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24226"/>
  <mc:AlternateContent xmlns:mc="http://schemas.openxmlformats.org/markup-compatibility/2006">
    <mc:Choice Requires="x15">
      <x15ac:absPath xmlns:x15ac="http://schemas.microsoft.com/office/spreadsheetml/2010/11/ac" url="https://carb.sharepoint.com/sites/GHGInventory_PRS/Shared Documents/2024 Edition GHGEI/7 Public Release Data Package/Final Versions to Post/"/>
    </mc:Choice>
  </mc:AlternateContent>
  <xr:revisionPtr revIDLastSave="2841" documentId="13_ncr:1_{1AA8925E-16FD-4038-8EF4-3083D619CC72}" xr6:coauthVersionLast="47" xr6:coauthVersionMax="47" xr10:uidLastSave="{0BA99818-D4D0-421A-9BDB-B8A4B03FA45C}"/>
  <bookViews>
    <workbookView xWindow="-120" yWindow="-120" windowWidth="29040" windowHeight="15990" tabRatio="906" xr2:uid="{00000000-000D-0000-FFFF-FFFF00000000}"/>
  </bookViews>
  <sheets>
    <sheet name="READ ME FIRST" sheetId="5" r:id="rId1"/>
    <sheet name="Included emissions" sheetId="1" r:id="rId2"/>
    <sheet name="Excluded emissions" sheetId="7" r:id="rId3"/>
    <sheet name="CO2 from biogenic materials" sheetId="16" r:id="rId4"/>
    <sheet name="Other Emissions" sheetId="10" r:id="rId5"/>
  </sheets>
  <definedNames>
    <definedName name="_xlnm._FilterDatabase" localSheetId="3" hidden="1">'CO2 from biogenic materials'!$A$2:$I$2</definedName>
    <definedName name="_xlnm._FilterDatabase" localSheetId="2" hidden="1">'Excluded emissions'!$A$2:$J$2</definedName>
    <definedName name="_xlnm._FilterDatabase" localSheetId="1" hidden="1">'Included emissions'!$A$2:$J$1473</definedName>
    <definedName name="_xlnm._FilterDatabase" localSheetId="4" hidden="1">'Other Emissions'!$A$2:$J$2</definedName>
    <definedName name="Biogenic" localSheetId="3">'CO2 from biogenic materials'!$A$2:$Q$2</definedName>
    <definedName name="Biogenic">#REF!</definedName>
    <definedName name="Excluded">'Excluded emissions'!$A$2:$S$2</definedName>
    <definedName name="GrossAndSinks" localSheetId="4">'Other Emissions'!$A$2:$S$2</definedName>
    <definedName name="GrossAndSinks">'Included emissions'!$A$2:$S$2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16" l="1"/>
  <c r="AG1" i="10" l="1"/>
  <c r="AF1" i="16"/>
  <c r="AG1" i="7"/>
  <c r="AG1" i="1"/>
  <c r="L1" i="10"/>
  <c r="M1" i="10"/>
  <c r="N1" i="10"/>
  <c r="O1" i="10"/>
  <c r="P1" i="10"/>
  <c r="Q1" i="10"/>
  <c r="R1" i="10"/>
  <c r="S1" i="10"/>
  <c r="T1" i="10"/>
  <c r="U1" i="10"/>
  <c r="V1" i="10"/>
  <c r="W1" i="10"/>
  <c r="X1" i="10"/>
  <c r="Y1" i="10"/>
  <c r="Z1" i="10"/>
  <c r="AA1" i="10"/>
  <c r="AB1" i="10"/>
  <c r="AC1" i="10"/>
  <c r="AD1" i="10"/>
  <c r="AE1" i="10"/>
  <c r="AF1" i="10"/>
  <c r="K1" i="10"/>
  <c r="K1" i="16"/>
  <c r="L1" i="16"/>
  <c r="M1" i="16"/>
  <c r="N1" i="16"/>
  <c r="O1" i="16"/>
  <c r="P1" i="16"/>
  <c r="Q1" i="16"/>
  <c r="R1" i="16"/>
  <c r="S1" i="16"/>
  <c r="T1" i="16"/>
  <c r="U1" i="16"/>
  <c r="V1" i="16"/>
  <c r="W1" i="16"/>
  <c r="X1" i="16"/>
  <c r="Y1" i="16"/>
  <c r="Z1" i="16"/>
  <c r="AA1" i="16"/>
  <c r="AB1" i="16"/>
  <c r="AC1" i="16"/>
  <c r="AD1" i="16"/>
  <c r="J1" i="16"/>
  <c r="L1" i="7"/>
  <c r="M1" i="7"/>
  <c r="N1" i="7"/>
  <c r="O1" i="7"/>
  <c r="P1" i="7"/>
  <c r="Q1" i="7"/>
  <c r="R1" i="7"/>
  <c r="S1" i="7"/>
  <c r="T1" i="7"/>
  <c r="U1" i="7"/>
  <c r="V1" i="7"/>
  <c r="W1" i="7"/>
  <c r="X1" i="7"/>
  <c r="Y1" i="7"/>
  <c r="Z1" i="7"/>
  <c r="AA1" i="7"/>
  <c r="AB1" i="7"/>
  <c r="AC1" i="7"/>
  <c r="AD1" i="7"/>
  <c r="AE1" i="7"/>
  <c r="AF1" i="7"/>
  <c r="K1" i="7"/>
  <c r="L1" i="1"/>
  <c r="M1" i="1"/>
  <c r="N1" i="1"/>
  <c r="O1" i="1"/>
  <c r="P1" i="1"/>
  <c r="Q1" i="1"/>
  <c r="R1" i="1"/>
  <c r="S1" i="1"/>
  <c r="T1" i="1"/>
  <c r="U1" i="1"/>
  <c r="V1" i="1"/>
  <c r="W1" i="1"/>
  <c r="X1" i="1"/>
  <c r="Y1" i="1"/>
  <c r="Z1" i="1"/>
  <c r="AA1" i="1"/>
  <c r="AB1" i="1"/>
  <c r="AC1" i="1"/>
  <c r="AD1" i="1"/>
  <c r="AE1" i="1"/>
  <c r="AF1" i="1"/>
  <c r="K1" i="1"/>
  <c r="A1" i="16" l="1"/>
  <c r="A1" i="10" l="1"/>
  <c r="B4" i="5" l="1"/>
  <c r="A1" i="7"/>
</calcChain>
</file>

<file path=xl/sharedStrings.xml><?xml version="1.0" encoding="utf-8"?>
<sst xmlns="http://schemas.openxmlformats.org/spreadsheetml/2006/main" count="16506" uniqueCount="1243">
  <si>
    <t>IMPORTANT NOTE</t>
  </si>
  <si>
    <t>IPCC Code</t>
  </si>
  <si>
    <t>Sector Level 1</t>
  </si>
  <si>
    <t>Sector Level 2</t>
  </si>
  <si>
    <t>Sector Level 3</t>
  </si>
  <si>
    <t>Sector Level 4</t>
  </si>
  <si>
    <t>Activity Level 1</t>
  </si>
  <si>
    <t>Activity Level 2</t>
  </si>
  <si>
    <t>GHG</t>
  </si>
  <si>
    <t>1A1ai</t>
  </si>
  <si>
    <t>Electricity Generation (In State)</t>
  </si>
  <si>
    <t>Merchant Owned</t>
  </si>
  <si>
    <t>Not Specified</t>
  </si>
  <si>
    <t>None</t>
  </si>
  <si>
    <t>Fuel combustion</t>
  </si>
  <si>
    <t>Coal</t>
  </si>
  <si>
    <t>CH4</t>
  </si>
  <si>
    <t>CO2</t>
  </si>
  <si>
    <t>N2O</t>
  </si>
  <si>
    <t>MSW</t>
  </si>
  <si>
    <t>Natural gas</t>
  </si>
  <si>
    <t>Distillate</t>
  </si>
  <si>
    <t>Jet fuel</t>
  </si>
  <si>
    <t>Kerosene</t>
  </si>
  <si>
    <t>Petroleum coke</t>
  </si>
  <si>
    <t>Propane</t>
  </si>
  <si>
    <t>Refinery gas</t>
  </si>
  <si>
    <t>Residual fuel oil</t>
  </si>
  <si>
    <t>Waste oil</t>
  </si>
  <si>
    <t>Crude oil</t>
  </si>
  <si>
    <t>Digester gas</t>
  </si>
  <si>
    <t>Landfill gas</t>
  </si>
  <si>
    <t>Biomass</t>
  </si>
  <si>
    <t>Utility Owned</t>
  </si>
  <si>
    <t>Electricity Generation (Imports)</t>
  </si>
  <si>
    <t>Specified Imports</t>
  </si>
  <si>
    <t>Mohave (NV)</t>
  </si>
  <si>
    <t>San Juan (NM)</t>
  </si>
  <si>
    <t>Hunter (UT)</t>
  </si>
  <si>
    <t>Unspecified Imports</t>
  </si>
  <si>
    <t>Electricity generation</t>
  </si>
  <si>
    <t>1A1aii</t>
  </si>
  <si>
    <t>CHP: Commercial</t>
  </si>
  <si>
    <t>CHP: Industrial</t>
  </si>
  <si>
    <t>Tires</t>
  </si>
  <si>
    <t>Industrial</t>
  </si>
  <si>
    <t>Useful Thermal Output</t>
  </si>
  <si>
    <t>Commercial</t>
  </si>
  <si>
    <t>1A1b</t>
  </si>
  <si>
    <t>Petroleum Refining</t>
  </si>
  <si>
    <t>LPG</t>
  </si>
  <si>
    <t>Catalyst coke</t>
  </si>
  <si>
    <t>1A1cii</t>
  </si>
  <si>
    <t>Associated gas</t>
  </si>
  <si>
    <t>Natural Gas Pipelines</t>
  </si>
  <si>
    <t>Non Natural Gas Pipelines</t>
  </si>
  <si>
    <t>1A2</t>
  </si>
  <si>
    <t>Manufacturing</t>
  </si>
  <si>
    <t>Primary Metals</t>
  </si>
  <si>
    <t>Chemicals &amp; Allied Products</t>
  </si>
  <si>
    <t>1A2d</t>
  </si>
  <si>
    <t>Printing &amp; Publishing</t>
  </si>
  <si>
    <t>Pulp &amp; Paper</t>
  </si>
  <si>
    <t>1A2e</t>
  </si>
  <si>
    <t>Food Products</t>
  </si>
  <si>
    <t>Food Processing</t>
  </si>
  <si>
    <t>Sugar &amp; Confections</t>
  </si>
  <si>
    <t>Tobacco</t>
  </si>
  <si>
    <t>1A2f</t>
  </si>
  <si>
    <t>Stone, Clay, Glass &amp; Cement</t>
  </si>
  <si>
    <t>Cement</t>
  </si>
  <si>
    <t>Biomass waste fuel</t>
  </si>
  <si>
    <t>Flat Glass</t>
  </si>
  <si>
    <t>Glass Containers</t>
  </si>
  <si>
    <t>1A2g</t>
  </si>
  <si>
    <t>Transportation Equip.</t>
  </si>
  <si>
    <t>1A2h</t>
  </si>
  <si>
    <t>Electric &amp; Electronic Equip.</t>
  </si>
  <si>
    <t>Metal Durables</t>
  </si>
  <si>
    <t>Computers &amp; Office Machines</t>
  </si>
  <si>
    <t>Fabricated Metal Products</t>
  </si>
  <si>
    <t>Industrial Machinery &amp; Equip.</t>
  </si>
  <si>
    <t>1A2i</t>
  </si>
  <si>
    <t>Mining</t>
  </si>
  <si>
    <t>Metals</t>
  </si>
  <si>
    <t>Non Metals</t>
  </si>
  <si>
    <t>1A2j</t>
  </si>
  <si>
    <t>Wood &amp; Furniture</t>
  </si>
  <si>
    <t>Furniture &amp; Fixtures</t>
  </si>
  <si>
    <t>Lumber &amp; Wood Products</t>
  </si>
  <si>
    <t>1A2k</t>
  </si>
  <si>
    <t>Construction</t>
  </si>
  <si>
    <t>Gasoline</t>
  </si>
  <si>
    <t>1A2l</t>
  </si>
  <si>
    <t>Textiles</t>
  </si>
  <si>
    <t>Apparel</t>
  </si>
  <si>
    <t>Leather</t>
  </si>
  <si>
    <t>Textile Mills</t>
  </si>
  <si>
    <t>1A2m</t>
  </si>
  <si>
    <t>Plastics &amp; Rubber</t>
  </si>
  <si>
    <t>Plastics</t>
  </si>
  <si>
    <t>Other petroleum products</t>
  </si>
  <si>
    <t>Wood (wet)</t>
  </si>
  <si>
    <t>1A3</t>
  </si>
  <si>
    <t>Transportation</t>
  </si>
  <si>
    <t>1A3a</t>
  </si>
  <si>
    <t>Aviation</t>
  </si>
  <si>
    <t>1A3ai</t>
  </si>
  <si>
    <t>International Civil Aviation</t>
  </si>
  <si>
    <t>1A3aii</t>
  </si>
  <si>
    <t>Domestic Air transport</t>
  </si>
  <si>
    <t>Intrastate</t>
  </si>
  <si>
    <t>Interstate</t>
  </si>
  <si>
    <t>Aviation gasoline</t>
  </si>
  <si>
    <t>1A3b</t>
  </si>
  <si>
    <t>On Road</t>
  </si>
  <si>
    <t>1A3bi</t>
  </si>
  <si>
    <t>1A3bii</t>
  </si>
  <si>
    <t>1A3biii</t>
  </si>
  <si>
    <t>1A3biv</t>
  </si>
  <si>
    <t>Motorcycles</t>
  </si>
  <si>
    <t>1A3c</t>
  </si>
  <si>
    <t>Rail</t>
  </si>
  <si>
    <t>1A3di</t>
  </si>
  <si>
    <t>Water-borne</t>
  </si>
  <si>
    <t>International</t>
  </si>
  <si>
    <t>Port activities</t>
  </si>
  <si>
    <t>Transit (CA waters)</t>
  </si>
  <si>
    <t>International Marine Bunker Fuel</t>
  </si>
  <si>
    <t>1A3dii</t>
  </si>
  <si>
    <t>Harbor craft</t>
  </si>
  <si>
    <t>1A4a</t>
  </si>
  <si>
    <t>Communication</t>
  </si>
  <si>
    <t>Other Message Communications</t>
  </si>
  <si>
    <t>Radio Broadcasting Stations</t>
  </si>
  <si>
    <t>Telephone &amp; Cell Phone Services</t>
  </si>
  <si>
    <t>U.S. Postal Service</t>
  </si>
  <si>
    <t>Domestic Utilities</t>
  </si>
  <si>
    <t>Sewerage Systems</t>
  </si>
  <si>
    <t>Water Supply</t>
  </si>
  <si>
    <t>Education</t>
  </si>
  <si>
    <t>College</t>
  </si>
  <si>
    <t>School</t>
  </si>
  <si>
    <t>Food Services</t>
  </si>
  <si>
    <t>Food &amp; Liquor</t>
  </si>
  <si>
    <t>Restaurant</t>
  </si>
  <si>
    <t>Health Care</t>
  </si>
  <si>
    <t>Hotels</t>
  </si>
  <si>
    <t>National Security</t>
  </si>
  <si>
    <t>Offices</t>
  </si>
  <si>
    <t>Retail &amp; Wholesale</t>
  </si>
  <si>
    <t>Refrigerated Warehousing</t>
  </si>
  <si>
    <t>Retail</t>
  </si>
  <si>
    <t>Warehousing</t>
  </si>
  <si>
    <t>Transportation Services</t>
  </si>
  <si>
    <t>Airports</t>
  </si>
  <si>
    <t>Water Transportation</t>
  </si>
  <si>
    <t>1A4b</t>
  </si>
  <si>
    <t>Residential</t>
  </si>
  <si>
    <t>Household Use</t>
  </si>
  <si>
    <t>1A4c</t>
  </si>
  <si>
    <t>Ag Energy Use</t>
  </si>
  <si>
    <t>Crop Production</t>
  </si>
  <si>
    <t>Livestock</t>
  </si>
  <si>
    <t>1A5bi</t>
  </si>
  <si>
    <t>Military</t>
  </si>
  <si>
    <t>1B2</t>
  </si>
  <si>
    <t>Fugitives</t>
  </si>
  <si>
    <t>Fugitive emissions</t>
  </si>
  <si>
    <t>NA</t>
  </si>
  <si>
    <t>Storage Tanks</t>
  </si>
  <si>
    <t>Petroleum Gas Seeps</t>
  </si>
  <si>
    <t>Process Losses</t>
  </si>
  <si>
    <t>Petroleum Marketing</t>
  </si>
  <si>
    <t>1B2aiii</t>
  </si>
  <si>
    <t>1B2b</t>
  </si>
  <si>
    <t>Natural Gas</t>
  </si>
  <si>
    <t>1B3</t>
  </si>
  <si>
    <t>Geothermal power</t>
  </si>
  <si>
    <t>Geothermal</t>
  </si>
  <si>
    <t>2A1</t>
  </si>
  <si>
    <t>Clinker production</t>
  </si>
  <si>
    <t>2A2</t>
  </si>
  <si>
    <t>Lime</t>
  </si>
  <si>
    <t>Lime production</t>
  </si>
  <si>
    <t>2B2</t>
  </si>
  <si>
    <t>Nitric Acid</t>
  </si>
  <si>
    <t>Nitric acid production</t>
  </si>
  <si>
    <t>2D1</t>
  </si>
  <si>
    <t>Fuel consumption</t>
  </si>
  <si>
    <t>Lubricants</t>
  </si>
  <si>
    <t>2D3</t>
  </si>
  <si>
    <t>Solvents &amp; Chemicals</t>
  </si>
  <si>
    <t>Evaporative losses</t>
  </si>
  <si>
    <t>2E</t>
  </si>
  <si>
    <t>Semiconductors &amp; Related Products</t>
  </si>
  <si>
    <t>Semiconductor manufacture</t>
  </si>
  <si>
    <t>2F</t>
  </si>
  <si>
    <t>Use of substitutes for ozone depleting substances</t>
  </si>
  <si>
    <t>CF4</t>
  </si>
  <si>
    <t>HFC-125</t>
  </si>
  <si>
    <t>HFC-134a</t>
  </si>
  <si>
    <t>HFC-143a</t>
  </si>
  <si>
    <t>HFC-23</t>
  </si>
  <si>
    <t>HFC-236fa</t>
  </si>
  <si>
    <t>HFC-32</t>
  </si>
  <si>
    <t>2G1b</t>
  </si>
  <si>
    <t>Transmission and Distribution</t>
  </si>
  <si>
    <t>Electricity transmitted</t>
  </si>
  <si>
    <t>SF6</t>
  </si>
  <si>
    <t>2G4</t>
  </si>
  <si>
    <t>CO2 consumption</t>
  </si>
  <si>
    <t>Limestone and dolomite consumption</t>
  </si>
  <si>
    <t>Soda ash consumption</t>
  </si>
  <si>
    <t>2H3</t>
  </si>
  <si>
    <t>Transformation</t>
  </si>
  <si>
    <t>3A1ai</t>
  </si>
  <si>
    <t>Enteric Fermentation</t>
  </si>
  <si>
    <t>Cattle</t>
  </si>
  <si>
    <t>Livestock population</t>
  </si>
  <si>
    <t>Dairy cows</t>
  </si>
  <si>
    <t>3A1aii</t>
  </si>
  <si>
    <t>Beef cows</t>
  </si>
  <si>
    <t>Bulls</t>
  </si>
  <si>
    <t>Heifer feedlot</t>
  </si>
  <si>
    <t>Heifer stockers</t>
  </si>
  <si>
    <t>Steer feedlot</t>
  </si>
  <si>
    <t>Steer stockers</t>
  </si>
  <si>
    <t>3A1c</t>
  </si>
  <si>
    <t>Other Livestock</t>
  </si>
  <si>
    <t>Sheep</t>
  </si>
  <si>
    <t>3A1d</t>
  </si>
  <si>
    <t>Goats</t>
  </si>
  <si>
    <t>3A1f</t>
  </si>
  <si>
    <t>Horses</t>
  </si>
  <si>
    <t>3A1h</t>
  </si>
  <si>
    <t>Swine</t>
  </si>
  <si>
    <t>3A2ai</t>
  </si>
  <si>
    <t>Manure Management</t>
  </si>
  <si>
    <t>Dairy heifers</t>
  </si>
  <si>
    <t>3A2aii</t>
  </si>
  <si>
    <t>Feedlot - heifers 500+ lbs</t>
  </si>
  <si>
    <t>Feedlot - steers 500+ lbs</t>
  </si>
  <si>
    <t>Not on feed - beef cows</t>
  </si>
  <si>
    <t>Not on feed - bulls 500+ lbs</t>
  </si>
  <si>
    <t>Not on feed - heifers 500+ lbs</t>
  </si>
  <si>
    <t>Not on feed - steers 500+ lbs</t>
  </si>
  <si>
    <t>3A2c</t>
  </si>
  <si>
    <t>3A2d</t>
  </si>
  <si>
    <t>3A2f</t>
  </si>
  <si>
    <t>3A2h</t>
  </si>
  <si>
    <t>Swine - breeding</t>
  </si>
  <si>
    <t>Swine - market 120-179 lbs</t>
  </si>
  <si>
    <t>Swine - market 180+ lbs</t>
  </si>
  <si>
    <t>3a2i</t>
  </si>
  <si>
    <t>Poultry</t>
  </si>
  <si>
    <t>Broilers</t>
  </si>
  <si>
    <t>Hens 1+ yr</t>
  </si>
  <si>
    <t>Other chickens</t>
  </si>
  <si>
    <t>Pullets</t>
  </si>
  <si>
    <t>Turkeys</t>
  </si>
  <si>
    <t>3C1b</t>
  </si>
  <si>
    <t>Ag Residue Burning</t>
  </si>
  <si>
    <t>Field Crops</t>
  </si>
  <si>
    <t>Crop acreage burned</t>
  </si>
  <si>
    <t>Barley</t>
  </si>
  <si>
    <t>Corn</t>
  </si>
  <si>
    <t>Rice</t>
  </si>
  <si>
    <t>Wheat</t>
  </si>
  <si>
    <t>Orchard &amp; Vineyard</t>
  </si>
  <si>
    <t>Almond</t>
  </si>
  <si>
    <t>Walnut</t>
  </si>
  <si>
    <t>3C2</t>
  </si>
  <si>
    <t>Ag Soil Management</t>
  </si>
  <si>
    <t>Liming</t>
  </si>
  <si>
    <t>Dolomite applied to soils</t>
  </si>
  <si>
    <t>Limestone applied to soils</t>
  </si>
  <si>
    <t>3C4</t>
  </si>
  <si>
    <t>Crop Residues</t>
  </si>
  <si>
    <t>Direct</t>
  </si>
  <si>
    <t>Nitrogen in crop residues</t>
  </si>
  <si>
    <t>Fertilizer</t>
  </si>
  <si>
    <t>Nitrogen applied in fertilizer</t>
  </si>
  <si>
    <t>Organic fertilizers</t>
  </si>
  <si>
    <t>Synthetic fertilizers</t>
  </si>
  <si>
    <t>Manure</t>
  </si>
  <si>
    <t>Nitrogen in managed manure</t>
  </si>
  <si>
    <t>Nitrogen in unmanaged manure</t>
  </si>
  <si>
    <t>Sheep, goat, horse</t>
  </si>
  <si>
    <t>Histosol Cultivation</t>
  </si>
  <si>
    <t>3C5</t>
  </si>
  <si>
    <t>Indirect</t>
  </si>
  <si>
    <t>3C7</t>
  </si>
  <si>
    <t>Rice Cultivation</t>
  </si>
  <si>
    <t>Rice crop area</t>
  </si>
  <si>
    <t>4A1</t>
  </si>
  <si>
    <t>Landfills</t>
  </si>
  <si>
    <t>4D1</t>
  </si>
  <si>
    <t>Wastewater Treatment</t>
  </si>
  <si>
    <t>Domestic Wastewater</t>
  </si>
  <si>
    <t>Septic Systems</t>
  </si>
  <si>
    <t>California population</t>
  </si>
  <si>
    <t>Centralized Anaerobic</t>
  </si>
  <si>
    <t>Anaerobic Digesters</t>
  </si>
  <si>
    <t>Biogas production</t>
  </si>
  <si>
    <t>Plant Emissions</t>
  </si>
  <si>
    <t>Effluent Emissions</t>
  </si>
  <si>
    <t>4D2</t>
  </si>
  <si>
    <t>Industrial Wastewater</t>
  </si>
  <si>
    <t>Production processed</t>
  </si>
  <si>
    <t>Pulp and Paper</t>
  </si>
  <si>
    <t>Red meat</t>
  </si>
  <si>
    <t>Potatoes</t>
  </si>
  <si>
    <t>Other vegetables</t>
  </si>
  <si>
    <t>Apples</t>
  </si>
  <si>
    <t>Citrus fruit</t>
  </si>
  <si>
    <t>Non-citrus fruit</t>
  </si>
  <si>
    <t>Wine grapes</t>
  </si>
  <si>
    <t>Heavy-duty Vehicles</t>
  </si>
  <si>
    <t>Passenger Cars</t>
  </si>
  <si>
    <t>Light-duty Trucks &amp; SUVs</t>
  </si>
  <si>
    <t>Light-duty Vehicles</t>
  </si>
  <si>
    <t>Ethanol</t>
  </si>
  <si>
    <t>1A5</t>
  </si>
  <si>
    <t>CO2 from biogenic materials</t>
  </si>
  <si>
    <t>Excluded Emissions</t>
  </si>
  <si>
    <t>Termoelectrica de Mexicali (MEX)</t>
  </si>
  <si>
    <t>C2F6</t>
  </si>
  <si>
    <t>C3F8</t>
  </si>
  <si>
    <t>C4F8</t>
  </si>
  <si>
    <t>NF3</t>
  </si>
  <si>
    <t>Dairy replacements 0-12 months</t>
  </si>
  <si>
    <t>Dairy replacements 12-24 months</t>
  </si>
  <si>
    <t>Beef replacements 0-12 months</t>
  </si>
  <si>
    <t>Beef replacements 12-24 months</t>
  </si>
  <si>
    <t>Anaerobic digester</t>
  </si>
  <si>
    <t>Anaerobic lagoon</t>
  </si>
  <si>
    <t>Daily spread</t>
  </si>
  <si>
    <t>Deep pit</t>
  </si>
  <si>
    <t>Dry lot</t>
  </si>
  <si>
    <t>Liquid/slurry</t>
  </si>
  <si>
    <t>Pasture</t>
  </si>
  <si>
    <t>Solid storage</t>
  </si>
  <si>
    <t>Poultry with bedding</t>
  </si>
  <si>
    <t>Poultry without bedding</t>
  </si>
  <si>
    <t>Drained histosols</t>
  </si>
  <si>
    <t>Wastewater flow</t>
  </si>
  <si>
    <t>10-22-99-99-01-010</t>
  </si>
  <si>
    <t>10-22-99-99-01-070</t>
  </si>
  <si>
    <t>10-22-99-99-01-072</t>
  </si>
  <si>
    <t>10-22-99-99-01-074</t>
  </si>
  <si>
    <t>10-38-99-99-01-070</t>
  </si>
  <si>
    <t>10-38-99-99-01-072</t>
  </si>
  <si>
    <t>10-38-99-99-01-074</t>
  </si>
  <si>
    <t>10-05-99-99-01-070</t>
  </si>
  <si>
    <t>10-05-99-99-01-072</t>
  </si>
  <si>
    <t>10-07-99-99-01-010</t>
  </si>
  <si>
    <t>10-07-99-99-01-011</t>
  </si>
  <si>
    <t>10-07-99-99-01-070</t>
  </si>
  <si>
    <t>10-07-99-99-01-072</t>
  </si>
  <si>
    <t>10-07-99-99-01-074</t>
  </si>
  <si>
    <t>30-07-69-99-01-010</t>
  </si>
  <si>
    <t>30-07-69-99-01-011</t>
  </si>
  <si>
    <t>30-07-69-99-01-070</t>
  </si>
  <si>
    <t>30-07-69-99-01-072</t>
  </si>
  <si>
    <t>30-07-69-99-01-074</t>
  </si>
  <si>
    <t>40-05-69-99-01-070</t>
  </si>
  <si>
    <t>40-05-69-99-01-072</t>
  </si>
  <si>
    <t>30-30-99-99-01-070</t>
  </si>
  <si>
    <t>30-20-58-03-01-011</t>
  </si>
  <si>
    <t>30-20-58-03-01-078</t>
  </si>
  <si>
    <t>30-99-99-99-01-077</t>
  </si>
  <si>
    <t>40-99-99-99-01-077</t>
  </si>
  <si>
    <t>50-18-99-99-01-077</t>
  </si>
  <si>
    <t>60-02-16-99-43-111</t>
  </si>
  <si>
    <t>60-02-16-99-43-112</t>
  </si>
  <si>
    <t>60-02-16-99-43-113</t>
  </si>
  <si>
    <t>60-02-16-99-43-115</t>
  </si>
  <si>
    <t>60-02-38-99-43-110</t>
  </si>
  <si>
    <t>60-02-38-99-43-114</t>
  </si>
  <si>
    <t>30-19-99-99-71-072</t>
  </si>
  <si>
    <t>20-04-22-99-01-035</t>
  </si>
  <si>
    <t>20-04-12-38-01-035</t>
  </si>
  <si>
    <t>20-40-23-99-01-033</t>
  </si>
  <si>
    <t>20-40-23-99-01-046</t>
  </si>
  <si>
    <t>90-99-99-99-01-033</t>
  </si>
  <si>
    <t>90-99-99-99-01-035</t>
  </si>
  <si>
    <t>10-22-99-99-01-020</t>
  </si>
  <si>
    <t>10-22-99-99-01-022</t>
  </si>
  <si>
    <t>10-22-99-99-01-033</t>
  </si>
  <si>
    <t>10-22-99-99-01-035</t>
  </si>
  <si>
    <t>10-22-99-99-01-036</t>
  </si>
  <si>
    <t>10-22-99-99-01-042</t>
  </si>
  <si>
    <t>10-22-99-99-01-044</t>
  </si>
  <si>
    <t>10-22-99-99-01-045</t>
  </si>
  <si>
    <t>10-22-99-99-01-046</t>
  </si>
  <si>
    <t>10-22-99-99-01-048</t>
  </si>
  <si>
    <t>10-22-99-99-01-051</t>
  </si>
  <si>
    <t>Acid gas control</t>
  </si>
  <si>
    <t>10-22-99-99-04-000</t>
  </si>
  <si>
    <t>10-38-99-99-01-020</t>
  </si>
  <si>
    <t>10-38-99-99-01-033</t>
  </si>
  <si>
    <t>10-38-99-99-01-044</t>
  </si>
  <si>
    <t>10-38-99-99-01-045</t>
  </si>
  <si>
    <t>10-38-99-99-01-046</t>
  </si>
  <si>
    <t>Transalta Centralia Generation (WA)</t>
  </si>
  <si>
    <t>Klamath Falls Cogen (OR)</t>
  </si>
  <si>
    <t>Griffith Energy (AZ)</t>
  </si>
  <si>
    <t>Arlington Valley Energy Facility (AZ)</t>
  </si>
  <si>
    <t>Harquahala Generating Project (AZ)</t>
  </si>
  <si>
    <t>Apex Generating Station (NV)</t>
  </si>
  <si>
    <t>Nebo Power Station (UT)</t>
  </si>
  <si>
    <t>Armstrong Woodwaste Cogeneration (CAN)</t>
  </si>
  <si>
    <t>Unspecified sources</t>
  </si>
  <si>
    <t>10-05-99-99-01-020</t>
  </si>
  <si>
    <t>10-05-99-99-01-033</t>
  </si>
  <si>
    <t>10-05-99-99-01-035</t>
  </si>
  <si>
    <t>10-05-99-99-01-036</t>
  </si>
  <si>
    <t>10-05-99-99-01-044</t>
  </si>
  <si>
    <t>10-05-99-99-01-051</t>
  </si>
  <si>
    <t>10-07-99-99-01-001</t>
  </si>
  <si>
    <t>10-07-99-99-01-020</t>
  </si>
  <si>
    <t>10-07-99-99-01-033</t>
  </si>
  <si>
    <t>10-07-99-99-01-042</t>
  </si>
  <si>
    <t>10-07-99-99-01-044</t>
  </si>
  <si>
    <t>10-07-99-99-01-045</t>
  </si>
  <si>
    <t>10-07-99-99-01-046</t>
  </si>
  <si>
    <t>10-07-99-99-01-048</t>
  </si>
  <si>
    <t>10-07-99-99-01-051</t>
  </si>
  <si>
    <t>10-07-99-99-04-000</t>
  </si>
  <si>
    <t>30-07-69-99-01-001</t>
  </si>
  <si>
    <t>30-07-69-99-01-020</t>
  </si>
  <si>
    <t>30-07-69-99-01-033</t>
  </si>
  <si>
    <t>30-07-69-99-01-042</t>
  </si>
  <si>
    <t>30-07-69-99-01-044</t>
  </si>
  <si>
    <t>30-07-69-99-01-045</t>
  </si>
  <si>
    <t>30-07-69-99-01-046</t>
  </si>
  <si>
    <t>30-07-69-99-01-048</t>
  </si>
  <si>
    <t>30-07-69-99-01-051</t>
  </si>
  <si>
    <t>40-05-69-99-01-020</t>
  </si>
  <si>
    <t>40-05-69-99-01-033</t>
  </si>
  <si>
    <t>40-05-69-99-01-035</t>
  </si>
  <si>
    <t>40-05-69-99-01-036</t>
  </si>
  <si>
    <t>40-05-69-99-01-044</t>
  </si>
  <si>
    <t>40-05-69-99-01-051</t>
  </si>
  <si>
    <t>30-30-99-99-01-020</t>
  </si>
  <si>
    <t>Process gas</t>
  </si>
  <si>
    <t>30-30-99-99-01-023</t>
  </si>
  <si>
    <t>30-30-99-99-01-033</t>
  </si>
  <si>
    <t>30-30-99-99-01-037</t>
  </si>
  <si>
    <t>30-30-99-99-01-042</t>
  </si>
  <si>
    <t>30-30-99-99-01-045</t>
  </si>
  <si>
    <t>30-30-99-99-01-046</t>
  </si>
  <si>
    <t>30-27-99-99-01-020</t>
  </si>
  <si>
    <t>30-27-99-99-01-022</t>
  </si>
  <si>
    <t>30-27-99-99-01-033</t>
  </si>
  <si>
    <t>30-27-99-99-01-046</t>
  </si>
  <si>
    <t>30-20-47-99-01-020</t>
  </si>
  <si>
    <t>30-20-48-99-01-020</t>
  </si>
  <si>
    <t>30-20-51-99-01-020</t>
  </si>
  <si>
    <t>30-20-18-08-01-020</t>
  </si>
  <si>
    <t>30-20-18-30-01-020</t>
  </si>
  <si>
    <t>30-20-18-99-01-020</t>
  </si>
  <si>
    <t>30-20-64-99-01-020</t>
  </si>
  <si>
    <t>30-20-58-03-01-001</t>
  </si>
  <si>
    <t>30-20-58-03-01-020</t>
  </si>
  <si>
    <t>30-20-58-03-01-033</t>
  </si>
  <si>
    <t>30-20-58-03-01-037</t>
  </si>
  <si>
    <t>30-20-58-03-01-042</t>
  </si>
  <si>
    <t>30-20-58-03-01-046</t>
  </si>
  <si>
    <t>30-20-58-07-01-020</t>
  </si>
  <si>
    <t>30-20-58-13-01-020</t>
  </si>
  <si>
    <t>30-20-58-99-01-020</t>
  </si>
  <si>
    <t>30-20-67-99-01-020</t>
  </si>
  <si>
    <t>30-20-13-99-01-020</t>
  </si>
  <si>
    <t>30-20-30-04-01-020</t>
  </si>
  <si>
    <t>30-20-30-06-01-020</t>
  </si>
  <si>
    <t>30-20-30-15-01-020</t>
  </si>
  <si>
    <t>30-23-07-99-01-020</t>
  </si>
  <si>
    <t>30-23-31-99-01-020</t>
  </si>
  <si>
    <t>30-23-36-99-01-020</t>
  </si>
  <si>
    <t>30-20-74-12-01-020</t>
  </si>
  <si>
    <t>30-20-74-19-01-020</t>
  </si>
  <si>
    <t>30-20-09-99-01-020</t>
  </si>
  <si>
    <t>30-20-09-99-01-034</t>
  </si>
  <si>
    <t>30-20-09-99-01-090</t>
  </si>
  <si>
    <t>30-20-63-01-01-020</t>
  </si>
  <si>
    <t>30-20-63-17-01-020</t>
  </si>
  <si>
    <t>30-20-63-33-01-020</t>
  </si>
  <si>
    <t>30-20-44-25-01-020</t>
  </si>
  <si>
    <t>30-20-44-99-01-020</t>
  </si>
  <si>
    <t>30-20-99-99-01-020</t>
  </si>
  <si>
    <t>30-20-99-99-01-033</t>
  </si>
  <si>
    <t>30-20-99-99-01-034</t>
  </si>
  <si>
    <t>30-20-99-99-01-036</t>
  </si>
  <si>
    <t>30-20-99-99-01-037</t>
  </si>
  <si>
    <t>30-20-99-99-01-046</t>
  </si>
  <si>
    <t>30-20-99-99-01-090</t>
  </si>
  <si>
    <t>30-99-99-99-01-041</t>
  </si>
  <si>
    <t>20-99-99-99-01-037</t>
  </si>
  <si>
    <t>20-04-99-99-01-034</t>
  </si>
  <si>
    <t>20-04-99-99-01-090</t>
  </si>
  <si>
    <t>20-04-12-37-01-035</t>
  </si>
  <si>
    <t>20-04-12-99-01-032</t>
  </si>
  <si>
    <t>20-28-42-50-01-033</t>
  </si>
  <si>
    <t>20-28-42-50-01-034</t>
  </si>
  <si>
    <t>20-28-42-50-01-090</t>
  </si>
  <si>
    <t>20-28-42-51-01-033</t>
  </si>
  <si>
    <t>20-28-42-51-01-034</t>
  </si>
  <si>
    <t>20-28-42-51-01-090</t>
  </si>
  <si>
    <t>20-28-42-49-01-034</t>
  </si>
  <si>
    <t>20-28-42-49-01-090</t>
  </si>
  <si>
    <t>20-32-99-99-01-033</t>
  </si>
  <si>
    <t>20-40-04-39-01-033</t>
  </si>
  <si>
    <t>20-40-04-39-01-046</t>
  </si>
  <si>
    <t>20-40-04-40-01-033</t>
  </si>
  <si>
    <t>20-40-04-40-01-046</t>
  </si>
  <si>
    <t>20-40-02-39-01-033</t>
  </si>
  <si>
    <t>20-40-02-39-01-046</t>
  </si>
  <si>
    <t>20-40-02-40-01-033</t>
  </si>
  <si>
    <t>20-40-02-40-01-046</t>
  </si>
  <si>
    <t>20-40-02-41-01-033</t>
  </si>
  <si>
    <t>20-40-03-39-01-033</t>
  </si>
  <si>
    <t>20-40-03-39-01-046</t>
  </si>
  <si>
    <t>20-40-03-40-01-033</t>
  </si>
  <si>
    <t>20-40-03-40-01-046</t>
  </si>
  <si>
    <t>20-40-99-99-01-034</t>
  </si>
  <si>
    <t>20-40-99-99-01-090</t>
  </si>
  <si>
    <t>40-08-40-99-01-020</t>
  </si>
  <si>
    <t>40-08-52-99-01-020</t>
  </si>
  <si>
    <t>40-08-62-99-01-020</t>
  </si>
  <si>
    <t>40-08-68-99-01-020</t>
  </si>
  <si>
    <t>40-09-57-99-01-020</t>
  </si>
  <si>
    <t>40-09-72-99-01-020</t>
  </si>
  <si>
    <t>40-10-08-99-01-020</t>
  </si>
  <si>
    <t>40-10-56-99-01-020</t>
  </si>
  <si>
    <t>40-13-17-99-01-020</t>
  </si>
  <si>
    <t>40-13-54-99-01-020</t>
  </si>
  <si>
    <t>40-15-99-99-01-020</t>
  </si>
  <si>
    <t>40-17-99-99-01-020</t>
  </si>
  <si>
    <t>40-24-99-99-01-020</t>
  </si>
  <si>
    <t>40-26-99-99-01-020</t>
  </si>
  <si>
    <t>40-33-53-99-01-020</t>
  </si>
  <si>
    <t>40-33-55-99-01-020</t>
  </si>
  <si>
    <t>40-33-70-99-01-020</t>
  </si>
  <si>
    <t>40-36-01-99-01-020</t>
  </si>
  <si>
    <t>40-36-66-99-01-020</t>
  </si>
  <si>
    <t>40-36-73-99-01-020</t>
  </si>
  <si>
    <t>40-99-99-99-01-001</t>
  </si>
  <si>
    <t>40-99-99-99-01-020</t>
  </si>
  <si>
    <t>40-99-99-99-01-033</t>
  </si>
  <si>
    <t>40-99-99-99-01-034</t>
  </si>
  <si>
    <t>40-99-99-99-01-036</t>
  </si>
  <si>
    <t>40-99-99-99-01-037</t>
  </si>
  <si>
    <t>40-99-99-99-01-046</t>
  </si>
  <si>
    <t>40-99-99-99-01-090</t>
  </si>
  <si>
    <t>50-18-99-99-01-001</t>
  </si>
  <si>
    <t>50-18-99-99-01-020</t>
  </si>
  <si>
    <t>50-18-99-99-01-033</t>
  </si>
  <si>
    <t>50-18-99-99-01-036</t>
  </si>
  <si>
    <t>50-18-99-99-01-037</t>
  </si>
  <si>
    <t>60-01-10-99-01-020</t>
  </si>
  <si>
    <t>60-01-27-99-01-020</t>
  </si>
  <si>
    <t>60-01-99-99-01-020</t>
  </si>
  <si>
    <t>60-01-99-99-01-033</t>
  </si>
  <si>
    <t>60-01-99-99-01-034</t>
  </si>
  <si>
    <t>60-01-99-99-01-036</t>
  </si>
  <si>
    <t>60-01-99-99-01-090</t>
  </si>
  <si>
    <t>1B1</t>
  </si>
  <si>
    <t>30-20-09-11-10-000</t>
  </si>
  <si>
    <t>30-20-13-11-10-000</t>
  </si>
  <si>
    <t>30-20-18-11-10-000</t>
  </si>
  <si>
    <t>30-20-44-11-10-000</t>
  </si>
  <si>
    <t>30-20-47-11-10-000</t>
  </si>
  <si>
    <t>30-20-51-11-10-000</t>
  </si>
  <si>
    <t>30-20-59-11-10-000</t>
  </si>
  <si>
    <t>30-20-99-11-10-000</t>
  </si>
  <si>
    <t>30-27-43-11-10-000</t>
  </si>
  <si>
    <t>30-29-49-11-10-000</t>
  </si>
  <si>
    <t>30-29-59-11-10-000</t>
  </si>
  <si>
    <t>30-99-99-11-10-000</t>
  </si>
  <si>
    <t>1B2ai</t>
  </si>
  <si>
    <t>Process emissions</t>
  </si>
  <si>
    <t>30-30-99-99-06-000</t>
  </si>
  <si>
    <t>1B2aii</t>
  </si>
  <si>
    <t>Flaring</t>
  </si>
  <si>
    <t>30-30-99-99-05-000</t>
  </si>
  <si>
    <t>30-30-49-11-10-000</t>
  </si>
  <si>
    <t>30-30-59-11-10-000</t>
  </si>
  <si>
    <t>30-30-99-99-04-000</t>
  </si>
  <si>
    <t>10-22-99-99-11-071</t>
  </si>
  <si>
    <t>10-38-99-99-11-071</t>
  </si>
  <si>
    <t>Blundell (UT)</t>
  </si>
  <si>
    <t>30-20-58-03-20-000</t>
  </si>
  <si>
    <t>30-20-58-18-21-000</t>
  </si>
  <si>
    <t>30-20-06-22-23-000</t>
  </si>
  <si>
    <t>20-99-99-99-22-038</t>
  </si>
  <si>
    <t>30-99-99-99-22-038</t>
  </si>
  <si>
    <t>30-20-13-29-24-000</t>
  </si>
  <si>
    <t>10-41-99-99-28-000</t>
  </si>
  <si>
    <t>15-41-99-99-28-000</t>
  </si>
  <si>
    <t>30-99-99-99-26-000</t>
  </si>
  <si>
    <t>30-99-99-99-27-000</t>
  </si>
  <si>
    <t>30-99-99-99-29-000</t>
  </si>
  <si>
    <t>30-30-65-99-22-020</t>
  </si>
  <si>
    <t>Petroleum feedstocks</t>
  </si>
  <si>
    <t>30-30-65-99-22-043</t>
  </si>
  <si>
    <t>30-30-65-99-22-045</t>
  </si>
  <si>
    <t>60-11-05-99-40-145</t>
  </si>
  <si>
    <t>60-11-05-99-40-147</t>
  </si>
  <si>
    <t>60-11-05-99-40-148</t>
  </si>
  <si>
    <t>60-11-05-99-40-140</t>
  </si>
  <si>
    <t>60-11-05-99-40-141</t>
  </si>
  <si>
    <t>60-11-05-99-40-142</t>
  </si>
  <si>
    <t>60-11-05-99-40-144</t>
  </si>
  <si>
    <t>60-11-05-99-40-152</t>
  </si>
  <si>
    <t>60-11-05-99-40-153</t>
  </si>
  <si>
    <t>60-11-05-99-40-164</t>
  </si>
  <si>
    <t>60-11-05-99-40-165</t>
  </si>
  <si>
    <t>60-11-39-99-40-163</t>
  </si>
  <si>
    <t>60-11-39-99-40-151</t>
  </si>
  <si>
    <t>60-11-39-99-40-155</t>
  </si>
  <si>
    <t>60-11-39-99-40-166</t>
  </si>
  <si>
    <t>60-21-05-60-40-145</t>
  </si>
  <si>
    <t>60-21-05-61-40-145</t>
  </si>
  <si>
    <t>60-21-05-62-40-145</t>
  </si>
  <si>
    <t>60-21-05-62-40-146</t>
  </si>
  <si>
    <t>60-21-05-63-40-145</t>
  </si>
  <si>
    <t>60-21-05-64-40-146</t>
  </si>
  <si>
    <t>60-21-05-65-40-145</t>
  </si>
  <si>
    <t>60-21-05-65-40-146</t>
  </si>
  <si>
    <t>60-21-05-66-40-145</t>
  </si>
  <si>
    <t>60-21-05-66-40-146</t>
  </si>
  <si>
    <t>60-21-05-69-40-145</t>
  </si>
  <si>
    <t>60-21-05-64-40-149</t>
  </si>
  <si>
    <t>60-21-05-64-40-150</t>
  </si>
  <si>
    <t>60-21-05-65-40-149</t>
  </si>
  <si>
    <t>60-21-05-65-40-150</t>
  </si>
  <si>
    <t>60-21-05-66-40-156</t>
  </si>
  <si>
    <t>60-21-05-66-40-157</t>
  </si>
  <si>
    <t>60-21-05-66-40-158</t>
  </si>
  <si>
    <t>60-21-05-66-40-159</t>
  </si>
  <si>
    <t>60-21-05-66-40-160</t>
  </si>
  <si>
    <t>60-21-39-64-40-163</t>
  </si>
  <si>
    <t>60-21-39-66-40-163</t>
  </si>
  <si>
    <t>60-21-39-64-40-151</t>
  </si>
  <si>
    <t>60-21-39-66-40-151</t>
  </si>
  <si>
    <t>60-21-39-64-40-155</t>
  </si>
  <si>
    <t>60-21-39-66-40-155</t>
  </si>
  <si>
    <t>60-21-61-60-40-167</t>
  </si>
  <si>
    <t>60-21-61-60-40-168</t>
  </si>
  <si>
    <t>60-21-61-60-40-169</t>
  </si>
  <si>
    <t>60-21-61-60-40-170</t>
  </si>
  <si>
    <t>60-21-61-60-40-171</t>
  </si>
  <si>
    <t>60-21-61-61-40-167</t>
  </si>
  <si>
    <t>60-21-61-61-40-168</t>
  </si>
  <si>
    <t>60-21-61-61-40-169</t>
  </si>
  <si>
    <t>60-21-61-61-40-170</t>
  </si>
  <si>
    <t>60-21-61-61-40-171</t>
  </si>
  <si>
    <t>60-21-61-63-40-167</t>
  </si>
  <si>
    <t>60-21-61-63-40-168</t>
  </si>
  <si>
    <t>60-21-61-63-40-169</t>
  </si>
  <si>
    <t>60-21-61-63-40-170</t>
  </si>
  <si>
    <t>60-21-61-63-40-171</t>
  </si>
  <si>
    <t>60-21-61-65-40-167</t>
  </si>
  <si>
    <t>60-21-61-65-40-168</t>
  </si>
  <si>
    <t>60-21-61-65-40-169</t>
  </si>
  <si>
    <t>60-21-61-65-40-170</t>
  </si>
  <si>
    <t>60-21-61-65-40-171</t>
  </si>
  <si>
    <t>60-21-61-66-40-167</t>
  </si>
  <si>
    <t>60-21-61-66-40-168</t>
  </si>
  <si>
    <t>60-21-61-66-40-169</t>
  </si>
  <si>
    <t>60-21-61-66-40-170</t>
  </si>
  <si>
    <t>60-21-61-66-40-171</t>
  </si>
  <si>
    <t>60-21-61-69-40-167</t>
  </si>
  <si>
    <t>60-21-61-69-40-168</t>
  </si>
  <si>
    <t>60-21-61-69-40-169</t>
  </si>
  <si>
    <t>60-21-61-69-40-170</t>
  </si>
  <si>
    <t>60-21-61-69-40-171</t>
  </si>
  <si>
    <t>60-21-46-61-40-154</t>
  </si>
  <si>
    <t>60-21-46-61-40-161</t>
  </si>
  <si>
    <t>60-21-46-61-40-162</t>
  </si>
  <si>
    <t>60-21-46-66-40-143</t>
  </si>
  <si>
    <t>60-21-46-66-40-172</t>
  </si>
  <si>
    <t>60-21-46-67-40-143</t>
  </si>
  <si>
    <t>60-21-46-67-40-172</t>
  </si>
  <si>
    <t>60-21-46-68-40-154</t>
  </si>
  <si>
    <t>60-21-46-68-40-161</t>
  </si>
  <si>
    <t>60-21-46-68-40-162</t>
  </si>
  <si>
    <t>60-03-26-99-44-000</t>
  </si>
  <si>
    <t>60-03-26-99-47-000</t>
  </si>
  <si>
    <t>60-03-11-05-51-000</t>
  </si>
  <si>
    <t>60-03-15-05-48-120</t>
  </si>
  <si>
    <t>60-03-15-05-48-121</t>
  </si>
  <si>
    <t>60-03-28-05-57-174</t>
  </si>
  <si>
    <t>60-16-99-05-46-000</t>
  </si>
  <si>
    <t>60-03-15-14-48-120</t>
  </si>
  <si>
    <t>60-03-15-14-48-121</t>
  </si>
  <si>
    <t>60-03-28-14-57-174</t>
  </si>
  <si>
    <t>60-34-16-99-45-000</t>
  </si>
  <si>
    <t>4B</t>
  </si>
  <si>
    <t>Solid Waste Treatment</t>
  </si>
  <si>
    <t>Composting</t>
  </si>
  <si>
    <t>Feedstock processed</t>
  </si>
  <si>
    <t>30-43-78-99-76-000</t>
  </si>
  <si>
    <t>30-39-75-43-72-000</t>
  </si>
  <si>
    <t>30-39-75-45-72-000</t>
  </si>
  <si>
    <t>30-39-75-46-74-000</t>
  </si>
  <si>
    <t>30-39-75-47-72-000</t>
  </si>
  <si>
    <t>30-39-75-48-72-000</t>
  </si>
  <si>
    <t>30-20-71-11-10-000</t>
  </si>
  <si>
    <t>30-27-71-11-10-000</t>
  </si>
  <si>
    <t>30-29-71-11-10-000</t>
  </si>
  <si>
    <t>30-39-76-99-73-180</t>
  </si>
  <si>
    <t>30-39-76-99-73-181</t>
  </si>
  <si>
    <t>30-39-76-99-73-182</t>
  </si>
  <si>
    <t>30-39-76-99-73-183</t>
  </si>
  <si>
    <t>30-39-76-99-73-184</t>
  </si>
  <si>
    <t>30-39-76-99-73-185</t>
  </si>
  <si>
    <t>30-39-76-99-73-186</t>
  </si>
  <si>
    <t>30-39-76-99-73-187</t>
  </si>
  <si>
    <t>30-39-76-99-73-188</t>
  </si>
  <si>
    <t>30-39-76-99-75-190</t>
  </si>
  <si>
    <t>Primary fuel: Coal</t>
  </si>
  <si>
    <t>Primary fuel: Natural Gas</t>
  </si>
  <si>
    <t>Primary fuel: Biomass</t>
  </si>
  <si>
    <t>Primarily Geothermal</t>
  </si>
  <si>
    <t>Arizona</t>
  </si>
  <si>
    <t>15-35-80-21-03-008</t>
  </si>
  <si>
    <t>15-35-80-34-03-009</t>
  </si>
  <si>
    <t>15-35-80-73-03-008</t>
  </si>
  <si>
    <t>15-35-80-77-03-009</t>
  </si>
  <si>
    <t>15-35-80-80-03-009</t>
  </si>
  <si>
    <t>15-35-80-81-03-009</t>
  </si>
  <si>
    <t>15-35-80-82-03-009</t>
  </si>
  <si>
    <t>15-35-80-83-03-009</t>
  </si>
  <si>
    <t>15-35-80-84-03-009</t>
  </si>
  <si>
    <t>Canada</t>
  </si>
  <si>
    <t>15-35-81-88-03-007</t>
  </si>
  <si>
    <t>Mexico</t>
  </si>
  <si>
    <t>15-35-82-71-03-009</t>
  </si>
  <si>
    <t>15-35-82-72-03-009</t>
  </si>
  <si>
    <t>New Mexico</t>
  </si>
  <si>
    <t>15-35-84-09-03-008</t>
  </si>
  <si>
    <t>15-35-84-28-03-008</t>
  </si>
  <si>
    <t>Nevada</t>
  </si>
  <si>
    <t>15-35-85-20-03-008</t>
  </si>
  <si>
    <t>15-35-85-27-03-008</t>
  </si>
  <si>
    <t>15-35-85-78-03-009</t>
  </si>
  <si>
    <t>15-35-85-85-03-009</t>
  </si>
  <si>
    <t>Oregon</t>
  </si>
  <si>
    <t>15-35-86-02-03-008</t>
  </si>
  <si>
    <t>15-35-86-79-03-009</t>
  </si>
  <si>
    <t>Utah</t>
  </si>
  <si>
    <t>15-35-87-16-03-008</t>
  </si>
  <si>
    <t>15-35-87-36-03-008</t>
  </si>
  <si>
    <t>15-35-87-42-03-008</t>
  </si>
  <si>
    <t>15-35-87-86-03-009</t>
  </si>
  <si>
    <t>Washington</t>
  </si>
  <si>
    <t>15-35-88-75-03-008</t>
  </si>
  <si>
    <t>15-35-88-87-03-007</t>
  </si>
  <si>
    <t>Pacific Northwest</t>
  </si>
  <si>
    <t>15-35-85-70-03-002</t>
  </si>
  <si>
    <t>15-35-87-74-03-002</t>
  </si>
  <si>
    <t>1B4</t>
  </si>
  <si>
    <t>Prince George Pulp &amp; Paper (CAN)</t>
  </si>
  <si>
    <t>15-35-81-93-03-007</t>
  </si>
  <si>
    <t>15-35-86-92-03-009</t>
  </si>
  <si>
    <t>15-35-88-91-03-007</t>
  </si>
  <si>
    <t>Sierra Pacific Burlington (WA)</t>
  </si>
  <si>
    <t>15-35-88-94-03-007</t>
  </si>
  <si>
    <t>Swine - market &lt; 50 lbs</t>
  </si>
  <si>
    <t>Swine - market 50-119 lbs</t>
  </si>
  <si>
    <t>Bonneville Power Administration (PNW)</t>
  </si>
  <si>
    <t>15-35-80-56-03-009</t>
  </si>
  <si>
    <t>15-35-80-96-03-009</t>
  </si>
  <si>
    <t>Montana</t>
  </si>
  <si>
    <t>15-35-83-54-03-008</t>
  </si>
  <si>
    <t>Hermiston Power (OR)</t>
  </si>
  <si>
    <t>15-35-86-55-03-009</t>
  </si>
  <si>
    <t>15-35-87-57-03-007</t>
  </si>
  <si>
    <t>15-35-88-53-03-009</t>
  </si>
  <si>
    <t>10-07-99-99-01-036</t>
  </si>
  <si>
    <t>30-07-69-99-01-036</t>
  </si>
  <si>
    <t>30-30-99-99-01-022</t>
  </si>
  <si>
    <t>30-30-99-99-01-034</t>
  </si>
  <si>
    <t>30-30-99-99-01-090</t>
  </si>
  <si>
    <t>30-20-58-03-01-010</t>
  </si>
  <si>
    <t>1A3eii</t>
  </si>
  <si>
    <t>Off Road</t>
  </si>
  <si>
    <t>Construction and Mining Equipment</t>
  </si>
  <si>
    <t>Industrial Equipment</t>
  </si>
  <si>
    <t>Oil Drilling Equipment</t>
  </si>
  <si>
    <t>Fuel storage</t>
  </si>
  <si>
    <t>10-07-99-99-08-001</t>
  </si>
  <si>
    <t>30-07-69-99-08-001</t>
  </si>
  <si>
    <t>30-20-58-03-08-001</t>
  </si>
  <si>
    <t>40-99-99-99-08-001</t>
  </si>
  <si>
    <t>50-18-99-99-08-001</t>
  </si>
  <si>
    <t>Refrigeration and Air Conditioning</t>
  </si>
  <si>
    <t>20-99-99-99-25-200</t>
  </si>
  <si>
    <t>Aerosols</t>
  </si>
  <si>
    <t>20-99-99-99-25-201</t>
  </si>
  <si>
    <t>30-99-99-99-25-200</t>
  </si>
  <si>
    <t>30-99-99-99-25-201</t>
  </si>
  <si>
    <t>Foams</t>
  </si>
  <si>
    <t>30-99-99-99-25-202</t>
  </si>
  <si>
    <t>Solvents</t>
  </si>
  <si>
    <t>30-99-99-99-25-203</t>
  </si>
  <si>
    <t>Fire Protection</t>
  </si>
  <si>
    <t>30-99-99-99-25-204</t>
  </si>
  <si>
    <t>40-99-99-99-25-200</t>
  </si>
  <si>
    <t>40-99-99-99-25-201</t>
  </si>
  <si>
    <t>40-99-99-99-25-202</t>
  </si>
  <si>
    <t>40-99-99-99-25-204</t>
  </si>
  <si>
    <t>50-99-99-99-25-200</t>
  </si>
  <si>
    <t>50-99-99-99-25-201</t>
  </si>
  <si>
    <t>50-99-99-99-25-202</t>
  </si>
  <si>
    <t>Landfill gas generation</t>
  </si>
  <si>
    <t>30-30-99-99-01-060</t>
  </si>
  <si>
    <t>2000</t>
  </si>
  <si>
    <t>2001</t>
  </si>
  <si>
    <t>2002</t>
  </si>
  <si>
    <t>2003</t>
  </si>
  <si>
    <t>2004</t>
  </si>
  <si>
    <t>2005</t>
  </si>
  <si>
    <t>2006</t>
  </si>
  <si>
    <t>2007</t>
  </si>
  <si>
    <t>2008</t>
  </si>
  <si>
    <t>2009</t>
  </si>
  <si>
    <t>2010</t>
  </si>
  <si>
    <t>2011</t>
  </si>
  <si>
    <t>Included Emissions</t>
  </si>
  <si>
    <t>Sum of selected categories:</t>
  </si>
  <si>
    <t>15-35-88-24-03-007</t>
  </si>
  <si>
    <t>California Tribal</t>
  </si>
  <si>
    <t>Desert View Power (CA Tribal)</t>
  </si>
  <si>
    <t>15-35-89-23-03-007</t>
  </si>
  <si>
    <t>10-07-99-99-01-022</t>
  </si>
  <si>
    <t>30-07-69-99-01-022</t>
  </si>
  <si>
    <t>Dairy calves</t>
  </si>
  <si>
    <t>60-11-05-99-40-175</t>
  </si>
  <si>
    <t>Beef calves</t>
  </si>
  <si>
    <t>60-11-05-99-40-176</t>
  </si>
  <si>
    <t>2012</t>
  </si>
  <si>
    <t>Type of emission</t>
  </si>
  <si>
    <t>Colorado</t>
  </si>
  <si>
    <t>Craig (CO)</t>
  </si>
  <si>
    <t>Colstrip (MT)</t>
  </si>
  <si>
    <t>Nebraska</t>
  </si>
  <si>
    <t>Whelan Energy Center (NE)</t>
  </si>
  <si>
    <t>Powerex (PNW)</t>
  </si>
  <si>
    <t>Nippon Paper Cogen (WA)</t>
  </si>
  <si>
    <t>Wyoming</t>
  </si>
  <si>
    <t>Wyodak (WY)</t>
  </si>
  <si>
    <t>2C5</t>
  </si>
  <si>
    <t>Lead Smelting</t>
  </si>
  <si>
    <t>HFC-152a</t>
  </si>
  <si>
    <t>HFC-227ea</t>
  </si>
  <si>
    <t>HFC-245fa</t>
  </si>
  <si>
    <t>HFC-365mfc</t>
  </si>
  <si>
    <t>HFC-43-10mee</t>
  </si>
  <si>
    <t>Other PFC and PFE</t>
  </si>
  <si>
    <t>Landscape</t>
  </si>
  <si>
    <t>Commercial use of nitrogen fertilizer on turf</t>
  </si>
  <si>
    <t>Residential use of nitrogen fertilizer on turf</t>
  </si>
  <si>
    <t>15-35-80-A5-03-008</t>
  </si>
  <si>
    <t>15-35-83-35-03-008</t>
  </si>
  <si>
    <t>15-35-86-A4-03-007</t>
  </si>
  <si>
    <t>15-35-88-58-03-007</t>
  </si>
  <si>
    <t>15-35-90-A1-03-008</t>
  </si>
  <si>
    <t>15-35-91-A6-03-008</t>
  </si>
  <si>
    <t>15-35-92-A7-03-008</t>
  </si>
  <si>
    <t>30-20-99-99-01-001</t>
  </si>
  <si>
    <t>30-20-99-99-01-042</t>
  </si>
  <si>
    <t>30-20-99-99-08-001</t>
  </si>
  <si>
    <t>30-20-47-59-06-000</t>
  </si>
  <si>
    <t>40-45-15-05-58-121</t>
  </si>
  <si>
    <t>50-45-15-05-59-121</t>
  </si>
  <si>
    <t>40-45-15-14-58-121</t>
  </si>
  <si>
    <t>50-45-15-14-59-121</t>
  </si>
  <si>
    <t>Petroleum Refining and Hydrogen Production</t>
  </si>
  <si>
    <t>2013</t>
  </si>
  <si>
    <t>2014</t>
  </si>
  <si>
    <t>GWP</t>
  </si>
  <si>
    <t>Biomethane</t>
  </si>
  <si>
    <t>10-22-99-99-01-082</t>
  </si>
  <si>
    <t>10-38-99-99-01-082</t>
  </si>
  <si>
    <t>Currant Creek (UT)</t>
  </si>
  <si>
    <t>15-35-87-B1-03-009</t>
  </si>
  <si>
    <t>Gadsby (UT)</t>
  </si>
  <si>
    <t>15-35-87-B3-03-009</t>
  </si>
  <si>
    <t>Huntington (UT)</t>
  </si>
  <si>
    <t>15-35-87-B4-03-008</t>
  </si>
  <si>
    <t>Lake Side (UT)</t>
  </si>
  <si>
    <t>15-35-87-B6-03-009</t>
  </si>
  <si>
    <t>15-35-87-C1-03-009</t>
  </si>
  <si>
    <t>Chehalis (WA)</t>
  </si>
  <si>
    <t>15-35-88-A9-03-009</t>
  </si>
  <si>
    <t>15-35-88-B9-03-009</t>
  </si>
  <si>
    <t>Dave Johnston (WY)</t>
  </si>
  <si>
    <t>15-35-92-B2-03-008</t>
  </si>
  <si>
    <t>15-35-92-B5-03-008</t>
  </si>
  <si>
    <t>15-35-92-B7-03-008</t>
  </si>
  <si>
    <t>Naughton (WY)</t>
  </si>
  <si>
    <t>15-35-92-B8-03-008</t>
  </si>
  <si>
    <t>10-07-99-99-01-082</t>
  </si>
  <si>
    <t>20-99-99-99-01-033</t>
  </si>
  <si>
    <t>Biodiesel</t>
  </si>
  <si>
    <t>20-28-42-50-01-080</t>
  </si>
  <si>
    <t>Renewable Diesel</t>
  </si>
  <si>
    <t>20-28-42-50-01-081</t>
  </si>
  <si>
    <t>20-28-42-51-01-080</t>
  </si>
  <si>
    <t>20-28-42-51-01-081</t>
  </si>
  <si>
    <t>Heavy-duty Trucks</t>
  </si>
  <si>
    <t>20-28-29-D1-01-033</t>
  </si>
  <si>
    <t>20-28-29-D1-01-034</t>
  </si>
  <si>
    <t>20-28-29-D1-01-080</t>
  </si>
  <si>
    <t>20-28-29-D1-01-081</t>
  </si>
  <si>
    <t>20-28-29-D1-01-090</t>
  </si>
  <si>
    <t>Buses</t>
  </si>
  <si>
    <t>20-28-29-D2-01-033</t>
  </si>
  <si>
    <t>20-28-29-D2-01-034</t>
  </si>
  <si>
    <t>20-28-29-D2-01-080</t>
  </si>
  <si>
    <t>20-28-29-D2-01-081</t>
  </si>
  <si>
    <t>20-28-29-D2-01-090</t>
  </si>
  <si>
    <t>Motorhomes</t>
  </si>
  <si>
    <t>20-28-29-D3-01-033</t>
  </si>
  <si>
    <t>20-28-29-D3-01-034</t>
  </si>
  <si>
    <t>20-28-29-D3-01-080</t>
  </si>
  <si>
    <t>20-28-29-D3-01-081</t>
  </si>
  <si>
    <t>20-28-29-D3-01-090</t>
  </si>
  <si>
    <t>20-28-99-99-01-082</t>
  </si>
  <si>
    <t>60-03-28-05-56-145</t>
  </si>
  <si>
    <t>60-03-28-05-56-146</t>
  </si>
  <si>
    <t>60-03-28-05-56-166</t>
  </si>
  <si>
    <t>60-03-28-05-56-174</t>
  </si>
  <si>
    <t>Beef cattle</t>
  </si>
  <si>
    <t>60-03-28-05-56-177</t>
  </si>
  <si>
    <t>60-03-28-05-56-181</t>
  </si>
  <si>
    <t>60-03-28-05-57-145</t>
  </si>
  <si>
    <t>60-03-28-05-57-146</t>
  </si>
  <si>
    <t>60-03-28-05-57-166</t>
  </si>
  <si>
    <t>60-03-28-05-57-177</t>
  </si>
  <si>
    <t>60-03-28-05-57-181</t>
  </si>
  <si>
    <t>60-03-28-14-56-145</t>
  </si>
  <si>
    <t>60-03-28-14-56-146</t>
  </si>
  <si>
    <t>60-03-28-14-56-166</t>
  </si>
  <si>
    <t>60-03-28-14-56-174</t>
  </si>
  <si>
    <t>60-03-28-14-56-177</t>
  </si>
  <si>
    <t>60-03-28-14-56-181</t>
  </si>
  <si>
    <t>60-03-28-14-57-145</t>
  </si>
  <si>
    <t>60-03-28-14-57-146</t>
  </si>
  <si>
    <t>60-03-28-14-57-166</t>
  </si>
  <si>
    <t>60-03-28-14-57-177</t>
  </si>
  <si>
    <t>60-03-28-14-57-181</t>
  </si>
  <si>
    <t>2015</t>
  </si>
  <si>
    <t>SectorActivity_code</t>
  </si>
  <si>
    <t>Stotz Southern Generation (AZ)</t>
  </si>
  <si>
    <t>Clark Station (NV)</t>
  </si>
  <si>
    <t>15-35-85-C4-03-009</t>
  </si>
  <si>
    <t>15-35-85-C5-03-009</t>
  </si>
  <si>
    <t>30-41-34-99-01-020</t>
  </si>
  <si>
    <t>30-41-37-99-01-020</t>
  </si>
  <si>
    <t>Storage</t>
  </si>
  <si>
    <t>30-27-94-11-10-000</t>
  </si>
  <si>
    <t>Processing</t>
  </si>
  <si>
    <t>30-27-95-11-10-000</t>
  </si>
  <si>
    <t>Production</t>
  </si>
  <si>
    <t>30-27-96-11-10-000</t>
  </si>
  <si>
    <t>Accidental release</t>
  </si>
  <si>
    <t>30-41-33-E2-10-000</t>
  </si>
  <si>
    <t>30-41-34-11-10-000</t>
  </si>
  <si>
    <t>Oil &amp; Gas: Production &amp; Processing</t>
  </si>
  <si>
    <t>Tacoma Power (PNW)</t>
  </si>
  <si>
    <t>Chuck Lenzie Station (NV)</t>
  </si>
  <si>
    <t>15-35-85-C7-03-009</t>
  </si>
  <si>
    <t>Frank Tracy Station (NV)</t>
  </si>
  <si>
    <t>15-35-85-C8-03-009</t>
  </si>
  <si>
    <t>Goldendale Generating Station (WA)</t>
  </si>
  <si>
    <t>15-35-88-C9-03-009</t>
  </si>
  <si>
    <t>15-35-88-F1-03-009</t>
  </si>
  <si>
    <t>15-37-93-99-03-003</t>
  </si>
  <si>
    <t>https://ww2.arb.ca.gov/our-work/programs/mandatory-greenhouse-gas-emissions-reporting</t>
  </si>
  <si>
    <t>2016</t>
  </si>
  <si>
    <t>MCAS Yuma Microgrid MCGX02 (AZ)</t>
  </si>
  <si>
    <t>15-35-80-F6-03-033</t>
  </si>
  <si>
    <t>Harry Allen Station (NV)</t>
  </si>
  <si>
    <t>Silverhawk Station (NV)</t>
  </si>
  <si>
    <t>15-35-85-F5-03-009</t>
  </si>
  <si>
    <t>Carty Generating Station (OR)</t>
  </si>
  <si>
    <t>15-35-86-F2-03-009</t>
  </si>
  <si>
    <t>Coyote Springs I (OR)</t>
  </si>
  <si>
    <t>15-35-86-F3-03-009</t>
  </si>
  <si>
    <t>15-35-86-F4-03-009</t>
  </si>
  <si>
    <t>50-41-34-11-10-000</t>
  </si>
  <si>
    <t>20-28-99-99-01-020</t>
  </si>
  <si>
    <t>2017</t>
  </si>
  <si>
    <t>2018</t>
  </si>
  <si>
    <t>1a1ai</t>
  </si>
  <si>
    <t>Aligned Microgrid (AZ)</t>
  </si>
  <si>
    <t>15-35-80-G1-03-033</t>
  </si>
  <si>
    <t>Cholla Power Station (AZ)</t>
  </si>
  <si>
    <t>Ocotillo (AZ)</t>
  </si>
  <si>
    <t>Saguaro (AZ)</t>
  </si>
  <si>
    <t>Sundance (AZ)</t>
  </si>
  <si>
    <t>West Phoenix (AZ)</t>
  </si>
  <si>
    <t>Fort Churchill Station (NV)</t>
  </si>
  <si>
    <t>Port Westward 2 (OR)</t>
  </si>
  <si>
    <t>Ferndale Generating Station (WA)</t>
  </si>
  <si>
    <t>Fredonia Generating Station (WA)</t>
  </si>
  <si>
    <t>Sumas Power Plant (WA)</t>
  </si>
  <si>
    <t>Idaho</t>
  </si>
  <si>
    <t>Bennett Mountain Power (ID)</t>
  </si>
  <si>
    <t>Evander Andrews Power Complex (ID)</t>
  </si>
  <si>
    <t>Langley Gulch Power Plant (ID)</t>
  </si>
  <si>
    <t>Other</t>
  </si>
  <si>
    <t>15-37-A2-99-03-003</t>
  </si>
  <si>
    <t>Airport Ground Support Equipment</t>
  </si>
  <si>
    <t>Steamboat Hills Geothermal (NV)</t>
  </si>
  <si>
    <t>15-35-85-N4-03-002</t>
  </si>
  <si>
    <t>30-42-77-11-10-000</t>
  </si>
  <si>
    <t>Not on feed - calves &lt;500 lbs</t>
  </si>
  <si>
    <t>2019</t>
  </si>
  <si>
    <t>Las Vegas Generating Station (NV)</t>
  </si>
  <si>
    <t>TS Power Plant (NV)</t>
  </si>
  <si>
    <t>15-35-85-X3-03-008</t>
  </si>
  <si>
    <t>Clearwater Paper Corp. - Lewiston (ID)</t>
  </si>
  <si>
    <t>30-07-69-99-01-082</t>
  </si>
  <si>
    <t>Beaver (OR)</t>
  </si>
  <si>
    <t>Frederickson PSE (WA)</t>
  </si>
  <si>
    <t>30-20-99-99-04-000</t>
  </si>
  <si>
    <t>Higgins Generating Station (NV)</t>
  </si>
  <si>
    <t>15-35-85-F7-03-009</t>
  </si>
  <si>
    <t>2020</t>
  </si>
  <si>
    <t>10-22-99-99-01-080</t>
  </si>
  <si>
    <t>10-22-99-99-01-081</t>
  </si>
  <si>
    <t>10-38-99-99-01-080</t>
  </si>
  <si>
    <t>10-38-99-99-01-081</t>
  </si>
  <si>
    <t>Primarily Hydropower</t>
  </si>
  <si>
    <t>15-35-45-95-03-206</t>
  </si>
  <si>
    <t>15-35-45-A2-03-206</t>
  </si>
  <si>
    <t>15-35-45-C6-03-206</t>
  </si>
  <si>
    <t>South Point Energy Center (AZ)</t>
  </si>
  <si>
    <t>CSE Arizona Facility (AZ)</t>
  </si>
  <si>
    <t>Primary Fuel: Digester Gas</t>
  </si>
  <si>
    <t>15-35-80-C2-03-069</t>
  </si>
  <si>
    <t>15-35-80-C3-03-069</t>
  </si>
  <si>
    <t>15-35-80-G3-03-008</t>
  </si>
  <si>
    <t>15-35-80-H1-03-009</t>
  </si>
  <si>
    <t>15-35-80-H3-03-009</t>
  </si>
  <si>
    <t>15-35-80-H5-03-009</t>
  </si>
  <si>
    <t>15-35-80-H6-03-009</t>
  </si>
  <si>
    <t>Agua Fria Generating Station (AZ)</t>
  </si>
  <si>
    <t>15-35-80-X6-03-009</t>
  </si>
  <si>
    <t>Coolidge Generation Station (AZ)</t>
  </si>
  <si>
    <t>15-35-80-X8-03-009</t>
  </si>
  <si>
    <t>Coronado Generating Station (AZ)</t>
  </si>
  <si>
    <t>15-35-80-X9-03-008</t>
  </si>
  <si>
    <t>Desert Basin Generating Station (AZ)</t>
  </si>
  <si>
    <t>15-35-80-Y1-03-009</t>
  </si>
  <si>
    <t>Gila River Power Station - Block 1 (AZ)</t>
  </si>
  <si>
    <t>15-35-80-Y2-03-009</t>
  </si>
  <si>
    <t>Gila River Power Station - Block 3 (AZ)</t>
  </si>
  <si>
    <t>15-35-80-Y3-03-009</t>
  </si>
  <si>
    <t>Gila River Power Station - Block 4 (AZ)</t>
  </si>
  <si>
    <t>15-35-80-Y4-03-009</t>
  </si>
  <si>
    <t>Kyrene Generating Station (AZ)</t>
  </si>
  <si>
    <t>15-35-80-Y6-03-009</t>
  </si>
  <si>
    <t>Mesquite Generating Station - Block 1 (AZ)</t>
  </si>
  <si>
    <t>15-35-80-Y8-03-009</t>
  </si>
  <si>
    <t>Mesquite Generating Station - Block 2 (AZ)</t>
  </si>
  <si>
    <t>15-35-80-Y9-03-009</t>
  </si>
  <si>
    <t>Santan Generating Station (AZ)</t>
  </si>
  <si>
    <t>15-35-80-Z8-03-009</t>
  </si>
  <si>
    <t>Powell River Generation (Catalyst Paper) (CAN)</t>
  </si>
  <si>
    <t>15-35-81-Z6-03-007</t>
  </si>
  <si>
    <t>Afton Generating Station (NM)</t>
  </si>
  <si>
    <t>15-35-84-X5-03-009</t>
  </si>
  <si>
    <t>Reid Gardner Station (NV)</t>
  </si>
  <si>
    <t>15-35-85-G7-03-009</t>
  </si>
  <si>
    <t>15-35-85-W5-03-009</t>
  </si>
  <si>
    <t>Seneca Sustainability Energy (OR)</t>
  </si>
  <si>
    <t>15-35-86-H2-03-009</t>
  </si>
  <si>
    <t>15-35-86-Y5-03-009</t>
  </si>
  <si>
    <t>Trans-Jordan Generating Station (Landfill Gas) (UT)</t>
  </si>
  <si>
    <t>HW Hill Landfill Gas (aka Roosevelt Biogas 1) (WA)</t>
  </si>
  <si>
    <t>Weyerhaeuser Longview (WA)</t>
  </si>
  <si>
    <t>15-35-88-76-03-007</t>
  </si>
  <si>
    <t>WestRock - Tacoma (fka Simpson Biomass) (WA)</t>
  </si>
  <si>
    <t>Kettle Falls Woodwaste Plant (WA)</t>
  </si>
  <si>
    <t>Mint Farm Generation Station (WA)</t>
  </si>
  <si>
    <t>Encogen Generating Station (WA)</t>
  </si>
  <si>
    <t>15-35-88-G4-03-009</t>
  </si>
  <si>
    <t>15-35-88-G6-03-009</t>
  </si>
  <si>
    <t>15-35-88-G8-03-009</t>
  </si>
  <si>
    <t>15-35-88-H4-03-009</t>
  </si>
  <si>
    <t>Longview Washington Pulp &amp; Paper Mill (WA)</t>
  </si>
  <si>
    <t>15-35-88-U7-03-007</t>
  </si>
  <si>
    <t>15-35-A1-G2-03-009</t>
  </si>
  <si>
    <t>15-35-A1-G5-03-009</t>
  </si>
  <si>
    <t>15-35-A1-G9-03-009</t>
  </si>
  <si>
    <t>15-35-A1-V8-03-007</t>
  </si>
  <si>
    <t>Big Sky Dairy Digester (ID)</t>
  </si>
  <si>
    <t>15-35-A1-X7-03-007</t>
  </si>
  <si>
    <t>Rock Creek Dairy (New Energy One) (ID)</t>
  </si>
  <si>
    <t>15-35-A1-Z7-03-069</t>
  </si>
  <si>
    <t>10-05-99-99-01-080</t>
  </si>
  <si>
    <t>10-05-99-99-01-081</t>
  </si>
  <si>
    <t>10-05-99-99-01-082</t>
  </si>
  <si>
    <t>10-07-99-99-01-080</t>
  </si>
  <si>
    <t>10-07-99-99-01-081</t>
  </si>
  <si>
    <t>30-07-69-99-01-080</t>
  </si>
  <si>
    <t>30-07-69-99-01-081</t>
  </si>
  <si>
    <t>40-05-69-99-01-080</t>
  </si>
  <si>
    <t>40-05-69-99-01-081</t>
  </si>
  <si>
    <t>40-05-69-99-01-082</t>
  </si>
  <si>
    <t>30-30-99-99-01-080</t>
  </si>
  <si>
    <t>30-30-99-99-01-081</t>
  </si>
  <si>
    <t>30-27-99-99-01-080</t>
  </si>
  <si>
    <t>30-27-99-99-01-081</t>
  </si>
  <si>
    <t>30-20-58-03-01-080</t>
  </si>
  <si>
    <t>30-20-58-03-01-081</t>
  </si>
  <si>
    <t>30-20-99-99-01-080</t>
  </si>
  <si>
    <t>30-20-99-99-01-081</t>
  </si>
  <si>
    <t>20-99-99-99-01-080</t>
  </si>
  <si>
    <t>20-99-99-99-01-081</t>
  </si>
  <si>
    <t>Alternative Jet Fuel</t>
  </si>
  <si>
    <t>20-04-22-99-01-029</t>
  </si>
  <si>
    <t>20-04-12-37-01-029</t>
  </si>
  <si>
    <t>20-04-12-38-01-029</t>
  </si>
  <si>
    <t>20-32-99-99-01-080</t>
  </si>
  <si>
    <t>20-32-99-99-01-081</t>
  </si>
  <si>
    <t>20-40-02-41-01-080</t>
  </si>
  <si>
    <t>20-40-02-41-01-081</t>
  </si>
  <si>
    <t>40-99-99-99-01-080</t>
  </si>
  <si>
    <t>40-99-99-99-01-081</t>
  </si>
  <si>
    <t>50-18-99-99-01-080</t>
  </si>
  <si>
    <t>50-18-99-99-01-081</t>
  </si>
  <si>
    <t>60-01-99-99-01-080</t>
  </si>
  <si>
    <t>60-01-99-99-01-081</t>
  </si>
  <si>
    <t>90-99-99-99-01-046</t>
  </si>
  <si>
    <t>Navajo Generating Station (AZ)</t>
  </si>
  <si>
    <t>Yucca (AZ)</t>
  </si>
  <si>
    <t>Apache Generating Station (AZ)</t>
  </si>
  <si>
    <t>15-35-80-73-03-009</t>
  </si>
  <si>
    <t>Yuma Cogen Associates (AZ)</t>
  </si>
  <si>
    <t>Red Hawk Power Station CC Natural Gas (AZ)</t>
  </si>
  <si>
    <t>Mesquite Generating Station - All Blocks (AZ)</t>
  </si>
  <si>
    <t>Gila River Power Station - All Blocks (AZ)</t>
  </si>
  <si>
    <t>Springerville Generating Station (AZ)</t>
  </si>
  <si>
    <t>La Rosita Power Project (MEX)</t>
  </si>
  <si>
    <t>Centennial Hardin (MT)</t>
  </si>
  <si>
    <t>Four Corners Power Plant (NM)</t>
  </si>
  <si>
    <t>Desert Star Energy Center (fka Eldorado Energy) (NV)</t>
  </si>
  <si>
    <t>Boardman Power Plant (OR)</t>
  </si>
  <si>
    <t>Hermiston (OR)</t>
  </si>
  <si>
    <t>Klamath Expansion Project (OR)</t>
  </si>
  <si>
    <t>Port Westward 1 (OR)</t>
  </si>
  <si>
    <t>15-35-86-V6-03-009</t>
  </si>
  <si>
    <t>Intermountain Power Project (IPP) (UT)</t>
  </si>
  <si>
    <t>Bonanza Power Plant (UT)</t>
  </si>
  <si>
    <t>West Valley Generation Project (UT)</t>
  </si>
  <si>
    <t>Grays Harbor Energy (WA)</t>
  </si>
  <si>
    <t>River Road Generating Plant (Clark County PUD) (WA)</t>
  </si>
  <si>
    <t>15-35-88-V9-03-009</t>
  </si>
  <si>
    <t>Rawhide Unit (CO)</t>
  </si>
  <si>
    <t>15-35-90-A3-03-008</t>
  </si>
  <si>
    <t>Jim Bridger Total Plant (WY)</t>
  </si>
  <si>
    <t>Laramie River Station (WY)</t>
  </si>
  <si>
    <t>Multi-Jurisdictional</t>
  </si>
  <si>
    <t>PacifiCorp (MJRP)</t>
  </si>
  <si>
    <t>15-35-A3-A8-03-008</t>
  </si>
  <si>
    <t>CAISO EIM Outstanding Emissions</t>
  </si>
  <si>
    <t>30-44-25-99-01-033</t>
  </si>
  <si>
    <t>30-44-25-99-01-080</t>
  </si>
  <si>
    <t>30-44-25-99-01-081</t>
  </si>
  <si>
    <t>30-44-32-99-01-033</t>
  </si>
  <si>
    <t>30-44-32-99-01-080</t>
  </si>
  <si>
    <t>30-44-32-99-01-081</t>
  </si>
  <si>
    <t>30-44-41-99-01-033</t>
  </si>
  <si>
    <t>30-44-41-99-01-080</t>
  </si>
  <si>
    <t>30-44-41-99-01-081</t>
  </si>
  <si>
    <t>30-44-79-99-01-033</t>
  </si>
  <si>
    <t>30-44-79-99-01-080</t>
  </si>
  <si>
    <t>30-44-79-99-01-081</t>
  </si>
  <si>
    <t>Terra-Gen Dixie Valley (NV)</t>
  </si>
  <si>
    <t>10-05-99-99-04-000</t>
  </si>
  <si>
    <t>10-38-99-99-04-000</t>
  </si>
  <si>
    <t>3C6</t>
  </si>
  <si>
    <t>La Luz Generating Station (NM)</t>
  </si>
  <si>
    <t>15-35-84-AH-03-009</t>
  </si>
  <si>
    <t>Lordsburg Generating Station (NM)</t>
  </si>
  <si>
    <t>15-35-84-AI-03-009</t>
  </si>
  <si>
    <t>Luna Energy Facility (NM)</t>
  </si>
  <si>
    <t>15-35-84-AJ-03-009</t>
  </si>
  <si>
    <t>Reeves Generating Station (NM)</t>
  </si>
  <si>
    <t>15-35-84-AK-03-009</t>
  </si>
  <si>
    <t>Rio Bravo Generating Station (NM)</t>
  </si>
  <si>
    <t>15-35-84-AL-03-009</t>
  </si>
  <si>
    <t>Valencia Energy Center (NM)</t>
  </si>
  <si>
    <t>15-35-84-AM-03-009</t>
  </si>
  <si>
    <t>2021</t>
  </si>
  <si>
    <t>Exceptional Event</t>
  </si>
  <si>
    <t>2022</t>
  </si>
  <si>
    <t>Black Mountain Generating Station (AZ)</t>
  </si>
  <si>
    <t>15-35-80-BE-03-009</t>
  </si>
  <si>
    <t>Gila River Power Station - Block 2 (AZ)</t>
  </si>
  <si>
    <t>15-35-80-BH-03-009</t>
  </si>
  <si>
    <t>H. Wilson Sundt Generating Station (fka Irvington Generating Station) (AZ)</t>
  </si>
  <si>
    <t>15-35-80-BI-03-009</t>
  </si>
  <si>
    <t>North Loop Generating Station (AZ)</t>
  </si>
  <si>
    <t>15-35-80-BL-03-009</t>
  </si>
  <si>
    <t>Valencia Power Plant (AZ)</t>
  </si>
  <si>
    <t>15-35-80-BO-03-009</t>
  </si>
  <si>
    <t>Sun Peak Generating Station (NV)</t>
  </si>
  <si>
    <t>15-35-85-BN-03-009</t>
  </si>
  <si>
    <t>Coyote Springs II (OR)</t>
  </si>
  <si>
    <t>15-35-86-BG-03-009</t>
  </si>
  <si>
    <t>McKinley Paper - Washington Mill (WA)</t>
  </si>
  <si>
    <t>15-35-88-BD-03-007</t>
  </si>
  <si>
    <t>Boulder Park (WA)</t>
  </si>
  <si>
    <t>15-35-88-BF-03-009</t>
  </si>
  <si>
    <t>Lancaster (ID)</t>
  </si>
  <si>
    <t>15-35-A1-BK-03-009</t>
  </si>
  <si>
    <t>Rathdrum (ID)</t>
  </si>
  <si>
    <t>15-35-A1-BM-03-009</t>
  </si>
  <si>
    <t>Kettle Butte Dairy Biofactory [Digester Gas] (ID)</t>
  </si>
  <si>
    <t>15-35-A1-BV-03-070</t>
  </si>
  <si>
    <t>California's AB 32 GHG Emissions Inventory by IPCC Category</t>
  </si>
  <si>
    <r>
      <rPr>
        <b/>
        <i/>
        <sz val="10.5"/>
        <color indexed="8"/>
        <rFont val="Avenir Next LT Pro"/>
        <family val="2"/>
      </rPr>
      <t xml:space="preserve">Data from the Mandatory Greenhouse Gas Emissions Reporting Program: </t>
    </r>
    <r>
      <rPr>
        <sz val="10.5"/>
        <color indexed="8"/>
        <rFont val="Avenir Next LT Pro"/>
        <family val="2"/>
      </rPr>
      <t>Statewide GHG emissions are calculated using several data sources. The primary data source is from reports submitted to CARB through the Regulation for the Mandatory Reporting of GHG Emissions (MRR). MRR requires facilities and entities with more than 10,000 metric tons CO</t>
    </r>
    <r>
      <rPr>
        <vertAlign val="subscript"/>
        <sz val="10.5"/>
        <color rgb="FF000000"/>
        <rFont val="Avenir Next LT Pro"/>
        <family val="2"/>
      </rPr>
      <t>2</t>
    </r>
    <r>
      <rPr>
        <sz val="10.5"/>
        <color indexed="8"/>
        <rFont val="Avenir Next LT Pro"/>
        <family val="2"/>
      </rPr>
      <t>e per year of combustion and process emissions, all facilities belonging to certain industries, and all electricity importers to submit an annual GHG emissions data report directly to CARB. Reports from facilities and entities that emit more than 25,000 metric tons of CO</t>
    </r>
    <r>
      <rPr>
        <vertAlign val="subscript"/>
        <sz val="10.5"/>
        <color rgb="FF000000"/>
        <rFont val="Avenir Next LT Pro"/>
        <family val="2"/>
      </rPr>
      <t>2</t>
    </r>
    <r>
      <rPr>
        <sz val="10.5"/>
        <color indexed="8"/>
        <rFont val="Avenir Next LT Pro"/>
        <family val="2"/>
      </rPr>
      <t>e per year are verified by a CARB-accredited third-party verification body. For additional information see:</t>
    </r>
  </si>
  <si>
    <t>https://ww2.arb.ca.gov/ghg-inventory-data#documentation</t>
  </si>
  <si>
    <r>
      <t>There are four spreadsheets accompanying this note, each containing a particular subset defined by an inventory accounting category (see tabs). These categories are: 
    1)</t>
    </r>
    <r>
      <rPr>
        <b/>
        <i/>
        <sz val="10.5"/>
        <color indexed="8"/>
        <rFont val="Avenir Next LT Pro"/>
        <family val="2"/>
      </rPr>
      <t xml:space="preserve"> Included Emissions</t>
    </r>
    <r>
      <rPr>
        <sz val="10.5"/>
        <color indexed="8"/>
        <rFont val="Avenir Next LT Pro"/>
        <family val="2"/>
      </rPr>
      <t>: Emissions that sum up to make the AB 32 GHG Emissions Inventory (Inventory).</t>
    </r>
  </si>
  <si>
    <r>
      <t xml:space="preserve">    2) </t>
    </r>
    <r>
      <rPr>
        <b/>
        <i/>
        <sz val="10.5"/>
        <color indexed="8"/>
        <rFont val="Avenir Next LT Pro"/>
        <family val="2"/>
      </rPr>
      <t>Excluded emissions</t>
    </r>
    <r>
      <rPr>
        <sz val="10.5"/>
        <color indexed="8"/>
        <rFont val="Avenir Next LT Pro"/>
        <family val="2"/>
      </rPr>
      <t xml:space="preserve">: Emissions that are tracked for informational purposes, but not </t>
    </r>
    <r>
      <rPr>
        <i/>
        <sz val="10.5"/>
        <color indexed="8"/>
        <rFont val="Avenir Next LT Pro"/>
        <family val="2"/>
      </rPr>
      <t>included</t>
    </r>
    <r>
      <rPr>
        <sz val="10.5"/>
        <color indexed="8"/>
        <rFont val="Avenir Next LT Pro"/>
        <family val="2"/>
      </rPr>
      <t xml:space="preserve"> in the Inventory.  Following Intergovernmental Panel on Climate Change (IPCC) guidelines, emissions from international aviation and water-borne navigation should be reported in an excluded category.
In the case of a state-level rather than a national inventory, this raises the question of how to treat emissions from interstate flights. Based upon jurisdictional interpretation of IPCC protocols, CARB staff opted to estimate, but not include, emissions resulting from aviation fuel purchased in California and used for interstate flights, as is done for international flights.</t>
    </r>
  </si>
  <si>
    <t>All emissions from shipping activities occurring further than 24 nautical miles from California's coast are excluded regardless of trip origin or destination (in accordance with CARB's pre-existing regulatory approach for criteria pollutants emitted from ocean going vessels). Emissions from international bunker fuels used for navigation (in excess of the amount combusted within 24 nautical miles from the coast) are estimated, but excluded from the Inventory in accordance with international convention.</t>
  </si>
  <si>
    <r>
      <t xml:space="preserve">    3) </t>
    </r>
    <r>
      <rPr>
        <b/>
        <i/>
        <sz val="10.5"/>
        <color indexed="8"/>
        <rFont val="Avenir Next LT Pro"/>
        <family val="2"/>
      </rPr>
      <t>CO</t>
    </r>
    <r>
      <rPr>
        <b/>
        <i/>
        <vertAlign val="subscript"/>
        <sz val="10.5"/>
        <color rgb="FF000000"/>
        <rFont val="Avenir Next LT Pro"/>
        <family val="2"/>
      </rPr>
      <t>2</t>
    </r>
    <r>
      <rPr>
        <b/>
        <i/>
        <sz val="10.5"/>
        <color indexed="8"/>
        <rFont val="Avenir Next LT Pro"/>
        <family val="2"/>
      </rPr>
      <t xml:space="preserve"> from biogenic materials</t>
    </r>
    <r>
      <rPr>
        <sz val="10.5"/>
        <color indexed="8"/>
        <rFont val="Avenir Next LT Pro"/>
        <family val="2"/>
      </rPr>
      <t>: Various fuels of biogenic origin (e.g., ethanol, biodiesel, etc.) are used in California for transportation or to produce heat or electricity. The CO</t>
    </r>
    <r>
      <rPr>
        <vertAlign val="subscript"/>
        <sz val="10.5"/>
        <color rgb="FF000000"/>
        <rFont val="Avenir Next LT Pro"/>
        <family val="2"/>
      </rPr>
      <t>2</t>
    </r>
    <r>
      <rPr>
        <sz val="10.5"/>
        <color indexed="8"/>
        <rFont val="Avenir Next LT Pro"/>
        <family val="2"/>
      </rPr>
      <t xml:space="preserve"> emissions from burning these fuels would have occurred anyway as the biomass decayed. These CO</t>
    </r>
    <r>
      <rPr>
        <vertAlign val="subscript"/>
        <sz val="10.5"/>
        <color rgb="FF000000"/>
        <rFont val="Avenir Next LT Pro"/>
        <family val="2"/>
      </rPr>
      <t>2</t>
    </r>
    <r>
      <rPr>
        <sz val="10.5"/>
        <color indexed="8"/>
        <rFont val="Avenir Next LT Pro"/>
        <family val="2"/>
      </rPr>
      <t xml:space="preserve"> emissions, labeled as being "from biogenic materials", are estimated but not </t>
    </r>
    <r>
      <rPr>
        <i/>
        <sz val="10.5"/>
        <color indexed="8"/>
        <rFont val="Avenir Next LT Pro"/>
        <family val="2"/>
      </rPr>
      <t>included</t>
    </r>
    <r>
      <rPr>
        <sz val="10.5"/>
        <color indexed="8"/>
        <rFont val="Avenir Next LT Pro"/>
        <family val="2"/>
      </rPr>
      <t xml:space="preserve"> in the Inventory totals. Other fuels, such as used tires, are made in part from renewable materials (e.g., natural rubber). In this case, two values for CO</t>
    </r>
    <r>
      <rPr>
        <vertAlign val="subscript"/>
        <sz val="10.5"/>
        <color rgb="FF000000"/>
        <rFont val="Avenir Next LT Pro"/>
        <family val="2"/>
      </rPr>
      <t>2</t>
    </r>
    <r>
      <rPr>
        <sz val="10.5"/>
        <color indexed="8"/>
        <rFont val="Avenir Next LT Pro"/>
        <family val="2"/>
      </rPr>
      <t xml:space="preserve"> emissions are estimated in proportion to the renewable and fossil components. Only the CO</t>
    </r>
    <r>
      <rPr>
        <vertAlign val="subscript"/>
        <sz val="10.5"/>
        <color rgb="FF000000"/>
        <rFont val="Avenir Next LT Pro"/>
        <family val="2"/>
      </rPr>
      <t>2</t>
    </r>
    <r>
      <rPr>
        <sz val="10.5"/>
        <color indexed="8"/>
        <rFont val="Avenir Next LT Pro"/>
        <family val="2"/>
      </rPr>
      <t xml:space="preserve"> from the fossil component is </t>
    </r>
    <r>
      <rPr>
        <i/>
        <sz val="10.5"/>
        <color indexed="8"/>
        <rFont val="Avenir Next LT Pro"/>
        <family val="2"/>
      </rPr>
      <t>included</t>
    </r>
    <r>
      <rPr>
        <sz val="10.5"/>
        <color indexed="8"/>
        <rFont val="Avenir Next LT Pro"/>
        <family val="2"/>
      </rPr>
      <t xml:space="preserve"> in the Inventory. All CH</t>
    </r>
    <r>
      <rPr>
        <vertAlign val="subscript"/>
        <sz val="10.5"/>
        <color rgb="FF000000"/>
        <rFont val="Avenir Next LT Pro"/>
        <family val="2"/>
      </rPr>
      <t>4</t>
    </r>
    <r>
      <rPr>
        <sz val="10.5"/>
        <color indexed="8"/>
        <rFont val="Avenir Next LT Pro"/>
        <family val="2"/>
      </rPr>
      <t xml:space="preserve"> and N</t>
    </r>
    <r>
      <rPr>
        <vertAlign val="subscript"/>
        <sz val="10.5"/>
        <color rgb="FF000000"/>
        <rFont val="Avenir Next LT Pro"/>
        <family val="2"/>
      </rPr>
      <t>2</t>
    </r>
    <r>
      <rPr>
        <sz val="10.5"/>
        <color indexed="8"/>
        <rFont val="Avenir Next LT Pro"/>
        <family val="2"/>
      </rPr>
      <t xml:space="preserve">O emissions from combustion of renewable fuels are </t>
    </r>
    <r>
      <rPr>
        <i/>
        <sz val="10.5"/>
        <color indexed="8"/>
        <rFont val="Avenir Next LT Pro"/>
        <family val="2"/>
      </rPr>
      <t>included</t>
    </r>
    <r>
      <rPr>
        <sz val="10.5"/>
        <color indexed="8"/>
        <rFont val="Avenir Next LT Pro"/>
        <family val="2"/>
      </rPr>
      <t xml:space="preserve"> in the Inventory.</t>
    </r>
  </si>
  <si>
    <r>
      <rPr>
        <b/>
        <i/>
        <sz val="10.5"/>
        <color indexed="8"/>
        <rFont val="Avenir Next LT Pro"/>
        <family val="2"/>
      </rPr>
      <t>Emission values of zero</t>
    </r>
    <r>
      <rPr>
        <sz val="10.5"/>
        <color indexed="8"/>
        <rFont val="Avenir Next LT Pro"/>
        <family val="2"/>
      </rPr>
      <t xml:space="preserve"> reflect different cases: 1) the category had no emissions related activity for that year, although such activity occurred sometime during the period covered by the Inventory; 2) In the case of imported electricity, no </t>
    </r>
    <r>
      <rPr>
        <i/>
        <sz val="10.5"/>
        <color indexed="8"/>
        <rFont val="Avenir Next LT Pro"/>
        <family val="2"/>
      </rPr>
      <t>specified</t>
    </r>
    <r>
      <rPr>
        <sz val="10.5"/>
        <color indexed="8"/>
        <rFont val="Avenir Next LT Pro"/>
        <family val="2"/>
      </rPr>
      <t xml:space="preserve"> imports from the particular source occurred, although </t>
    </r>
    <r>
      <rPr>
        <i/>
        <sz val="10.5"/>
        <color indexed="8"/>
        <rFont val="Avenir Next LT Pro"/>
        <family val="2"/>
      </rPr>
      <t>unspecified</t>
    </r>
    <r>
      <rPr>
        <sz val="10.5"/>
        <color indexed="8"/>
        <rFont val="Avenir Next LT Pro"/>
        <family val="2"/>
      </rPr>
      <t xml:space="preserve"> imports may or may not have occurred from the source; 3) the category had some activity but there was no emission resulting from such activity (for instance, manure deposited by livestock on pasture emits some methane but no nitrous oxide). For details see the Inventory documentation.
</t>
    </r>
    <r>
      <rPr>
        <b/>
        <i/>
        <sz val="10.5"/>
        <color indexed="8"/>
        <rFont val="Avenir Next LT Pro"/>
        <family val="2"/>
      </rPr>
      <t>Emission values marked as null</t>
    </r>
    <r>
      <rPr>
        <sz val="10.5"/>
        <color indexed="8"/>
        <rFont val="Avenir Next LT Pro"/>
        <family val="2"/>
      </rPr>
      <t xml:space="preserve"> occur when the data source and methodology changed over the period of time covered by the Inventory. Although the particular emission occurred (it was not zero), the data source used for a particular set of years did not provide any information about the amount emitted. For details on methods and sources see the Inventory documentation, available online at:</t>
    </r>
  </si>
  <si>
    <t>Agriculture</t>
  </si>
  <si>
    <r>
      <t xml:space="preserve">    4) </t>
    </r>
    <r>
      <rPr>
        <b/>
        <sz val="10.5"/>
        <rFont val="Avenir Next LT Pro"/>
        <family val="2"/>
      </rPr>
      <t>Other Emissions</t>
    </r>
    <r>
      <rPr>
        <sz val="10.5"/>
        <rFont val="Avenir Next LT Pro"/>
        <family val="2"/>
      </rPr>
      <t xml:space="preserve">: This section lists additional emissions that are outside of the routine inventory framework that California is tracking.  These include mitigation of exceptional releases required by legal settlement. </t>
    </r>
  </si>
  <si>
    <r>
      <t>million metirc tons (MMT) of CO</t>
    </r>
    <r>
      <rPr>
        <i/>
        <vertAlign val="subscript"/>
        <sz val="10.5"/>
        <color rgb="FF000000"/>
        <rFont val="Avenir Next LT Pro"/>
        <family val="2"/>
      </rPr>
      <t>2</t>
    </r>
    <r>
      <rPr>
        <i/>
        <sz val="10.5"/>
        <color indexed="8"/>
        <rFont val="Avenir Next LT Pro"/>
        <family val="2"/>
      </rPr>
      <t xml:space="preserve"> equivalent - based on IPCC 4th Assessment 100-yr GWPs</t>
    </r>
  </si>
  <si>
    <r>
      <t>million metirc tons (MMT) of CO</t>
    </r>
    <r>
      <rPr>
        <i/>
        <vertAlign val="subscript"/>
        <sz val="10.5"/>
        <color rgb="FF000000"/>
        <rFont val="Avenir Next LT Pro"/>
        <family val="2"/>
      </rPr>
      <t>2</t>
    </r>
  </si>
  <si>
    <r>
      <t>Each of the spreadsheets has columns that can be filtered to select a subset of IPCC categories, Sector, Activity, and Greenhouse Gas. It also has formula cells on the first line that calculate the total of the currently selected categories.
All values are in million metric tons (MMT) of CO</t>
    </r>
    <r>
      <rPr>
        <vertAlign val="subscript"/>
        <sz val="10.5"/>
        <color indexed="8"/>
        <rFont val="Avenir Next LT Pro"/>
        <family val="2"/>
      </rPr>
      <t>2</t>
    </r>
    <r>
      <rPr>
        <sz val="10.5"/>
        <color indexed="8"/>
        <rFont val="Avenir Next LT Pro"/>
        <family val="2"/>
      </rPr>
      <t xml:space="preserve"> equivalent. CO</t>
    </r>
    <r>
      <rPr>
        <vertAlign val="subscript"/>
        <sz val="10.5"/>
        <color indexed="8"/>
        <rFont val="Avenir Next LT Pro"/>
        <family val="2"/>
      </rPr>
      <t>2</t>
    </r>
    <r>
      <rPr>
        <sz val="10.5"/>
        <color indexed="8"/>
        <rFont val="Avenir Next LT Pro"/>
        <family val="2"/>
      </rPr>
      <t xml:space="preserve"> equivalence is based upon IPCC Fourth Assessment Report's 100-yr Global Warming Potentials.</t>
    </r>
  </si>
  <si>
    <t>2024 Edition: 2000 to 2022 - Last updated on 9/20/2024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</si>
</sst>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4" x14ac:knownFonts="1">
    <font>
      <sz val="10"/>
      <color indexed="8"/>
      <name val="Arial"/>
      <family val="2"/>
    </font>
    <font>
      <sz val="11"/>
      <color theme="1"/>
      <name val="Calibri"/>
      <family val="2"/>
      <scheme val="minor"/>
    </font>
    <font>
      <sz val="10"/>
      <color indexed="8"/>
      <name val="Arial"/>
      <family val="2"/>
    </font>
    <font>
      <sz val="10"/>
      <color indexed="8"/>
      <name val="Arial"/>
      <family val="2"/>
    </font>
    <font>
      <sz val="8"/>
      <name val="Arial"/>
      <family val="2"/>
    </font>
    <font>
      <u/>
      <sz val="10"/>
      <color theme="10"/>
      <name val="Arial"/>
      <family val="2"/>
    </font>
    <font>
      <sz val="10"/>
      <color indexed="8"/>
      <name val="Avenir Next LT Pro"/>
      <family val="2"/>
    </font>
    <font>
      <b/>
      <sz val="14"/>
      <color indexed="43"/>
      <name val="Avenir Next LT Pro"/>
      <family val="2"/>
    </font>
    <font>
      <b/>
      <i/>
      <sz val="12"/>
      <color indexed="43"/>
      <name val="Avenir Next LT Pro"/>
      <family val="2"/>
    </font>
    <font>
      <b/>
      <sz val="14"/>
      <color indexed="8"/>
      <name val="Avenir Next LT Pro"/>
      <family val="2"/>
    </font>
    <font>
      <sz val="10.5"/>
      <color indexed="8"/>
      <name val="Avenir Next LT Pro"/>
      <family val="2"/>
    </font>
    <font>
      <b/>
      <i/>
      <sz val="10.5"/>
      <color indexed="8"/>
      <name val="Avenir Next LT Pro"/>
      <family val="2"/>
    </font>
    <font>
      <i/>
      <sz val="10.5"/>
      <color indexed="8"/>
      <name val="Avenir Next LT Pro"/>
      <family val="2"/>
    </font>
    <font>
      <sz val="10.5"/>
      <name val="Avenir Next LT Pro"/>
      <family val="2"/>
    </font>
    <font>
      <b/>
      <sz val="10.5"/>
      <name val="Avenir Next LT Pro"/>
      <family val="2"/>
    </font>
    <font>
      <u/>
      <sz val="10.5"/>
      <color theme="10"/>
      <name val="Avenir Next LT Pro"/>
      <family val="2"/>
    </font>
    <font>
      <vertAlign val="subscript"/>
      <sz val="10.5"/>
      <color indexed="8"/>
      <name val="Avenir Next LT Pro"/>
      <family val="2"/>
    </font>
    <font>
      <b/>
      <sz val="10.5"/>
      <color theme="1" tint="4.9989318521683403E-2"/>
      <name val="Avenir Next LT Pro"/>
      <family val="2"/>
    </font>
    <font>
      <b/>
      <sz val="10.5"/>
      <color rgb="FFC00000"/>
      <name val="Avenir Next LT Pro"/>
      <family val="2"/>
    </font>
    <font>
      <sz val="10"/>
      <color indexed="8"/>
      <name val="Arial"/>
      <family val="2"/>
    </font>
    <font>
      <b/>
      <i/>
      <vertAlign val="subscript"/>
      <sz val="10.5"/>
      <color rgb="FF000000"/>
      <name val="Avenir Next LT Pro"/>
      <family val="2"/>
    </font>
    <font>
      <vertAlign val="subscript"/>
      <sz val="10.5"/>
      <color rgb="FF000000"/>
      <name val="Avenir Next LT Pro"/>
      <family val="2"/>
    </font>
    <font>
      <sz val="10"/>
      <color indexed="8"/>
      <name val="Arial"/>
      <family val="2"/>
    </font>
    <font>
      <i/>
      <vertAlign val="subscript"/>
      <sz val="10.5"/>
      <color rgb="FF000000"/>
      <name val="Avenir Next LT Pro"/>
      <family val="2"/>
    </font>
  </fonts>
  <fills count="11">
    <fill>
      <patternFill patternType="none"/>
    </fill>
    <fill>
      <patternFill patternType="gray125"/>
    </fill>
    <fill>
      <patternFill patternType="solid">
        <fgColor indexed="41"/>
        <bgColor indexed="0"/>
      </patternFill>
    </fill>
    <fill>
      <patternFill patternType="solid">
        <fgColor indexed="47"/>
        <bgColor indexed="0"/>
      </patternFill>
    </fill>
    <fill>
      <patternFill patternType="solid">
        <fgColor indexed="44"/>
        <bgColor indexed="0"/>
      </patternFill>
    </fill>
    <fill>
      <patternFill patternType="solid">
        <fgColor indexed="42"/>
        <bgColor indexed="0"/>
      </patternFill>
    </fill>
    <fill>
      <patternFill patternType="solid">
        <fgColor indexed="45"/>
        <bgColor indexed="0"/>
      </patternFill>
    </fill>
    <fill>
      <patternFill patternType="solid">
        <fgColor indexed="43"/>
        <bgColor indexed="64"/>
      </patternFill>
    </fill>
    <fill>
      <patternFill patternType="solid">
        <fgColor indexed="9"/>
        <bgColor indexed="64"/>
      </patternFill>
    </fill>
    <fill>
      <patternFill patternType="solid">
        <fgColor indexed="43"/>
        <bgColor indexed="0"/>
      </patternFill>
    </fill>
    <fill>
      <patternFill patternType="solid">
        <fgColor theme="1" tint="4.9989318521683403E-2"/>
        <bgColor indexed="64"/>
      </patternFill>
    </fill>
  </fills>
  <borders count="16">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22"/>
      </left>
      <right style="thin">
        <color indexed="22"/>
      </right>
      <top style="thin">
        <color indexed="22"/>
      </top>
      <bottom/>
      <diagonal/>
    </border>
    <border>
      <left style="thin">
        <color indexed="8"/>
      </left>
      <right/>
      <top style="thin">
        <color indexed="8"/>
      </top>
      <bottom/>
      <diagonal/>
    </border>
    <border>
      <left style="thin">
        <color indexed="64"/>
      </left>
      <right/>
      <top style="thin">
        <color indexed="64"/>
      </top>
      <bottom/>
      <diagonal/>
    </border>
    <border>
      <left style="thin">
        <color indexed="22"/>
      </left>
      <right/>
      <top style="thin">
        <color indexed="22"/>
      </top>
      <bottom/>
      <diagonal/>
    </border>
    <border>
      <left/>
      <right style="thin">
        <color indexed="8"/>
      </right>
      <top style="thin">
        <color indexed="8"/>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8"/>
      </left>
      <right/>
      <top/>
      <bottom/>
      <diagonal/>
    </border>
    <border>
      <left style="thin">
        <color indexed="8"/>
      </left>
      <right style="thin">
        <color indexed="8"/>
      </right>
      <top/>
      <bottom/>
      <diagonal/>
    </border>
    <border>
      <left/>
      <right/>
      <top style="thin">
        <color indexed="22"/>
      </top>
      <bottom/>
      <diagonal/>
    </border>
    <border>
      <left style="thin">
        <color indexed="22"/>
      </left>
      <right/>
      <top/>
      <bottom/>
      <diagonal/>
    </border>
  </borders>
  <cellStyleXfs count="11">
    <xf numFmtId="0" fontId="0" fillId="0" borderId="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applyNumberFormat="0" applyFill="0" applyBorder="0" applyAlignment="0" applyProtection="0"/>
    <xf numFmtId="0" fontId="1" fillId="0" borderId="0"/>
    <xf numFmtId="43" fontId="2" fillId="0" borderId="0" applyFont="0" applyFill="0" applyBorder="0" applyAlignment="0" applyProtection="0"/>
    <xf numFmtId="0" fontId="19" fillId="0" borderId="0"/>
    <xf numFmtId="0" fontId="22" fillId="0" borderId="0"/>
  </cellStyleXfs>
  <cellXfs count="76">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11" fontId="2" fillId="0" borderId="0" xfId="0" applyNumberFormat="1" applyFont="1"/>
    <xf numFmtId="0" fontId="6" fillId="8" borderId="0" xfId="0" applyFont="1" applyFill="1"/>
    <xf numFmtId="0" fontId="6" fillId="10" borderId="3" xfId="0" applyFont="1" applyFill="1" applyBorder="1"/>
    <xf numFmtId="0" fontId="7" fillId="10" borderId="2" xfId="0" applyFont="1" applyFill="1" applyBorder="1" applyAlignment="1">
      <alignment horizontal="center" vertical="center"/>
    </xf>
    <xf numFmtId="0" fontId="8" fillId="10" borderId="2" xfId="0" applyFont="1" applyFill="1" applyBorder="1" applyAlignment="1">
      <alignment horizontal="center" vertical="top"/>
    </xf>
    <xf numFmtId="0" fontId="6" fillId="8" borderId="0" xfId="0" applyFont="1" applyFill="1" applyAlignment="1">
      <alignment vertical="center" wrapText="1"/>
    </xf>
    <xf numFmtId="0" fontId="9" fillId="7" borderId="2" xfId="0" applyFont="1" applyFill="1" applyBorder="1" applyAlignment="1">
      <alignment horizontal="center" vertical="center"/>
    </xf>
    <xf numFmtId="0" fontId="10" fillId="7" borderId="2" xfId="0" applyFont="1" applyFill="1" applyBorder="1" applyAlignment="1">
      <alignment vertical="top" wrapText="1" readingOrder="1"/>
    </xf>
    <xf numFmtId="0" fontId="13" fillId="7" borderId="4" xfId="0" applyFont="1" applyFill="1" applyBorder="1" applyAlignment="1">
      <alignment vertical="top" wrapText="1" readingOrder="1"/>
    </xf>
    <xf numFmtId="0" fontId="10" fillId="7" borderId="2" xfId="0" applyFont="1" applyFill="1" applyBorder="1" applyAlignment="1">
      <alignment wrapText="1" readingOrder="1"/>
    </xf>
    <xf numFmtId="0" fontId="15" fillId="7" borderId="2" xfId="6" applyNumberFormat="1" applyFont="1" applyFill="1" applyBorder="1" applyAlignment="1">
      <alignment wrapText="1" readingOrder="1"/>
    </xf>
    <xf numFmtId="0" fontId="10" fillId="7" borderId="10" xfId="0" applyFont="1" applyFill="1" applyBorder="1" applyAlignment="1">
      <alignment vertical="top" wrapText="1"/>
    </xf>
    <xf numFmtId="0" fontId="17" fillId="0" borderId="0" xfId="0" applyFont="1"/>
    <xf numFmtId="0" fontId="10" fillId="0" borderId="0" xfId="0" applyFont="1"/>
    <xf numFmtId="0" fontId="10" fillId="0" borderId="0" xfId="0" applyFont="1" applyAlignment="1">
      <alignment horizontal="center"/>
    </xf>
    <xf numFmtId="0" fontId="18" fillId="0" borderId="0" xfId="0" applyFont="1" applyAlignment="1">
      <alignment horizontal="right"/>
    </xf>
    <xf numFmtId="2" fontId="18" fillId="0" borderId="0" xfId="0" applyNumberFormat="1" applyFont="1"/>
    <xf numFmtId="0" fontId="10" fillId="6" borderId="12" xfId="0" applyFont="1" applyFill="1" applyBorder="1" applyAlignment="1">
      <alignment horizontal="center" vertical="top" wrapText="1"/>
    </xf>
    <xf numFmtId="0" fontId="10" fillId="2" borderId="1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14" fillId="0" borderId="0" xfId="0" applyFont="1"/>
    <xf numFmtId="43" fontId="18" fillId="0" borderId="0" xfId="1" applyFont="1" applyAlignment="1">
      <alignment horizontal="right"/>
    </xf>
    <xf numFmtId="0" fontId="10" fillId="5" borderId="12"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6" borderId="6" xfId="0" applyFont="1" applyFill="1" applyBorder="1" applyAlignment="1">
      <alignment horizontal="center" vertical="top" wrapText="1"/>
    </xf>
    <xf numFmtId="0" fontId="10" fillId="2" borderId="6" xfId="0" applyFont="1" applyFill="1" applyBorder="1" applyAlignment="1">
      <alignment horizontal="center" vertical="top" wrapText="1"/>
    </xf>
    <xf numFmtId="0" fontId="10" fillId="5" borderId="6" xfId="0" applyFont="1" applyFill="1" applyBorder="1" applyAlignment="1">
      <alignment horizontal="center" vertical="top" wrapText="1"/>
    </xf>
    <xf numFmtId="0" fontId="10" fillId="4" borderId="6" xfId="0" applyFont="1" applyFill="1" applyBorder="1" applyAlignment="1">
      <alignment horizontal="center" vertical="top" wrapText="1"/>
    </xf>
    <xf numFmtId="1" fontId="10" fillId="9" borderId="9" xfId="0" applyNumberFormat="1" applyFont="1" applyFill="1" applyBorder="1" applyAlignment="1">
      <alignment horizontal="center" vertical="top" wrapText="1"/>
    </xf>
    <xf numFmtId="0" fontId="10" fillId="3" borderId="12" xfId="0" applyFont="1" applyFill="1" applyBorder="1" applyAlignment="1">
      <alignment horizontal="center" vertical="top" wrapText="1"/>
    </xf>
    <xf numFmtId="0" fontId="10" fillId="0" borderId="1" xfId="4" applyFont="1" applyBorder="1"/>
    <xf numFmtId="0" fontId="10" fillId="0" borderId="1" xfId="4" applyFont="1" applyBorder="1" applyAlignment="1">
      <alignment horizontal="right"/>
    </xf>
    <xf numFmtId="11" fontId="10" fillId="0" borderId="1" xfId="4" applyNumberFormat="1" applyFont="1" applyBorder="1" applyAlignment="1">
      <alignment horizontal="right"/>
    </xf>
    <xf numFmtId="0" fontId="10" fillId="0" borderId="5" xfId="4" applyFont="1" applyBorder="1"/>
    <xf numFmtId="0" fontId="10" fillId="0" borderId="5" xfId="4" applyFont="1" applyBorder="1" applyAlignment="1">
      <alignment horizontal="right"/>
    </xf>
    <xf numFmtId="11" fontId="10" fillId="0" borderId="5" xfId="4" applyNumberFormat="1" applyFont="1" applyBorder="1" applyAlignment="1">
      <alignment horizontal="right"/>
    </xf>
    <xf numFmtId="0" fontId="10" fillId="0" borderId="8" xfId="3" applyFont="1" applyBorder="1" applyAlignment="1">
      <alignment wrapText="1"/>
    </xf>
    <xf numFmtId="0" fontId="10" fillId="0" borderId="8" xfId="3" applyFont="1" applyBorder="1" applyAlignment="1">
      <alignment horizontal="center" wrapText="1"/>
    </xf>
    <xf numFmtId="11" fontId="10" fillId="0" borderId="8" xfId="3" applyNumberFormat="1" applyFont="1" applyBorder="1" applyAlignment="1">
      <alignment horizontal="right" wrapText="1"/>
    </xf>
    <xf numFmtId="0" fontId="10" fillId="0" borderId="8" xfId="2" applyFont="1" applyBorder="1"/>
    <xf numFmtId="0" fontId="10" fillId="0" borderId="8" xfId="2" applyFont="1" applyBorder="1" applyAlignment="1">
      <alignment horizontal="center"/>
    </xf>
    <xf numFmtId="11" fontId="10" fillId="0" borderId="8" xfId="2" applyNumberFormat="1" applyFont="1" applyBorder="1" applyAlignment="1">
      <alignment horizontal="right"/>
    </xf>
    <xf numFmtId="0" fontId="10" fillId="0" borderId="8" xfId="4" applyFont="1" applyBorder="1"/>
    <xf numFmtId="0" fontId="10" fillId="0" borderId="8" xfId="4" applyFont="1" applyBorder="1" applyAlignment="1">
      <alignment horizontal="center"/>
    </xf>
    <xf numFmtId="11" fontId="10" fillId="0" borderId="8" xfId="4" applyNumberFormat="1" applyFont="1" applyBorder="1" applyAlignment="1">
      <alignment horizontal="right"/>
    </xf>
    <xf numFmtId="0" fontId="0" fillId="0" borderId="0" xfId="0" applyAlignment="1">
      <alignment vertical="top"/>
    </xf>
    <xf numFmtId="1" fontId="10" fillId="3" borderId="7" xfId="0" applyNumberFormat="1" applyFont="1" applyFill="1" applyBorder="1" applyAlignment="1">
      <alignment horizontal="center" vertical="top" wrapText="1"/>
    </xf>
    <xf numFmtId="1" fontId="10" fillId="3" borderId="11" xfId="0" applyNumberFormat="1" applyFont="1" applyFill="1" applyBorder="1" applyAlignment="1">
      <alignment horizontal="center" vertical="top" wrapText="1"/>
    </xf>
    <xf numFmtId="0" fontId="0" fillId="0" borderId="0" xfId="0" applyAlignment="1">
      <alignment vertical="top" wrapText="1"/>
    </xf>
    <xf numFmtId="0" fontId="13" fillId="6" borderId="12" xfId="0" applyFont="1" applyFill="1" applyBorder="1" applyAlignment="1">
      <alignment horizontal="center" vertical="top" wrapText="1"/>
    </xf>
    <xf numFmtId="0" fontId="13" fillId="2" borderId="12" xfId="0" applyFont="1" applyFill="1" applyBorder="1" applyAlignment="1">
      <alignment horizontal="center" vertical="top" wrapText="1"/>
    </xf>
    <xf numFmtId="0" fontId="13" fillId="5" borderId="12" xfId="0" applyFont="1" applyFill="1" applyBorder="1" applyAlignment="1">
      <alignment horizontal="center" vertical="top" wrapText="1"/>
    </xf>
    <xf numFmtId="0" fontId="13" fillId="4" borderId="12"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9" borderId="13" xfId="0" applyFont="1" applyFill="1" applyBorder="1" applyAlignment="1">
      <alignment horizontal="center" vertical="top" wrapText="1"/>
    </xf>
    <xf numFmtId="0" fontId="10" fillId="0" borderId="1" xfId="4" applyFont="1" applyBorder="1" applyAlignment="1">
      <alignment horizontal="center"/>
    </xf>
    <xf numFmtId="0" fontId="10" fillId="0" borderId="5" xfId="4" applyFont="1" applyBorder="1" applyAlignment="1">
      <alignment horizontal="center"/>
    </xf>
    <xf numFmtId="0" fontId="10" fillId="0" borderId="5" xfId="3" applyFont="1" applyBorder="1" applyAlignment="1">
      <alignment horizontal="center" wrapText="1"/>
    </xf>
    <xf numFmtId="11" fontId="10" fillId="0" borderId="8" xfId="2" applyNumberFormat="1" applyFont="1" applyBorder="1" applyAlignment="1">
      <alignment horizontal="center"/>
    </xf>
    <xf numFmtId="11" fontId="10" fillId="0" borderId="8" xfId="4" applyNumberFormat="1" applyFont="1" applyBorder="1" applyAlignment="1">
      <alignment horizontal="center"/>
    </xf>
    <xf numFmtId="0" fontId="10" fillId="0" borderId="8" xfId="3" applyFont="1" applyBorder="1" applyAlignment="1">
      <alignment horizontal="right" wrapText="1"/>
    </xf>
    <xf numFmtId="0" fontId="10" fillId="0" borderId="8" xfId="4" applyFont="1" applyBorder="1" applyAlignment="1">
      <alignment horizontal="right"/>
    </xf>
    <xf numFmtId="0" fontId="6" fillId="0" borderId="0" xfId="0" applyFont="1"/>
    <xf numFmtId="1" fontId="10" fillId="3" borderId="0" xfId="0" applyNumberFormat="1" applyFont="1" applyFill="1" applyAlignment="1">
      <alignment horizontal="center" vertical="top" wrapText="1"/>
    </xf>
    <xf numFmtId="11" fontId="10" fillId="0" borderId="14" xfId="3" applyNumberFormat="1" applyFont="1" applyBorder="1" applyAlignment="1">
      <alignment horizontal="right" wrapText="1"/>
    </xf>
    <xf numFmtId="11" fontId="10" fillId="0" borderId="5" xfId="3" applyNumberFormat="1" applyFont="1" applyBorder="1" applyAlignment="1">
      <alignment horizontal="right" wrapText="1"/>
    </xf>
    <xf numFmtId="11" fontId="10" fillId="0" borderId="15" xfId="3" applyNumberFormat="1" applyFont="1" applyBorder="1" applyAlignment="1">
      <alignment horizontal="right" wrapText="1"/>
    </xf>
    <xf numFmtId="11" fontId="10" fillId="0" borderId="5" xfId="2" applyNumberFormat="1" applyFont="1" applyBorder="1" applyAlignment="1">
      <alignment horizontal="right"/>
    </xf>
    <xf numFmtId="11" fontId="10" fillId="0" borderId="15" xfId="2" applyNumberFormat="1" applyFont="1" applyBorder="1" applyAlignment="1">
      <alignment horizontal="right"/>
    </xf>
    <xf numFmtId="0" fontId="6" fillId="0" borderId="0" xfId="0" applyFont="1" applyAlignment="1">
      <alignment wrapText="1"/>
    </xf>
    <xf numFmtId="0" fontId="6" fillId="0" borderId="0" xfId="0" applyFont="1" applyAlignment="1">
      <alignment horizontal="center"/>
    </xf>
    <xf numFmtId="0" fontId="12" fillId="0" borderId="0" xfId="0" applyFont="1"/>
  </cellXfs>
  <cellStyles count="11">
    <cellStyle name="Comma" xfId="1" builtinId="3"/>
    <cellStyle name="Comma 2" xfId="8" xr:uid="{054A7618-9A3D-424A-9FE9-56C5EA1952CF}"/>
    <cellStyle name="Hyperlink" xfId="6" builtinId="8"/>
    <cellStyle name="Normal" xfId="0" builtinId="0" customBuiltin="1"/>
    <cellStyle name="Normal 2" xfId="5" xr:uid="{00000000-0005-0000-0000-000003000000}"/>
    <cellStyle name="Normal 3" xfId="7" xr:uid="{ACF42497-EED8-4F98-8595-F12314FC79D4}"/>
    <cellStyle name="Normal 4" xfId="9" xr:uid="{BE70A736-25A3-433B-9EAA-F681C8C74809}"/>
    <cellStyle name="Normal 5" xfId="10" xr:uid="{809A52B4-9AF7-4E20-828B-B0D432234A58}"/>
    <cellStyle name="Normal_CO2 from biogenic materials" xfId="2" xr:uid="{00000000-0005-0000-0000-000004000000}"/>
    <cellStyle name="Normal_Excluded emissions" xfId="3" xr:uid="{00000000-0005-0000-0000-000005000000}"/>
    <cellStyle name="Normal_Included emissions" xfId="4" xr:uid="{00000000-0005-0000-0000-000007000000}"/>
  </cellStyles>
  <dxfs count="161">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border outline="0">
        <top style="thin">
          <color indexed="8"/>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fill>
        <patternFill patternType="solid">
          <fgColor indexed="0"/>
          <bgColor indexed="47"/>
        </patternFill>
      </fill>
      <alignment horizontal="center" vertical="top" textRotation="0" wrapText="1" indent="0" justifyLastLine="0" shrinkToFit="0" readingOrder="0"/>
    </dxf>
    <dxf>
      <fill>
        <patternFill patternType="solid">
          <bgColor rgb="FFF9FECA"/>
        </patternFill>
      </fill>
    </dxf>
    <dxf>
      <fill>
        <patternFill patternType="none">
          <bgColor auto="1"/>
        </patternFill>
      </fill>
    </dxf>
    <dxf>
      <fill>
        <patternFill>
          <bgColor rgb="FFFFFFCC"/>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6FA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2F3F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none">
          <bgColor auto="1"/>
        </patternFill>
      </fill>
    </dxf>
    <dxf>
      <fill>
        <patternFill>
          <bgColor rgb="FFFEF2E8"/>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4" defaultTableStyle="TableStyleMedium2" defaultPivotStyle="PivotStyleLight16">
    <tableStyle name="Excluded Emissions" pivot="0" count="4" xr9:uid="{00000000-0011-0000-FFFF-FFFF00000000}">
      <tableStyleElement type="wholeTable" dxfId="160"/>
      <tableStyleElement type="headerRow" dxfId="159"/>
      <tableStyleElement type="firstRowStripe" dxfId="158"/>
      <tableStyleElement type="secondRowStripe" dxfId="157"/>
    </tableStyle>
    <tableStyle name="Excluded_emissions" pivot="0" count="3" xr9:uid="{00000000-0011-0000-FFFF-FFFF01000000}">
      <tableStyleElement type="wholeTable" dxfId="156"/>
      <tableStyleElement type="headerRow" dxfId="155"/>
      <tableStyleElement type="firstRowStripe" dxfId="154"/>
    </tableStyle>
    <tableStyle name="Forest_Wood" pivot="0" count="3" xr9:uid="{00000000-0011-0000-FFFF-FFFF02000000}">
      <tableStyleElement type="wholeTable" dxfId="153"/>
      <tableStyleElement type="headerRow" dxfId="152"/>
      <tableStyleElement type="firstRowStripe" dxfId="151"/>
    </tableStyle>
    <tableStyle name="Gross_Emissions" pivot="0" count="5" xr9:uid="{00000000-0011-0000-FFFF-FFFF03000000}">
      <tableStyleElement type="wholeTable" dxfId="150"/>
      <tableStyleElement type="headerRow" dxfId="149"/>
      <tableStyleElement type="firstRowStripe" dxfId="148"/>
      <tableStyleElement type="secondRowStripe" dxfId="147"/>
      <tableStyleElement type="firstColumnStripe" dxfId="146"/>
    </tableStyle>
  </tableStyles>
  <colors>
    <mruColors>
      <color rgb="FFE2F3F6"/>
      <color rgb="FFD0EBF0"/>
      <color rgb="FFBCE2EA"/>
      <color rgb="FFFFFFCC"/>
      <color rgb="FF99FF99"/>
      <color rgb="FFFFFF99"/>
      <color rgb="FFCC99FF"/>
      <color rgb="FFFEF2E8"/>
      <color rgb="FFE5F4F7"/>
      <color rgb="FFE6F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43B69-B53E-446F-875C-E1DCD343CC58}" name="Included2024ed" displayName="Included2024ed" ref="A2:AH1473" totalsRowShown="0" headerRowDxfId="145" dataDxfId="144" tableBorderDxfId="143" dataCellStyle="Normal_Included emissions">
  <autoFilter ref="A2:AH1473" xr:uid="{59C43B69-B53E-446F-875C-E1DCD343CC58}"/>
  <sortState xmlns:xlrd2="http://schemas.microsoft.com/office/spreadsheetml/2017/richdata2" ref="A3:AH1473">
    <sortCondition ref="C3:C1473"/>
    <sortCondition ref="D3:D1473"/>
    <sortCondition ref="E3:E1473"/>
    <sortCondition ref="F3:F1473"/>
    <sortCondition ref="G3:G1473"/>
    <sortCondition ref="H3:H1473"/>
    <sortCondition ref="I3:I1473"/>
  </sortState>
  <tableColumns count="34">
    <tableColumn id="1" xr3:uid="{2C6F795C-DDFC-45F1-B014-14629A7602B1}" name="Type of emission" dataDxfId="142" dataCellStyle="Normal_Included emissions"/>
    <tableColumn id="2" xr3:uid="{837D47E9-BB7B-451C-9E5E-4CA0C0B75C40}" name="IPCC Code" dataDxfId="141" dataCellStyle="Normal_Included emissions"/>
    <tableColumn id="3" xr3:uid="{E8803EAB-5F1A-4C44-B4FC-F8AD329C9485}" name="Sector Level 1" dataDxfId="140" dataCellStyle="Normal_Included emissions"/>
    <tableColumn id="4" xr3:uid="{93A05200-F7AA-4FF2-9B09-0B366C0B8D65}" name="Sector Level 2" dataDxfId="139" dataCellStyle="Normal_Included emissions"/>
    <tableColumn id="5" xr3:uid="{F57DEE16-A7E7-4D78-BF9C-5A1F917037AD}" name="Sector Level 3" dataDxfId="138" dataCellStyle="Normal_Included emissions"/>
    <tableColumn id="6" xr3:uid="{69065746-3646-4B39-87FD-5A6E755F0DDB}" name="Sector Level 4" dataDxfId="137" dataCellStyle="Normal_Included emissions"/>
    <tableColumn id="7" xr3:uid="{BB918955-B8A5-43A6-B2A5-E4FA30D264D9}" name="Activity Level 1" dataDxfId="136" dataCellStyle="Normal_Included emissions"/>
    <tableColumn id="8" xr3:uid="{9515A954-0BEF-4EDF-AFB9-E15325163614}" name="Activity Level 2" dataDxfId="135" dataCellStyle="Normal_Included emissions"/>
    <tableColumn id="9" xr3:uid="{5D697AB8-D290-4E27-9968-A66F1B136E0F}" name="GHG" dataDxfId="134" dataCellStyle="Normal_Included emissions"/>
    <tableColumn id="10" xr3:uid="{ECD67D24-DCC8-4F95-8607-8D965D602D73}" name="GWP" dataDxfId="133" dataCellStyle="Normal_Included emissions"/>
    <tableColumn id="11" xr3:uid="{489CB7C7-0B1E-46F5-B6C0-C149A6F35C90}" name="2000" dataDxfId="132" dataCellStyle="Normal_Included emissions"/>
    <tableColumn id="12" xr3:uid="{D3E54641-B685-4440-A5D9-7B7203C925E7}" name="2001" dataDxfId="131" dataCellStyle="Normal_Included emissions"/>
    <tableColumn id="13" xr3:uid="{5BED3C8E-9CE6-4EF1-A2ED-6147092FFEAE}" name="2002" dataDxfId="130" dataCellStyle="Normal_Included emissions"/>
    <tableColumn id="14" xr3:uid="{14BC2175-0623-4838-9DF3-B06A62DCBD4E}" name="2003" dataDxfId="129" dataCellStyle="Normal_Included emissions"/>
    <tableColumn id="15" xr3:uid="{BFACA514-6159-4E94-8A5C-70CEFC15DE16}" name="2004" dataDxfId="128" dataCellStyle="Normal_Included emissions"/>
    <tableColumn id="16" xr3:uid="{3F233201-7128-4D55-906C-722E6666CDC1}" name="2005" dataDxfId="127" dataCellStyle="Normal_Included emissions"/>
    <tableColumn id="17" xr3:uid="{B983CB35-B3D6-4DC3-8F45-22763CBFE70C}" name="2006" dataDxfId="126" dataCellStyle="Normal_Included emissions"/>
    <tableColumn id="18" xr3:uid="{27146FCF-0ABF-4267-BF08-29F71C00BB7C}" name="2007" dataDxfId="125" dataCellStyle="Normal_Included emissions"/>
    <tableColumn id="19" xr3:uid="{096D100C-45F7-4CBF-84E4-6010B2F15FA2}" name="2008" dataDxfId="124" dataCellStyle="Normal_Included emissions"/>
    <tableColumn id="20" xr3:uid="{CB8BD1F2-CF14-45C4-BDBB-9372564C743D}" name="2009" dataDxfId="123" dataCellStyle="Normal_Included emissions"/>
    <tableColumn id="21" xr3:uid="{5A349E71-53A0-449B-BFF7-3F9AE3C7CBF6}" name="2010" dataDxfId="122" dataCellStyle="Normal_Included emissions"/>
    <tableColumn id="22" xr3:uid="{3630753A-BC83-4C93-910F-FCBE1F49DC55}" name="2011" dataDxfId="121" dataCellStyle="Normal_Included emissions"/>
    <tableColumn id="23" xr3:uid="{A71990D7-8AA8-4980-97E7-660D9E870068}" name="2012" dataDxfId="120" dataCellStyle="Normal_Included emissions"/>
    <tableColumn id="24" xr3:uid="{80F5FE08-2C1A-4442-8884-F8D8148BC6E6}" name="2013" dataDxfId="119" dataCellStyle="Normal_Included emissions"/>
    <tableColumn id="25" xr3:uid="{70E5F1A9-23FA-4B37-9926-F0063BE1886B}" name="2014" dataDxfId="118" dataCellStyle="Normal_Included emissions"/>
    <tableColumn id="26" xr3:uid="{D47FB748-3988-4788-8F83-FBEBFEC5F9AC}" name="2015" dataDxfId="117" dataCellStyle="Normal_Included emissions"/>
    <tableColumn id="27" xr3:uid="{65713829-0390-4932-B24F-57622D892706}" name="2016" dataDxfId="116" dataCellStyle="Normal_Included emissions"/>
    <tableColumn id="28" xr3:uid="{BEFE4B63-29CD-4CE2-8B9B-7DE16B80A014}" name="2017" dataDxfId="115" dataCellStyle="Normal_Included emissions"/>
    <tableColumn id="29" xr3:uid="{E30DB93A-63CF-4CE0-A3CC-4EFBFEBC99CB}" name="2018" dataDxfId="114" dataCellStyle="Normal_Included emissions"/>
    <tableColumn id="30" xr3:uid="{C5F4D323-35A4-4F7A-B7A0-A65D906593DE}" name="2019" dataDxfId="113" dataCellStyle="Normal_Included emissions"/>
    <tableColumn id="31" xr3:uid="{C5CC7FE0-7B40-4E1C-917D-AA9445552037}" name="2020" dataDxfId="112" dataCellStyle="Normal_Included emissions"/>
    <tableColumn id="32" xr3:uid="{9CADB2AD-C9CB-40EB-B088-5F64B558486B}" name="2021" dataDxfId="111" dataCellStyle="Normal_Included emissions"/>
    <tableColumn id="34" xr3:uid="{AEE7DAA7-C657-40C3-B003-7F3491280AD0}" name="2022" dataDxfId="110" dataCellStyle="Normal_Included emissions"/>
    <tableColumn id="33" xr3:uid="{637468AD-E92F-447F-824F-2D801390CC24}" name="SectorActivity_code" dataDxfId="109" dataCellStyle="Normal_Included emissions"/>
  </tableColumns>
  <tableStyleInfo name="Gross_Emission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0BF14F-5B1F-4CF6-BCA7-6BDCABEB717E}" name="Excluded2024ed" displayName="Excluded2024ed" ref="A2:AH28" totalsRowShown="0" headerRowDxfId="108" dataDxfId="107" tableBorderDxfId="106" dataCellStyle="Normal_Excluded emissions">
  <autoFilter ref="A2:AH28" xr:uid="{700BF14F-5B1F-4CF6-BCA7-6BDCABEB717E}"/>
  <sortState xmlns:xlrd2="http://schemas.microsoft.com/office/spreadsheetml/2017/richdata2" ref="A3:AH28">
    <sortCondition ref="C3:C28"/>
    <sortCondition ref="D3:D28"/>
    <sortCondition ref="E3:E28"/>
    <sortCondition ref="F3:F28"/>
    <sortCondition ref="G3:G28"/>
    <sortCondition ref="H3:H28"/>
    <sortCondition ref="I3:I28"/>
  </sortState>
  <tableColumns count="34">
    <tableColumn id="1" xr3:uid="{927D5477-8CD5-4086-9ED9-87D972FE0F0A}" name="Type of emission" dataDxfId="105" dataCellStyle="Normal_Excluded emissions"/>
    <tableColumn id="2" xr3:uid="{88EA2A5D-97CB-4F29-9F94-8E26723A9B27}" name="IPCC Code" dataDxfId="104" dataCellStyle="Normal_Excluded emissions"/>
    <tableColumn id="3" xr3:uid="{23E3B250-EC8F-4B23-B315-42517040FD30}" name="Sector Level 1" dataDxfId="103" dataCellStyle="Normal_Excluded emissions"/>
    <tableColumn id="4" xr3:uid="{903E4840-CA01-44A9-82FD-8B0C61BFE643}" name="Sector Level 2" dataDxfId="102" dataCellStyle="Normal_Excluded emissions"/>
    <tableColumn id="5" xr3:uid="{F0FDB264-B0AB-4D9C-AE91-87A2451A15B3}" name="Sector Level 3" dataDxfId="101" dataCellStyle="Normal_Excluded emissions"/>
    <tableColumn id="6" xr3:uid="{46D69A2B-6FFD-4FDC-B4FF-696BC450B74A}" name="Sector Level 4" dataDxfId="100" dataCellStyle="Normal_Excluded emissions"/>
    <tableColumn id="7" xr3:uid="{C0043E7B-2886-4CE2-B4AB-8DBD884FB90C}" name="Activity Level 1" dataDxfId="99" dataCellStyle="Normal_Excluded emissions"/>
    <tableColumn id="8" xr3:uid="{515B1342-8F48-41D8-AEB5-B54705CC3F85}" name="Activity Level 2" dataDxfId="98" dataCellStyle="Normal_Excluded emissions"/>
    <tableColumn id="9" xr3:uid="{44D451F7-C09A-4AE0-BE3B-AC3CF6902001}" name="GHG" dataDxfId="97" dataCellStyle="Normal_Excluded emissions"/>
    <tableColumn id="10" xr3:uid="{F189F442-F1ED-4E62-B5BD-86930A7CE8CD}" name="GWP" dataDxfId="96" dataCellStyle="Normal_Excluded emissions"/>
    <tableColumn id="11" xr3:uid="{3BF02DFD-3384-4D76-A32A-0885F41D0F18}" name="2000" dataDxfId="95" dataCellStyle="Normal_Excluded emissions"/>
    <tableColumn id="12" xr3:uid="{1F293611-5F2E-4411-936A-6C1BDF8B9AAD}" name="2001" dataDxfId="94" dataCellStyle="Normal_Excluded emissions"/>
    <tableColumn id="13" xr3:uid="{AC659BA8-2803-4C6A-8DA3-97F060806AE2}" name="2002" dataDxfId="93" dataCellStyle="Normal_Excluded emissions"/>
    <tableColumn id="14" xr3:uid="{D6DC2A22-7304-4521-B033-BC473C341560}" name="2003" dataDxfId="92" dataCellStyle="Normal_Excluded emissions"/>
    <tableColumn id="15" xr3:uid="{31BA7854-BBE7-4B81-B020-E4831725E0FC}" name="2004" dataDxfId="91" dataCellStyle="Normal_Excluded emissions"/>
    <tableColumn id="16" xr3:uid="{15206164-4E75-4750-AF70-38641AE69973}" name="2005" dataDxfId="90" dataCellStyle="Normal_Excluded emissions"/>
    <tableColumn id="17" xr3:uid="{C64701A1-C6F9-4C44-A333-05C2BBF3CEDA}" name="2006" dataDxfId="89" dataCellStyle="Normal_Excluded emissions"/>
    <tableColumn id="18" xr3:uid="{30025F17-0EAE-4EA0-85D3-244004AAE3EE}" name="2007" dataDxfId="88" dataCellStyle="Normal_Excluded emissions"/>
    <tableColumn id="19" xr3:uid="{6AF8C3FC-A807-49E5-B73E-9D65A538F4D9}" name="2008" dataDxfId="87" dataCellStyle="Normal_Excluded emissions"/>
    <tableColumn id="20" xr3:uid="{5AB1588A-0E44-4862-832D-5B97B2D0A879}" name="2009" dataDxfId="86" dataCellStyle="Normal_Excluded emissions"/>
    <tableColumn id="21" xr3:uid="{850DF8A0-0271-4BFE-A5BA-9DDD91F777F9}" name="2010" dataDxfId="85" dataCellStyle="Normal_Excluded emissions"/>
    <tableColumn id="22" xr3:uid="{76BA824B-07DC-4FC5-B260-C3306ED6BE83}" name="2011" dataDxfId="84" dataCellStyle="Normal_Excluded emissions"/>
    <tableColumn id="23" xr3:uid="{806A84CF-0DA6-48D0-9EBE-66B731527769}" name="2012" dataDxfId="83" dataCellStyle="Normal_Excluded emissions"/>
    <tableColumn id="24" xr3:uid="{4D373E0A-9AE9-476C-B3C9-F7673304B387}" name="2013" dataDxfId="82" dataCellStyle="Normal_Excluded emissions"/>
    <tableColumn id="25" xr3:uid="{C2D7A94B-A3DA-479D-AC4D-ED38A92DEF1B}" name="2014" dataDxfId="81" dataCellStyle="Normal_Excluded emissions"/>
    <tableColumn id="26" xr3:uid="{4011304C-EBB9-42A2-B090-90E90DE95E58}" name="2015" dataDxfId="80" dataCellStyle="Normal_Excluded emissions"/>
    <tableColumn id="27" xr3:uid="{3FC498D7-5D1C-41F9-B218-3ABA660FAE6F}" name="2016" dataDxfId="79" dataCellStyle="Normal_Excluded emissions"/>
    <tableColumn id="28" xr3:uid="{78BF98C1-761E-4029-BCA0-7CCB77D326FF}" name="2017" dataDxfId="78" dataCellStyle="Normal_Excluded emissions"/>
    <tableColumn id="29" xr3:uid="{AAAD7FA9-BE94-4736-AF51-74ADB1D92D66}" name="2018" dataDxfId="77" dataCellStyle="Normal_Excluded emissions"/>
    <tableColumn id="30" xr3:uid="{0BE87909-1CFB-4B91-930B-F56B804A2668}" name="2019" dataDxfId="76" dataCellStyle="Normal_Excluded emissions"/>
    <tableColumn id="31" xr3:uid="{AFDE05AF-D3A2-4578-830E-C12B7EFE7892}" name="2020" dataDxfId="75" dataCellStyle="Normal_Excluded emissions"/>
    <tableColumn id="32" xr3:uid="{8D7126D4-8404-4681-B2E5-3F7D437FD829}" name="2021" dataDxfId="74" dataCellStyle="Normal_Excluded emissions"/>
    <tableColumn id="34" xr3:uid="{A00BE397-4B6E-4C29-A51C-B4C287F8CFBE}" name="2022" dataDxfId="73" dataCellStyle="Normal_Excluded emissions"/>
    <tableColumn id="33" xr3:uid="{D6BF1266-1A79-4FB2-A7BB-C90BD3229D7F}" name="SectorActivity_code" dataDxfId="72" dataCellStyle="Normal_Excluded emissions"/>
  </tableColumns>
  <tableStyleInfo name="Excluded_emission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52BA20-8A4D-4E50-9230-ECCA14D19876}" name="Biogenic2024ed" displayName="Biogenic2024ed" ref="A2:AG139" totalsRowShown="0" headerRowDxfId="71" dataDxfId="70" dataCellStyle="Normal_CO2 from biogenic materials">
  <autoFilter ref="A2:AG139" xr:uid="{1652BA20-8A4D-4E50-9230-ECCA14D19876}"/>
  <sortState xmlns:xlrd2="http://schemas.microsoft.com/office/spreadsheetml/2017/richdata2" ref="A3:AG139">
    <sortCondition ref="C3:C139"/>
    <sortCondition ref="D3:D139"/>
    <sortCondition ref="E3:E139"/>
    <sortCondition ref="F3:F139"/>
    <sortCondition ref="G3:G139"/>
    <sortCondition ref="H3:H139"/>
    <sortCondition ref="I3:I139"/>
  </sortState>
  <tableColumns count="33">
    <tableColumn id="1" xr3:uid="{0956A2DB-70CA-4285-ACAE-06AD893C3062}" name="Type of emission" dataDxfId="69" dataCellStyle="Normal_CO2 from biogenic materials"/>
    <tableColumn id="2" xr3:uid="{EE869892-1F69-4B48-9E4E-63F67063D32B}" name="IPCC Code" dataDxfId="68" dataCellStyle="Normal_CO2 from biogenic materials"/>
    <tableColumn id="3" xr3:uid="{D8DFA1B7-278E-4E8E-B05D-BF90A37DC040}" name="Sector Level 1" dataDxfId="67" dataCellStyle="Normal_CO2 from biogenic materials"/>
    <tableColumn id="4" xr3:uid="{7209CA97-A3A6-4C0C-B9A4-AF1BC3819A4A}" name="Sector Level 2" dataDxfId="66" dataCellStyle="Normal_CO2 from biogenic materials"/>
    <tableColumn id="5" xr3:uid="{6B9FFF36-5C57-4356-A0EF-F301464A9C3D}" name="Sector Level 3" dataDxfId="65" dataCellStyle="Normal_CO2 from biogenic materials"/>
    <tableColumn id="6" xr3:uid="{0F1E376F-35C8-4E0C-ACCB-A2DFAF9F864D}" name="Sector Level 4" dataDxfId="64" dataCellStyle="Normal_CO2 from biogenic materials"/>
    <tableColumn id="7" xr3:uid="{D54C60FB-7079-4A67-9955-FF26E6DAB936}" name="Activity Level 1" dataDxfId="63" dataCellStyle="Normal_CO2 from biogenic materials"/>
    <tableColumn id="8" xr3:uid="{C1501894-3501-4D02-ABCF-0E4EF0A615AB}" name="Activity Level 2" dataDxfId="62" dataCellStyle="Normal_CO2 from biogenic materials"/>
    <tableColumn id="9" xr3:uid="{3EF7E553-49EE-4F21-AAAE-1380208DDF8E}" name="GHG" dataDxfId="61" dataCellStyle="Normal_CO2 from biogenic materials"/>
    <tableColumn id="11" xr3:uid="{A80937AE-A3D5-4CC4-83B6-BBECBF247604}" name="2000" dataDxfId="60" dataCellStyle="Normal_CO2 from biogenic materials"/>
    <tableColumn id="12" xr3:uid="{71B40732-C505-49FA-A631-24AF777A550F}" name="2001" dataDxfId="59" dataCellStyle="Normal_CO2 from biogenic materials"/>
    <tableColumn id="13" xr3:uid="{E9020589-91AA-4C22-8028-509807CBB8CB}" name="2002" dataDxfId="58" dataCellStyle="Normal_CO2 from biogenic materials"/>
    <tableColumn id="14" xr3:uid="{BAFF6A3E-900C-40E3-9480-3B43D49FD9E7}" name="2003" dataDxfId="57" dataCellStyle="Normal_CO2 from biogenic materials"/>
    <tableColumn id="15" xr3:uid="{B69AF77B-A8C9-4D66-8DED-000D76D6E17B}" name="2004" dataDxfId="56" dataCellStyle="Normal_CO2 from biogenic materials"/>
    <tableColumn id="16" xr3:uid="{FE8BAD64-8BBD-4180-BF67-B1076991A045}" name="2005" dataDxfId="55" dataCellStyle="Normal_CO2 from biogenic materials"/>
    <tableColumn id="17" xr3:uid="{5D8900E6-CA45-4E70-81B9-9FAA6E8F8EEB}" name="2006" dataDxfId="54" dataCellStyle="Normal_CO2 from biogenic materials"/>
    <tableColumn id="18" xr3:uid="{4886DFEF-EEBD-436E-8F0F-CC2AD37539BC}" name="2007" dataDxfId="53" dataCellStyle="Normal_CO2 from biogenic materials"/>
    <tableColumn id="19" xr3:uid="{6906E380-A1D8-4A17-9515-2B962CBE192D}" name="2008" dataDxfId="52" dataCellStyle="Normal_CO2 from biogenic materials"/>
    <tableColumn id="20" xr3:uid="{59249DD1-72B0-490D-A095-4BDAE302DA22}" name="2009" dataDxfId="51" dataCellStyle="Normal_CO2 from biogenic materials"/>
    <tableColumn id="21" xr3:uid="{21D2B033-9E2F-44E9-BAC6-F19F54C4709E}" name="2010" dataDxfId="50" dataCellStyle="Normal_CO2 from biogenic materials"/>
    <tableColumn id="22" xr3:uid="{5013DF36-D30C-4A8C-9098-EE9601E1B284}" name="2011" dataDxfId="49" dataCellStyle="Normal_CO2 from biogenic materials"/>
    <tableColumn id="23" xr3:uid="{CBA86811-4C4A-4A82-920A-AEFB18625A3A}" name="2012" dataDxfId="48" dataCellStyle="Normal_CO2 from biogenic materials"/>
    <tableColumn id="24" xr3:uid="{42B241EC-0490-4274-8433-7349D0CA81D8}" name="2013" dataDxfId="47" dataCellStyle="Normal_CO2 from biogenic materials"/>
    <tableColumn id="25" xr3:uid="{B4B3C4DD-A2DE-49D7-A7D6-ECAC7A8F508E}" name="2014" dataDxfId="46" dataCellStyle="Normal_CO2 from biogenic materials"/>
    <tableColumn id="26" xr3:uid="{209E3481-7321-4953-B471-DC33C0EF8223}" name="2015" dataDxfId="45" dataCellStyle="Normal_CO2 from biogenic materials"/>
    <tableColumn id="27" xr3:uid="{6EB65B4D-53DF-4A79-8E24-CA7CC45DCC74}" name="2016" dataDxfId="44" dataCellStyle="Normal_CO2 from biogenic materials"/>
    <tableColumn id="28" xr3:uid="{7DA4ECA7-630B-48BD-86A7-BE0C5B4885DE}" name="2017" dataDxfId="43" dataCellStyle="Normal_CO2 from biogenic materials"/>
    <tableColumn id="29" xr3:uid="{7FA5654F-0FCA-4BD2-B72F-4499D06E235D}" name="2018" dataDxfId="42" dataCellStyle="Normal_CO2 from biogenic materials"/>
    <tableColumn id="30" xr3:uid="{6D810A3B-1114-459D-B084-B57967EE7A1D}" name="2019" dataDxfId="41" dataCellStyle="Normal_CO2 from biogenic materials"/>
    <tableColumn id="31" xr3:uid="{A0ABF6E2-73F7-4063-A0B5-497860D73768}" name="2020" dataDxfId="40" dataCellStyle="Normal_CO2 from biogenic materials"/>
    <tableColumn id="32" xr3:uid="{26328D95-F741-4BA7-9C6A-797B83727BA6}" name="2021" dataDxfId="39" dataCellStyle="Normal_CO2 from biogenic materials"/>
    <tableColumn id="10" xr3:uid="{D8BD8B13-9D39-4FC5-8FCE-A5DFA4EE27D0}" name="2022" dataDxfId="38" dataCellStyle="Normal_CO2 from biogenic materials"/>
    <tableColumn id="33" xr3:uid="{1E5D986E-6FE0-4C82-B061-4F8D598E9DA6}" name="SectorActivity_code" dataDxfId="37" dataCellStyle="Normal_CO2 from biogenic materials"/>
  </tableColumns>
  <tableStyleInfo name="Excluded Emission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3D2C88-1147-4DD0-BB6F-0D2AC4B98939}" name="Other2024ed" displayName="Other2024ed" ref="A2:AH3" totalsRowShown="0" headerRowDxfId="36" dataDxfId="35" tableBorderDxfId="34" dataCellStyle="Normal_Included emissions">
  <tableColumns count="34">
    <tableColumn id="1" xr3:uid="{2300DFF5-1ED7-4A06-B0F2-82C1CAF13615}" name="Type of emission" dataDxfId="33" dataCellStyle="Normal_Included emissions"/>
    <tableColumn id="2" xr3:uid="{43EE9078-012C-4703-88E6-E8E468626CF6}" name="IPCC Code" dataDxfId="32" dataCellStyle="Normal_Included emissions"/>
    <tableColumn id="3" xr3:uid="{0F727D75-A04E-4596-8539-DD5B9896124E}" name="Sector Level 1" dataDxfId="31" dataCellStyle="Normal_Included emissions"/>
    <tableColumn id="4" xr3:uid="{1D8F9DB0-6C87-4E36-9AFE-37D79943EFB0}" name="Sector Level 2" dataDxfId="30" dataCellStyle="Normal_Included emissions"/>
    <tableColumn id="5" xr3:uid="{6ED5EE2A-2F15-4BB5-8413-8D61ACDAB1F9}" name="Sector Level 3" dataDxfId="29" dataCellStyle="Normal_Included emissions"/>
    <tableColumn id="6" xr3:uid="{6899F1ED-0744-4851-86C3-B6312AD7AFEB}" name="Sector Level 4" dataDxfId="28" dataCellStyle="Normal_Included emissions"/>
    <tableColumn id="7" xr3:uid="{B76DC2DA-0C6B-4CA5-8E09-305E253DF0E5}" name="Activity Level 1" dataDxfId="27" dataCellStyle="Normal_Included emissions"/>
    <tableColumn id="8" xr3:uid="{2C92E53E-E4AB-41A1-9198-65555F124C0E}" name="Activity Level 2" dataDxfId="26" dataCellStyle="Normal_Included emissions"/>
    <tableColumn id="9" xr3:uid="{0DA69552-91ED-4C0F-8E3D-0A5E96394061}" name="GHG" dataDxfId="25" dataCellStyle="Normal_Included emissions"/>
    <tableColumn id="10" xr3:uid="{DE992EFC-5F60-4C5D-9204-2FCB29EC5BDC}" name="GWP" dataDxfId="24" dataCellStyle="Normal_Included emissions"/>
    <tableColumn id="11" xr3:uid="{5C4BAFDD-1941-4ABA-8FF9-E4CF27E4BFCE}" name="2000" dataDxfId="23" dataCellStyle="Normal_Included emissions"/>
    <tableColumn id="12" xr3:uid="{3E55F74B-9FF1-48C6-9A92-C965F684C2D7}" name="2001" dataDxfId="22" dataCellStyle="Normal_Included emissions"/>
    <tableColumn id="13" xr3:uid="{8A23472C-5813-42CF-B2B2-EF4F8E10B12C}" name="2002" dataDxfId="21" dataCellStyle="Normal_Included emissions"/>
    <tableColumn id="14" xr3:uid="{CD657397-A0B5-478D-902A-638715D98ADC}" name="2003" dataDxfId="20" dataCellStyle="Normal_Included emissions"/>
    <tableColumn id="15" xr3:uid="{92041EB2-28A5-4ECC-8EC3-C1E3C3400840}" name="2004" dataDxfId="19" dataCellStyle="Normal_Included emissions"/>
    <tableColumn id="16" xr3:uid="{9CA95210-E4F7-46A9-B858-17D18D4FEAC3}" name="2005" dataDxfId="18" dataCellStyle="Normal_Included emissions"/>
    <tableColumn id="17" xr3:uid="{34D9EFD3-CD54-4E61-A108-C2FB10C1F823}" name="2006" dataDxfId="17" dataCellStyle="Normal_Included emissions"/>
    <tableColumn id="18" xr3:uid="{DFE2CBBF-99A8-46BA-B859-CAEF76591283}" name="2007" dataDxfId="16" dataCellStyle="Normal_Included emissions"/>
    <tableColumn id="19" xr3:uid="{F351569B-B91C-4813-A43A-798819AEFA57}" name="2008" dataDxfId="15" dataCellStyle="Normal_Included emissions"/>
    <tableColumn id="20" xr3:uid="{45D24FFE-4245-40C3-B023-84D207AC4270}" name="2009" dataDxfId="14" dataCellStyle="Normal_Included emissions"/>
    <tableColumn id="21" xr3:uid="{B40371DB-CF3B-41C0-AC30-EA0DE689C16C}" name="2010" dataDxfId="13" dataCellStyle="Normal_Included emissions"/>
    <tableColumn id="22" xr3:uid="{0A3900DC-E1DD-478A-B5CA-E5D71F905D2C}" name="2011" dataDxfId="12" dataCellStyle="Normal_Included emissions"/>
    <tableColumn id="23" xr3:uid="{DD624A69-9B8A-4E6F-831A-CD2C0057DF2D}" name="2012" dataDxfId="11" dataCellStyle="Normal_Included emissions"/>
    <tableColumn id="24" xr3:uid="{A8F7C565-96DF-42A8-890B-53A62AEEFDAA}" name="2013" dataDxfId="10" dataCellStyle="Normal_Included emissions"/>
    <tableColumn id="25" xr3:uid="{9CF078D5-D9CB-4B2B-8FFC-FD369458D7C0}" name="2014" dataDxfId="9" dataCellStyle="Normal_Included emissions"/>
    <tableColumn id="26" xr3:uid="{1697C18C-C4FD-4132-860F-63A8EB3312A6}" name="2015" dataDxfId="8" dataCellStyle="Normal_Included emissions"/>
    <tableColumn id="27" xr3:uid="{78D58AE8-E7F5-4535-9972-0BCBF212AAC1}" name="2016" dataDxfId="7" dataCellStyle="Normal_Included emissions"/>
    <tableColumn id="28" xr3:uid="{B1E12E9E-EC62-4EDA-BEB2-DEF132795B8D}" name="2017" dataDxfId="6" dataCellStyle="Normal_Included emissions"/>
    <tableColumn id="29" xr3:uid="{1706AD52-35CE-41FA-9036-EC3FD71DCAB9}" name="2018" dataDxfId="5" dataCellStyle="Normal_Included emissions"/>
    <tableColumn id="30" xr3:uid="{A079E065-7197-43EA-BEC8-65B928B689E3}" name="2019" dataDxfId="4" dataCellStyle="Normal_Included emissions"/>
    <tableColumn id="31" xr3:uid="{B7F9D5A2-446D-4434-A3D5-A957A5F57B90}" name="2020" dataDxfId="3" dataCellStyle="Normal_Included emissions"/>
    <tableColumn id="32" xr3:uid="{CE472B97-7CA6-4D32-85DA-7EEEADCAE5AF}" name="2021" dataDxfId="2" dataCellStyle="Normal_Included emissions"/>
    <tableColumn id="34" xr3:uid="{A5598D0B-1D87-43C3-951A-C984EC1F83C3}" name="2022" dataDxfId="1" dataCellStyle="Normal_Included emissions"/>
    <tableColumn id="33" xr3:uid="{E70BE72F-E36E-4246-9103-70E246DDB253}" name="SectorActivity_code" dataDxfId="0" dataCellStyle="Normal_Included emission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ghg-inventory-data" TargetMode="External"/><Relationship Id="rId1" Type="http://schemas.openxmlformats.org/officeDocument/2006/relationships/hyperlink" Target="https://ww2.arb.ca.gov/our-work/programs/mandatory-greenhouse-gas-emissions-reporti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B1:L23"/>
  <sheetViews>
    <sheetView tabSelected="1" workbookViewId="0"/>
  </sheetViews>
  <sheetFormatPr defaultColWidth="9.140625" defaultRowHeight="12.75" x14ac:dyDescent="0.2"/>
  <cols>
    <col min="1" max="1" width="1.85546875" style="5" customWidth="1"/>
    <col min="2" max="2" width="107.85546875" style="5" customWidth="1"/>
    <col min="3" max="3" width="3.7109375" style="5" customWidth="1"/>
    <col min="4" max="16384" width="9.140625" style="5"/>
  </cols>
  <sheetData>
    <row r="1" spans="2:12" ht="11.25" customHeight="1" thickBot="1" x14ac:dyDescent="0.25"/>
    <row r="2" spans="2:12" ht="13.5" customHeight="1" x14ac:dyDescent="0.2">
      <c r="B2" s="6"/>
    </row>
    <row r="3" spans="2:12" ht="21" customHeight="1" x14ac:dyDescent="0.2">
      <c r="B3" s="7" t="s">
        <v>1229</v>
      </c>
    </row>
    <row r="4" spans="2:12" ht="24" customHeight="1" x14ac:dyDescent="0.2">
      <c r="B4" s="8" t="str">
        <f>'Included emissions'!A1</f>
        <v>2024 Edition: 2000 to 2022 - Last updated on 9/20/2024</v>
      </c>
      <c r="D4" s="9"/>
      <c r="E4" s="9"/>
      <c r="F4" s="9"/>
      <c r="G4" s="9"/>
      <c r="H4" s="9"/>
      <c r="I4" s="9"/>
      <c r="J4" s="9"/>
      <c r="K4" s="9"/>
      <c r="L4" s="9"/>
    </row>
    <row r="5" spans="2:12" ht="18.75" x14ac:dyDescent="0.2">
      <c r="B5" s="10" t="s">
        <v>0</v>
      </c>
    </row>
    <row r="6" spans="2:12" ht="42.75" x14ac:dyDescent="0.2">
      <c r="B6" s="11" t="s">
        <v>1232</v>
      </c>
      <c r="C6" s="9"/>
    </row>
    <row r="7" spans="2:12" ht="99.75" x14ac:dyDescent="0.2">
      <c r="B7" s="11" t="s">
        <v>1233</v>
      </c>
      <c r="C7" s="9"/>
    </row>
    <row r="8" spans="2:12" ht="71.25" x14ac:dyDescent="0.2">
      <c r="B8" s="11" t="s">
        <v>1234</v>
      </c>
      <c r="C8" s="9"/>
    </row>
    <row r="9" spans="2:12" ht="99.75" x14ac:dyDescent="0.2">
      <c r="B9" s="11" t="s">
        <v>1235</v>
      </c>
      <c r="C9" s="9"/>
    </row>
    <row r="10" spans="2:12" ht="28.5" x14ac:dyDescent="0.2">
      <c r="B10" s="12" t="s">
        <v>1238</v>
      </c>
    </row>
    <row r="11" spans="2:12" ht="99.75" x14ac:dyDescent="0.25">
      <c r="B11" s="13" t="s">
        <v>1230</v>
      </c>
      <c r="C11" s="9"/>
    </row>
    <row r="12" spans="2:12" ht="14.25" x14ac:dyDescent="0.25">
      <c r="B12" s="14" t="s">
        <v>983</v>
      </c>
      <c r="C12" s="9"/>
    </row>
    <row r="13" spans="2:12" ht="142.5" x14ac:dyDescent="0.25">
      <c r="B13" s="13" t="s">
        <v>1236</v>
      </c>
      <c r="C13" s="9"/>
    </row>
    <row r="14" spans="2:12" ht="14.25" x14ac:dyDescent="0.25">
      <c r="B14" s="14" t="s">
        <v>1231</v>
      </c>
      <c r="C14" s="9"/>
    </row>
    <row r="15" spans="2:12" ht="73.5" customHeight="1" x14ac:dyDescent="0.2">
      <c r="B15" s="15" t="s">
        <v>1241</v>
      </c>
    </row>
    <row r="22" ht="20.25" customHeight="1" x14ac:dyDescent="0.2"/>
    <row r="23" ht="27.75" customHeight="1" x14ac:dyDescent="0.2"/>
  </sheetData>
  <phoneticPr fontId="4" type="noConversion"/>
  <hyperlinks>
    <hyperlink ref="B12" r:id="rId1" xr:uid="{00000000-0004-0000-0000-000000000000}"/>
    <hyperlink ref="B14" r:id="rId2" location="documentation" xr:uid="{55A8C79A-291C-4CF4-9B02-EE423EEDA0C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H1473"/>
  <sheetViews>
    <sheetView zoomScaleNormal="100" zoomScaleSheetLayoutView="182" workbookViewId="0">
      <pane ySplit="2" topLeftCell="A3" activePane="bottomLeft" state="frozen"/>
      <selection pane="bottomLeft"/>
    </sheetView>
  </sheetViews>
  <sheetFormatPr defaultColWidth="9.140625" defaultRowHeight="15" customHeight="1" x14ac:dyDescent="0.2"/>
  <cols>
    <col min="1" max="1" width="18.42578125" style="66" customWidth="1"/>
    <col min="2" max="2" width="12.85546875" style="66" customWidth="1"/>
    <col min="3" max="3" width="30.140625" style="66" customWidth="1"/>
    <col min="4" max="6" width="16.140625" style="66" customWidth="1"/>
    <col min="7" max="7" width="18.85546875" style="66" customWidth="1"/>
    <col min="8" max="8" width="19.7109375" style="66" customWidth="1"/>
    <col min="9" max="9" width="18.85546875" style="74" customWidth="1"/>
    <col min="10" max="10" width="9.140625" style="74" customWidth="1"/>
    <col min="11" max="33" width="10.140625" style="66" customWidth="1"/>
    <col min="34" max="34" width="24.140625" style="66" customWidth="1"/>
    <col min="35" max="16384" width="9.140625" style="66"/>
  </cols>
  <sheetData>
    <row r="1" spans="1:34" ht="14.25" x14ac:dyDescent="0.25">
      <c r="A1" s="16" t="s">
        <v>1242</v>
      </c>
      <c r="B1" s="17"/>
      <c r="C1" s="17"/>
      <c r="D1" s="75" t="s">
        <v>1239</v>
      </c>
      <c r="E1" s="17"/>
      <c r="F1" s="17"/>
      <c r="G1" s="17"/>
      <c r="H1" s="17"/>
      <c r="I1" s="18"/>
      <c r="J1" s="19" t="s">
        <v>833</v>
      </c>
      <c r="K1" s="20">
        <f>SUBTOTAL(9,Included2024ed[2000])</f>
        <v>462.93168492639597</v>
      </c>
      <c r="L1" s="20">
        <f>SUBTOTAL(9,Included2024ed[2001])</f>
        <v>477.84230630455102</v>
      </c>
      <c r="M1" s="20">
        <f>SUBTOTAL(9,Included2024ed[2002])</f>
        <v>476.34224453618913</v>
      </c>
      <c r="N1" s="20">
        <f>SUBTOTAL(9,Included2024ed[2003])</f>
        <v>478.10275580499439</v>
      </c>
      <c r="O1" s="20">
        <f>SUBTOTAL(9,Included2024ed[2004])</f>
        <v>486.57533788272019</v>
      </c>
      <c r="P1" s="20">
        <f>SUBTOTAL(9,Included2024ed[2005])</f>
        <v>477.67988226822348</v>
      </c>
      <c r="Q1" s="20">
        <f>SUBTOTAL(9,Included2024ed[2006])</f>
        <v>476.49625086312597</v>
      </c>
      <c r="R1" s="20">
        <f>SUBTOTAL(9,Included2024ed[2007])</f>
        <v>484.83852635333204</v>
      </c>
      <c r="S1" s="20">
        <f>SUBTOTAL(9,Included2024ed[2008])</f>
        <v>478.78595186167695</v>
      </c>
      <c r="T1" s="20">
        <f>SUBTOTAL(9,Included2024ed[2009])</f>
        <v>450.31383500759114</v>
      </c>
      <c r="U1" s="20">
        <f>SUBTOTAL(9,Included2024ed[2010])</f>
        <v>442.5335920625904</v>
      </c>
      <c r="V1" s="20">
        <f>SUBTOTAL(9,Included2024ed[2011])</f>
        <v>437.41915773325496</v>
      </c>
      <c r="W1" s="20">
        <f>SUBTOTAL(9,Included2024ed[2012])</f>
        <v>435.45941226880825</v>
      </c>
      <c r="X1" s="20">
        <f>SUBTOTAL(9,Included2024ed[2013])</f>
        <v>431.3616229001471</v>
      </c>
      <c r="Y1" s="20">
        <f>SUBTOTAL(9,Included2024ed[2014])</f>
        <v>428.11546744096347</v>
      </c>
      <c r="Z1" s="20">
        <f>SUBTOTAL(9,Included2024ed[2015])</f>
        <v>426.81612214657412</v>
      </c>
      <c r="AA1" s="20">
        <f>SUBTOTAL(9,Included2024ed[2016])</f>
        <v>414.0794564846172</v>
      </c>
      <c r="AB1" s="20">
        <f>SUBTOTAL(9,Included2024ed[2017])</f>
        <v>410.28395810694036</v>
      </c>
      <c r="AC1" s="20">
        <f>SUBTOTAL(9,Included2024ed[2018])</f>
        <v>410.46908868346907</v>
      </c>
      <c r="AD1" s="20">
        <f>SUBTOTAL(9,Included2024ed[2019])</f>
        <v>403.66800112993701</v>
      </c>
      <c r="AE1" s="20">
        <f>SUBTOTAL(9,Included2024ed[2020])</f>
        <v>368.45476030331054</v>
      </c>
      <c r="AF1" s="20">
        <f>SUBTOTAL(9,Included2024ed[2021])</f>
        <v>380.44984166477741</v>
      </c>
      <c r="AG1" s="20">
        <f>SUBTOTAL(9,Included2024ed[2022])</f>
        <v>371.13073448116228</v>
      </c>
      <c r="AH1" s="17"/>
    </row>
    <row r="2" spans="1:34" s="73" customFormat="1" ht="27" customHeight="1" x14ac:dyDescent="0.2">
      <c r="A2" s="53" t="s">
        <v>845</v>
      </c>
      <c r="B2" s="54" t="s">
        <v>1</v>
      </c>
      <c r="C2" s="55" t="s">
        <v>2</v>
      </c>
      <c r="D2" s="55" t="s">
        <v>3</v>
      </c>
      <c r="E2" s="55" t="s">
        <v>4</v>
      </c>
      <c r="F2" s="55" t="s">
        <v>5</v>
      </c>
      <c r="G2" s="55" t="s">
        <v>6</v>
      </c>
      <c r="H2" s="55" t="s">
        <v>7</v>
      </c>
      <c r="I2" s="56" t="s">
        <v>8</v>
      </c>
      <c r="J2" s="56" t="s">
        <v>884</v>
      </c>
      <c r="K2" s="57" t="s">
        <v>820</v>
      </c>
      <c r="L2" s="57" t="s">
        <v>821</v>
      </c>
      <c r="M2" s="57" t="s">
        <v>822</v>
      </c>
      <c r="N2" s="57" t="s">
        <v>823</v>
      </c>
      <c r="O2" s="57" t="s">
        <v>824</v>
      </c>
      <c r="P2" s="57" t="s">
        <v>825</v>
      </c>
      <c r="Q2" s="57" t="s">
        <v>826</v>
      </c>
      <c r="R2" s="57" t="s">
        <v>827</v>
      </c>
      <c r="S2" s="57" t="s">
        <v>828</v>
      </c>
      <c r="T2" s="57" t="s">
        <v>829</v>
      </c>
      <c r="U2" s="57" t="s">
        <v>830</v>
      </c>
      <c r="V2" s="57" t="s">
        <v>831</v>
      </c>
      <c r="W2" s="57" t="s">
        <v>844</v>
      </c>
      <c r="X2" s="57" t="s">
        <v>882</v>
      </c>
      <c r="Y2" s="57" t="s">
        <v>883</v>
      </c>
      <c r="Z2" s="57" t="s">
        <v>956</v>
      </c>
      <c r="AA2" s="57" t="s">
        <v>984</v>
      </c>
      <c r="AB2" s="57" t="s">
        <v>997</v>
      </c>
      <c r="AC2" s="57" t="s">
        <v>998</v>
      </c>
      <c r="AD2" s="57" t="s">
        <v>1023</v>
      </c>
      <c r="AE2" s="57" t="s">
        <v>1034</v>
      </c>
      <c r="AF2" s="57" t="s">
        <v>1202</v>
      </c>
      <c r="AG2" s="57" t="s">
        <v>1204</v>
      </c>
      <c r="AH2" s="58" t="s">
        <v>957</v>
      </c>
    </row>
    <row r="3" spans="1:34" ht="15" customHeight="1" x14ac:dyDescent="0.25">
      <c r="A3" s="34" t="s">
        <v>832</v>
      </c>
      <c r="B3" s="34" t="s">
        <v>160</v>
      </c>
      <c r="C3" s="34" t="s">
        <v>1237</v>
      </c>
      <c r="D3" s="34" t="s">
        <v>161</v>
      </c>
      <c r="E3" s="34" t="s">
        <v>162</v>
      </c>
      <c r="F3" s="34" t="s">
        <v>13</v>
      </c>
      <c r="G3" s="34" t="s">
        <v>14</v>
      </c>
      <c r="H3" s="34" t="s">
        <v>20</v>
      </c>
      <c r="I3" s="59" t="s">
        <v>16</v>
      </c>
      <c r="J3" s="35">
        <v>25</v>
      </c>
      <c r="K3" s="36">
        <v>3.5675384543622999E-4</v>
      </c>
      <c r="L3" s="36">
        <v>3.0633092316183501E-4</v>
      </c>
      <c r="M3" s="36">
        <v>3.3277143659008E-4</v>
      </c>
      <c r="N3" s="36">
        <v>4.14773324263113E-4</v>
      </c>
      <c r="O3" s="36">
        <v>4.0015487085220101E-4</v>
      </c>
      <c r="P3" s="36">
        <v>2.9751606352626601E-4</v>
      </c>
      <c r="Q3" s="36">
        <v>2.9762338463276499E-4</v>
      </c>
      <c r="R3" s="36">
        <v>3.0453044158813299E-4</v>
      </c>
      <c r="S3" s="36">
        <v>2.8899798500000001E-4</v>
      </c>
      <c r="T3" s="36">
        <v>2.6468190864999998E-4</v>
      </c>
      <c r="U3" s="36">
        <v>2.3010457090000001E-4</v>
      </c>
      <c r="V3" s="36">
        <v>2.2633839357500001E-4</v>
      </c>
      <c r="W3" s="36">
        <v>2.12745766636654E-4</v>
      </c>
      <c r="X3" s="36">
        <v>2.14850728404223E-4</v>
      </c>
      <c r="Y3" s="36">
        <v>2.1573553204423399E-4</v>
      </c>
      <c r="Z3" s="36">
        <v>2.1948196081211801E-4</v>
      </c>
      <c r="AA3" s="36">
        <v>2.2853032465453699E-4</v>
      </c>
      <c r="AB3" s="36">
        <v>2.09716694916178E-4</v>
      </c>
      <c r="AC3" s="36">
        <v>2.25778878028689E-4</v>
      </c>
      <c r="AD3" s="36">
        <v>2.1642361951105301E-4</v>
      </c>
      <c r="AE3" s="36">
        <v>2.25101277125342E-4</v>
      </c>
      <c r="AF3" s="36">
        <v>2.59375150418828E-4</v>
      </c>
      <c r="AG3" s="36">
        <v>2.2790139528583E-4</v>
      </c>
      <c r="AH3" s="59" t="s">
        <v>561</v>
      </c>
    </row>
    <row r="4" spans="1:34" ht="15" customHeight="1" x14ac:dyDescent="0.25">
      <c r="A4" s="34" t="s">
        <v>832</v>
      </c>
      <c r="B4" s="34" t="s">
        <v>160</v>
      </c>
      <c r="C4" s="34" t="s">
        <v>1237</v>
      </c>
      <c r="D4" s="34" t="s">
        <v>161</v>
      </c>
      <c r="E4" s="34" t="s">
        <v>162</v>
      </c>
      <c r="F4" s="34" t="s">
        <v>13</v>
      </c>
      <c r="G4" s="34" t="s">
        <v>14</v>
      </c>
      <c r="H4" s="34" t="s">
        <v>20</v>
      </c>
      <c r="I4" s="59" t="s">
        <v>17</v>
      </c>
      <c r="J4" s="35">
        <v>1</v>
      </c>
      <c r="K4" s="36">
        <v>0.75660355540115598</v>
      </c>
      <c r="L4" s="36">
        <v>0.64966662184162105</v>
      </c>
      <c r="M4" s="36">
        <v>0.70574166272024097</v>
      </c>
      <c r="N4" s="36">
        <v>0.87965126609721001</v>
      </c>
      <c r="O4" s="36">
        <v>0.848648450103348</v>
      </c>
      <c r="P4" s="36">
        <v>0.63097206752650503</v>
      </c>
      <c r="Q4" s="36">
        <v>0.631199674129168</v>
      </c>
      <c r="R4" s="36">
        <v>0.64584816052011296</v>
      </c>
      <c r="S4" s="36">
        <v>0.61290692658799995</v>
      </c>
      <c r="T4" s="36">
        <v>0.56133739186492004</v>
      </c>
      <c r="U4" s="36">
        <v>0.48800577396472</v>
      </c>
      <c r="V4" s="36">
        <v>0.48001846509385998</v>
      </c>
      <c r="W4" s="36">
        <v>0.45119122188301602</v>
      </c>
      <c r="X4" s="36">
        <v>0.45565542479967702</v>
      </c>
      <c r="Y4" s="36">
        <v>0.45753191635941198</v>
      </c>
      <c r="Z4" s="36">
        <v>0.46547734249033901</v>
      </c>
      <c r="AA4" s="36">
        <v>0.48466711252734102</v>
      </c>
      <c r="AB4" s="36">
        <v>0.44476716657823101</v>
      </c>
      <c r="AC4" s="36">
        <v>0.47883184452324401</v>
      </c>
      <c r="AD4" s="36">
        <v>0.45899121225904099</v>
      </c>
      <c r="AE4" s="36">
        <v>0.47739478852742601</v>
      </c>
      <c r="AF4" s="36">
        <v>0.55008281900824896</v>
      </c>
      <c r="AG4" s="36">
        <v>0.48333327912218799</v>
      </c>
      <c r="AH4" s="59" t="s">
        <v>561</v>
      </c>
    </row>
    <row r="5" spans="1:34" ht="15" customHeight="1" x14ac:dyDescent="0.25">
      <c r="A5" s="34" t="s">
        <v>832</v>
      </c>
      <c r="B5" s="34" t="s">
        <v>160</v>
      </c>
      <c r="C5" s="34" t="s">
        <v>1237</v>
      </c>
      <c r="D5" s="34" t="s">
        <v>161</v>
      </c>
      <c r="E5" s="34" t="s">
        <v>162</v>
      </c>
      <c r="F5" s="34" t="s">
        <v>13</v>
      </c>
      <c r="G5" s="34" t="s">
        <v>14</v>
      </c>
      <c r="H5" s="34" t="s">
        <v>20</v>
      </c>
      <c r="I5" s="59" t="s">
        <v>18</v>
      </c>
      <c r="J5" s="35">
        <v>298</v>
      </c>
      <c r="K5" s="36">
        <v>4.25250583759986E-4</v>
      </c>
      <c r="L5" s="36">
        <v>3.65146460408908E-4</v>
      </c>
      <c r="M5" s="36">
        <v>3.9666355241537501E-4</v>
      </c>
      <c r="N5" s="36">
        <v>4.9440980252163098E-4</v>
      </c>
      <c r="O5" s="36">
        <v>4.7698460605582397E-4</v>
      </c>
      <c r="P5" s="36">
        <v>3.5463914772330903E-4</v>
      </c>
      <c r="Q5" s="36">
        <v>3.54767074482256E-4</v>
      </c>
      <c r="R5" s="36">
        <v>3.6300028637305498E-4</v>
      </c>
      <c r="S5" s="36">
        <v>3.4448559811999999E-4</v>
      </c>
      <c r="T5" s="36">
        <v>3.1550083511079998E-4</v>
      </c>
      <c r="U5" s="36">
        <v>2.7428464851280001E-4</v>
      </c>
      <c r="V5" s="36">
        <v>2.697953651414E-4</v>
      </c>
      <c r="W5" s="36">
        <v>2.5359295383089097E-4</v>
      </c>
      <c r="X5" s="36">
        <v>2.5610206825783398E-4</v>
      </c>
      <c r="Y5" s="36">
        <v>2.5715675419672799E-4</v>
      </c>
      <c r="Z5" s="36">
        <v>2.6162249728804401E-4</v>
      </c>
      <c r="AA5" s="36">
        <v>2.7240814698820798E-4</v>
      </c>
      <c r="AB5" s="36">
        <v>2.4998230034008499E-4</v>
      </c>
      <c r="AC5" s="36">
        <v>2.6912842261019699E-4</v>
      </c>
      <c r="AD5" s="36">
        <v>2.5797695445717501E-4</v>
      </c>
      <c r="AE5" s="36">
        <v>2.6832072233340799E-4</v>
      </c>
      <c r="AF5" s="36">
        <v>3.0917517929924198E-4</v>
      </c>
      <c r="AG5" s="36">
        <v>2.7165846318070899E-4</v>
      </c>
      <c r="AH5" s="59" t="s">
        <v>561</v>
      </c>
    </row>
    <row r="6" spans="1:34" ht="15" customHeight="1" x14ac:dyDescent="0.25">
      <c r="A6" s="34" t="s">
        <v>832</v>
      </c>
      <c r="B6" s="34" t="s">
        <v>160</v>
      </c>
      <c r="C6" s="34" t="s">
        <v>1237</v>
      </c>
      <c r="D6" s="34" t="s">
        <v>161</v>
      </c>
      <c r="E6" s="34" t="s">
        <v>163</v>
      </c>
      <c r="F6" s="34" t="s">
        <v>13</v>
      </c>
      <c r="G6" s="34" t="s">
        <v>14</v>
      </c>
      <c r="H6" s="34" t="s">
        <v>20</v>
      </c>
      <c r="I6" s="59" t="s">
        <v>16</v>
      </c>
      <c r="J6" s="35">
        <v>25</v>
      </c>
      <c r="K6" s="36">
        <v>3.9603972499999997E-5</v>
      </c>
      <c r="L6" s="36">
        <v>3.4884259794954599E-5</v>
      </c>
      <c r="M6" s="36">
        <v>3.4214678653983198E-5</v>
      </c>
      <c r="N6" s="36">
        <v>3.22053984987786E-5</v>
      </c>
      <c r="O6" s="36">
        <v>3.2916757642418998E-5</v>
      </c>
      <c r="P6" s="36">
        <v>3.028462722009E-5</v>
      </c>
      <c r="Q6" s="36">
        <v>3.1513006402873397E-5</v>
      </c>
      <c r="R6" s="36">
        <v>3.73875148018216E-5</v>
      </c>
      <c r="S6" s="36">
        <v>3.6111685000000001E-5</v>
      </c>
      <c r="T6" s="36">
        <v>3.442447E-5</v>
      </c>
      <c r="U6" s="36">
        <v>3.1496784999999999E-5</v>
      </c>
      <c r="V6" s="36">
        <v>3.4573519999999998E-5</v>
      </c>
      <c r="W6" s="36">
        <v>3.3926723077604303E-5</v>
      </c>
      <c r="X6" s="36">
        <v>3.3976867770589402E-5</v>
      </c>
      <c r="Y6" s="36">
        <v>3.4524009082365302E-5</v>
      </c>
      <c r="Z6" s="36">
        <v>3.6796329174855198E-5</v>
      </c>
      <c r="AA6" s="36">
        <v>3.5612481137879603E-5</v>
      </c>
      <c r="AB6" s="36">
        <v>3.6645372966979199E-5</v>
      </c>
      <c r="AC6" s="36">
        <v>3.7352559590861602E-5</v>
      </c>
      <c r="AD6" s="36">
        <v>3.5560401870809103E-5</v>
      </c>
      <c r="AE6" s="36">
        <v>4.2269964441205803E-5</v>
      </c>
      <c r="AF6" s="36">
        <v>4.3680245576761097E-5</v>
      </c>
      <c r="AG6" s="36">
        <v>4.99039995896608E-5</v>
      </c>
      <c r="AH6" s="59" t="s">
        <v>562</v>
      </c>
    </row>
    <row r="7" spans="1:34" ht="15" customHeight="1" x14ac:dyDescent="0.25">
      <c r="A7" s="34" t="s">
        <v>832</v>
      </c>
      <c r="B7" s="34" t="s">
        <v>160</v>
      </c>
      <c r="C7" s="34" t="s">
        <v>1237</v>
      </c>
      <c r="D7" s="34" t="s">
        <v>161</v>
      </c>
      <c r="E7" s="34" t="s">
        <v>163</v>
      </c>
      <c r="F7" s="34" t="s">
        <v>13</v>
      </c>
      <c r="G7" s="34" t="s">
        <v>14</v>
      </c>
      <c r="H7" s="34" t="s">
        <v>20</v>
      </c>
      <c r="I7" s="59" t="s">
        <v>17</v>
      </c>
      <c r="J7" s="35">
        <v>1</v>
      </c>
      <c r="K7" s="36">
        <v>8.3992104878000004E-2</v>
      </c>
      <c r="L7" s="36">
        <v>7.39825381731396E-2</v>
      </c>
      <c r="M7" s="36">
        <v>7.2562490489367498E-2</v>
      </c>
      <c r="N7" s="36">
        <v>6.8301209136209601E-2</v>
      </c>
      <c r="O7" s="36">
        <v>6.9809859608042299E-2</v>
      </c>
      <c r="P7" s="36">
        <v>6.42276374083669E-2</v>
      </c>
      <c r="Q7" s="36">
        <v>6.6832783979213897E-2</v>
      </c>
      <c r="R7" s="36">
        <v>7.9291441391703299E-2</v>
      </c>
      <c r="S7" s="36">
        <v>7.6585661548000006E-2</v>
      </c>
      <c r="T7" s="36">
        <v>7.3007415975999995E-2</v>
      </c>
      <c r="U7" s="36">
        <v>6.6798381628000003E-2</v>
      </c>
      <c r="V7" s="36">
        <v>7.3323521215999998E-2</v>
      </c>
      <c r="W7" s="36">
        <v>7.1951794302983194E-2</v>
      </c>
      <c r="X7" s="36">
        <v>7.2058141167866102E-2</v>
      </c>
      <c r="Y7" s="36">
        <v>7.3218518461880405E-2</v>
      </c>
      <c r="Z7" s="36">
        <v>7.8037654914032806E-2</v>
      </c>
      <c r="AA7" s="36">
        <v>7.5526949997215098E-2</v>
      </c>
      <c r="AB7" s="36">
        <v>7.7717506988369503E-2</v>
      </c>
      <c r="AC7" s="36">
        <v>7.9217308380299195E-2</v>
      </c>
      <c r="AD7" s="36">
        <v>7.5416500287611904E-2</v>
      </c>
      <c r="AE7" s="36">
        <v>8.9646140586909395E-2</v>
      </c>
      <c r="AF7" s="36">
        <v>9.2637064819194995E-2</v>
      </c>
      <c r="AG7" s="36">
        <v>0.105836402329753</v>
      </c>
      <c r="AH7" s="59" t="s">
        <v>562</v>
      </c>
    </row>
    <row r="8" spans="1:34" ht="15" customHeight="1" x14ac:dyDescent="0.25">
      <c r="A8" s="34" t="s">
        <v>832</v>
      </c>
      <c r="B8" s="34" t="s">
        <v>160</v>
      </c>
      <c r="C8" s="34" t="s">
        <v>1237</v>
      </c>
      <c r="D8" s="34" t="s">
        <v>161</v>
      </c>
      <c r="E8" s="34" t="s">
        <v>163</v>
      </c>
      <c r="F8" s="34" t="s">
        <v>13</v>
      </c>
      <c r="G8" s="34" t="s">
        <v>14</v>
      </c>
      <c r="H8" s="34" t="s">
        <v>20</v>
      </c>
      <c r="I8" s="59" t="s">
        <v>18</v>
      </c>
      <c r="J8" s="35">
        <v>298</v>
      </c>
      <c r="K8" s="36">
        <v>4.7207935219999998E-5</v>
      </c>
      <c r="L8" s="36">
        <v>4.1582037675585798E-5</v>
      </c>
      <c r="M8" s="36">
        <v>4.07838969555479E-5</v>
      </c>
      <c r="N8" s="36">
        <v>3.83888350105441E-5</v>
      </c>
      <c r="O8" s="36">
        <v>3.9236775109763498E-5</v>
      </c>
      <c r="P8" s="36">
        <v>3.6099275646347301E-5</v>
      </c>
      <c r="Q8" s="36">
        <v>3.7563503632225102E-5</v>
      </c>
      <c r="R8" s="36">
        <v>4.4565917643771399E-5</v>
      </c>
      <c r="S8" s="36">
        <v>4.304512852E-5</v>
      </c>
      <c r="T8" s="36">
        <v>4.1033968240000002E-5</v>
      </c>
      <c r="U8" s="36">
        <v>3.7544167720000003E-5</v>
      </c>
      <c r="V8" s="36">
        <v>4.1211635839999998E-5</v>
      </c>
      <c r="W8" s="36">
        <v>4.0440653908504302E-5</v>
      </c>
      <c r="X8" s="36">
        <v>4.0500426382542597E-5</v>
      </c>
      <c r="Y8" s="36">
        <v>4.1152618826179503E-5</v>
      </c>
      <c r="Z8" s="36">
        <v>4.3861224376427302E-5</v>
      </c>
      <c r="AA8" s="36">
        <v>4.2450077516352497E-5</v>
      </c>
      <c r="AB8" s="36">
        <v>4.3681284576639201E-5</v>
      </c>
      <c r="AC8" s="36">
        <v>4.4524251032306998E-5</v>
      </c>
      <c r="AD8" s="36">
        <v>4.2387999030004399E-5</v>
      </c>
      <c r="AE8" s="36">
        <v>5.0385797613917398E-5</v>
      </c>
      <c r="AF8" s="36">
        <v>5.2066852727499302E-5</v>
      </c>
      <c r="AG8" s="36">
        <v>5.9485567510875699E-5</v>
      </c>
      <c r="AH8" s="59" t="s">
        <v>562</v>
      </c>
    </row>
    <row r="9" spans="1:34" ht="15" customHeight="1" x14ac:dyDescent="0.25">
      <c r="A9" s="34" t="s">
        <v>832</v>
      </c>
      <c r="B9" s="34" t="s">
        <v>160</v>
      </c>
      <c r="C9" s="34" t="s">
        <v>1237</v>
      </c>
      <c r="D9" s="34" t="s">
        <v>161</v>
      </c>
      <c r="E9" s="34" t="s">
        <v>12</v>
      </c>
      <c r="F9" s="34" t="s">
        <v>13</v>
      </c>
      <c r="G9" s="34" t="s">
        <v>14</v>
      </c>
      <c r="H9" s="34" t="s">
        <v>908</v>
      </c>
      <c r="I9" s="59" t="s">
        <v>16</v>
      </c>
      <c r="J9" s="35">
        <v>25</v>
      </c>
      <c r="K9" s="36">
        <v>1.60379822491658E-7</v>
      </c>
      <c r="L9" s="36">
        <v>2.10848124587225E-7</v>
      </c>
      <c r="M9" s="36">
        <v>3.7045625438178302E-7</v>
      </c>
      <c r="N9" s="36">
        <v>8.1815871820102995E-8</v>
      </c>
      <c r="O9" s="36">
        <v>1.2780543886581601E-7</v>
      </c>
      <c r="P9" s="36">
        <v>2.3765743331891699E-7</v>
      </c>
      <c r="Q9" s="36">
        <v>2.0208340627976199E-6</v>
      </c>
      <c r="R9" s="36">
        <v>1.2733890432807699E-6</v>
      </c>
      <c r="S9" s="36">
        <v>1.08035735567665E-6</v>
      </c>
      <c r="T9" s="36">
        <v>4.0075840631302202E-7</v>
      </c>
      <c r="U9" s="36">
        <v>3.3743714818537E-7</v>
      </c>
      <c r="V9" s="36">
        <v>9.830598796625371E-7</v>
      </c>
      <c r="W9" s="36">
        <v>1.5145914550837901E-6</v>
      </c>
      <c r="X9" s="36">
        <v>4.3698387463940201E-6</v>
      </c>
      <c r="Y9" s="36">
        <v>5.28395059174016E-6</v>
      </c>
      <c r="Z9" s="36">
        <v>1.0948331113936101E-5</v>
      </c>
      <c r="AA9" s="36">
        <v>1.2303409541171099E-5</v>
      </c>
      <c r="AB9" s="36">
        <v>9.8314843684397302E-6</v>
      </c>
      <c r="AC9" s="36">
        <v>1.2736286253092E-5</v>
      </c>
      <c r="AD9" s="36">
        <v>1.21033321483023E-5</v>
      </c>
      <c r="AE9" s="36">
        <v>1.83707511907795E-5</v>
      </c>
      <c r="AF9" s="36">
        <v>2.0576606169873601E-5</v>
      </c>
      <c r="AG9" s="36">
        <v>2.0327169547154701E-5</v>
      </c>
      <c r="AH9" s="59" t="s">
        <v>1139</v>
      </c>
    </row>
    <row r="10" spans="1:34" ht="15" customHeight="1" x14ac:dyDescent="0.25">
      <c r="A10" s="34" t="s">
        <v>832</v>
      </c>
      <c r="B10" s="34" t="s">
        <v>160</v>
      </c>
      <c r="C10" s="34" t="s">
        <v>1237</v>
      </c>
      <c r="D10" s="34" t="s">
        <v>161</v>
      </c>
      <c r="E10" s="34" t="s">
        <v>12</v>
      </c>
      <c r="F10" s="34" t="s">
        <v>13</v>
      </c>
      <c r="G10" s="34" t="s">
        <v>14</v>
      </c>
      <c r="H10" s="34" t="s">
        <v>908</v>
      </c>
      <c r="I10" s="59" t="s">
        <v>18</v>
      </c>
      <c r="J10" s="35">
        <v>298</v>
      </c>
      <c r="K10" s="36">
        <v>9.5586374205027903E-7</v>
      </c>
      <c r="L10" s="36">
        <v>1.25665482253986E-6</v>
      </c>
      <c r="M10" s="36">
        <v>2.20791927611543E-6</v>
      </c>
      <c r="N10" s="36">
        <v>4.8762259604781397E-7</v>
      </c>
      <c r="O10" s="36">
        <v>7.6172041564026097E-7</v>
      </c>
      <c r="P10" s="36">
        <v>1.4164383025807501E-6</v>
      </c>
      <c r="Q10" s="36">
        <v>1.2044171014273801E-5</v>
      </c>
      <c r="R10" s="36">
        <v>7.5893986979534097E-6</v>
      </c>
      <c r="S10" s="36">
        <v>6.4389298398328102E-6</v>
      </c>
      <c r="T10" s="36">
        <v>2.3885201016256101E-6</v>
      </c>
      <c r="U10" s="36">
        <v>2.0111254031848099E-6</v>
      </c>
      <c r="V10" s="36">
        <v>5.8590368827887197E-6</v>
      </c>
      <c r="W10" s="36">
        <v>9.0269650722993995E-6</v>
      </c>
      <c r="X10" s="36">
        <v>2.60442389285084E-5</v>
      </c>
      <c r="Y10" s="36">
        <v>3.1492345526771301E-5</v>
      </c>
      <c r="Z10" s="36">
        <v>6.5252053439059403E-5</v>
      </c>
      <c r="AA10" s="36">
        <v>7.3328320865379907E-5</v>
      </c>
      <c r="AB10" s="36">
        <v>5.8595646835900797E-5</v>
      </c>
      <c r="AC10" s="36">
        <v>7.5908266068428295E-5</v>
      </c>
      <c r="AD10" s="36">
        <v>7.21358596038817E-5</v>
      </c>
      <c r="AE10" s="36">
        <v>1.09489677097046E-4</v>
      </c>
      <c r="AF10" s="36">
        <v>1.2263657277244601E-4</v>
      </c>
      <c r="AG10" s="36">
        <v>1.21149930501042E-4</v>
      </c>
      <c r="AH10" s="59" t="s">
        <v>1139</v>
      </c>
    </row>
    <row r="11" spans="1:34" ht="15" customHeight="1" x14ac:dyDescent="0.25">
      <c r="A11" s="34" t="s">
        <v>832</v>
      </c>
      <c r="B11" s="34" t="s">
        <v>160</v>
      </c>
      <c r="C11" s="34" t="s">
        <v>1237</v>
      </c>
      <c r="D11" s="34" t="s">
        <v>161</v>
      </c>
      <c r="E11" s="34" t="s">
        <v>12</v>
      </c>
      <c r="F11" s="34" t="s">
        <v>13</v>
      </c>
      <c r="G11" s="34" t="s">
        <v>14</v>
      </c>
      <c r="H11" s="34" t="s">
        <v>21</v>
      </c>
      <c r="I11" s="59" t="s">
        <v>16</v>
      </c>
      <c r="J11" s="35">
        <v>25</v>
      </c>
      <c r="K11" s="36">
        <v>2.9241819160607998E-4</v>
      </c>
      <c r="L11" s="36">
        <v>3.1239867568493701E-4</v>
      </c>
      <c r="M11" s="36">
        <v>3.5284740088847502E-4</v>
      </c>
      <c r="N11" s="36">
        <v>3.4829199365198901E-4</v>
      </c>
      <c r="O11" s="36">
        <v>3.6808648027542002E-4</v>
      </c>
      <c r="P11" s="36">
        <v>3.9487662828096703E-4</v>
      </c>
      <c r="Q11" s="36">
        <v>4.4718035641339298E-4</v>
      </c>
      <c r="R11" s="36">
        <v>3.0990042048052897E-4</v>
      </c>
      <c r="S11" s="36">
        <v>3.6826726169194202E-4</v>
      </c>
      <c r="T11" s="36">
        <v>2.0304567016511601E-4</v>
      </c>
      <c r="U11" s="36">
        <v>2.27321549249052E-4</v>
      </c>
      <c r="V11" s="36">
        <v>2.9203862569250502E-4</v>
      </c>
      <c r="W11" s="36">
        <v>2.7614760086061303E-4</v>
      </c>
      <c r="X11" s="36">
        <v>2.61926433759117E-4</v>
      </c>
      <c r="Y11" s="36">
        <v>2.8093775634175001E-4</v>
      </c>
      <c r="Z11" s="36">
        <v>3.0828411778392398E-4</v>
      </c>
      <c r="AA11" s="36">
        <v>2.6638036838585202E-4</v>
      </c>
      <c r="AB11" s="36">
        <v>2.0165285224502799E-4</v>
      </c>
      <c r="AC11" s="36">
        <v>2.4631550744725998E-4</v>
      </c>
      <c r="AD11" s="36">
        <v>1.8727895313075201E-4</v>
      </c>
      <c r="AE11" s="36">
        <v>2.11358345338336E-4</v>
      </c>
      <c r="AF11" s="36">
        <v>2.07832091850772E-4</v>
      </c>
      <c r="AG11" s="36">
        <v>1.75741613174197E-4</v>
      </c>
      <c r="AH11" s="59" t="s">
        <v>564</v>
      </c>
    </row>
    <row r="12" spans="1:34" ht="15" customHeight="1" x14ac:dyDescent="0.25">
      <c r="A12" s="34" t="s">
        <v>832</v>
      </c>
      <c r="B12" s="34" t="s">
        <v>160</v>
      </c>
      <c r="C12" s="34" t="s">
        <v>1237</v>
      </c>
      <c r="D12" s="34" t="s">
        <v>161</v>
      </c>
      <c r="E12" s="34" t="s">
        <v>12</v>
      </c>
      <c r="F12" s="34" t="s">
        <v>13</v>
      </c>
      <c r="G12" s="34" t="s">
        <v>14</v>
      </c>
      <c r="H12" s="34" t="s">
        <v>21</v>
      </c>
      <c r="I12" s="59" t="s">
        <v>17</v>
      </c>
      <c r="J12" s="35">
        <v>1</v>
      </c>
      <c r="K12" s="36">
        <v>2.51245710227944</v>
      </c>
      <c r="L12" s="36">
        <v>2.68412942148497</v>
      </c>
      <c r="M12" s="36">
        <v>3.0316648684337801</v>
      </c>
      <c r="N12" s="36">
        <v>2.99252480945789</v>
      </c>
      <c r="O12" s="36">
        <v>3.1625990385264098</v>
      </c>
      <c r="P12" s="36">
        <v>3.3927799901900699</v>
      </c>
      <c r="Q12" s="36">
        <v>3.8421736223038701</v>
      </c>
      <c r="R12" s="36">
        <v>2.6626644127687</v>
      </c>
      <c r="S12" s="36">
        <v>3.16415231245717</v>
      </c>
      <c r="T12" s="36">
        <v>1.7445683980586699</v>
      </c>
      <c r="U12" s="36">
        <v>1.95314675114786</v>
      </c>
      <c r="V12" s="36">
        <v>2.50919587195001</v>
      </c>
      <c r="W12" s="36">
        <v>2.3726601865943802</v>
      </c>
      <c r="X12" s="36">
        <v>2.2504627090548999</v>
      </c>
      <c r="Y12" s="36">
        <v>2.4137803047748498</v>
      </c>
      <c r="Z12" s="36">
        <v>2.6487771399994702</v>
      </c>
      <c r="AA12" s="36">
        <v>2.2887401251712398</v>
      </c>
      <c r="AB12" s="36">
        <v>1.73260130648928</v>
      </c>
      <c r="AC12" s="36">
        <v>2.11634283998686</v>
      </c>
      <c r="AD12" s="36">
        <v>1.60910076529942</v>
      </c>
      <c r="AE12" s="36">
        <v>1.8159909031469801</v>
      </c>
      <c r="AF12" s="36">
        <v>1.7856933331818301</v>
      </c>
      <c r="AG12" s="36">
        <v>1.5099719403927001</v>
      </c>
      <c r="AH12" s="59" t="s">
        <v>564</v>
      </c>
    </row>
    <row r="13" spans="1:34" ht="15" customHeight="1" x14ac:dyDescent="0.25">
      <c r="A13" s="34" t="s">
        <v>832</v>
      </c>
      <c r="B13" s="34" t="s">
        <v>160</v>
      </c>
      <c r="C13" s="34" t="s">
        <v>1237</v>
      </c>
      <c r="D13" s="34" t="s">
        <v>161</v>
      </c>
      <c r="E13" s="34" t="s">
        <v>12</v>
      </c>
      <c r="F13" s="34" t="s">
        <v>13</v>
      </c>
      <c r="G13" s="34" t="s">
        <v>14</v>
      </c>
      <c r="H13" s="34" t="s">
        <v>21</v>
      </c>
      <c r="I13" s="59" t="s">
        <v>18</v>
      </c>
      <c r="J13" s="35">
        <v>298</v>
      </c>
      <c r="K13" s="36">
        <v>1.74281242197224E-3</v>
      </c>
      <c r="L13" s="36">
        <v>1.8618961070822201E-3</v>
      </c>
      <c r="M13" s="36">
        <v>2.1029705092953099E-3</v>
      </c>
      <c r="N13" s="36">
        <v>2.07582028216586E-3</v>
      </c>
      <c r="O13" s="36">
        <v>2.1937954224414999E-3</v>
      </c>
      <c r="P13" s="36">
        <v>2.3534647045545601E-3</v>
      </c>
      <c r="Q13" s="36">
        <v>2.6651949242238199E-3</v>
      </c>
      <c r="R13" s="36">
        <v>1.8470065060639501E-3</v>
      </c>
      <c r="S13" s="36">
        <v>2.1948728796839798E-3</v>
      </c>
      <c r="T13" s="36">
        <v>1.21015219418409E-3</v>
      </c>
      <c r="U13" s="36">
        <v>1.35483643352435E-3</v>
      </c>
      <c r="V13" s="36">
        <v>1.74055020912733E-3</v>
      </c>
      <c r="W13" s="36">
        <v>1.64583970112925E-3</v>
      </c>
      <c r="X13" s="36">
        <v>1.56108154520434E-3</v>
      </c>
      <c r="Y13" s="36">
        <v>1.67438902779683E-3</v>
      </c>
      <c r="Z13" s="36">
        <v>1.83737334199219E-3</v>
      </c>
      <c r="AA13" s="36">
        <v>1.5876269955796801E-3</v>
      </c>
      <c r="AB13" s="36">
        <v>1.2018509993803701E-3</v>
      </c>
      <c r="AC13" s="36">
        <v>1.4680404243856699E-3</v>
      </c>
      <c r="AD13" s="36">
        <v>1.1161825606592799E-3</v>
      </c>
      <c r="AE13" s="36">
        <v>1.25969573821648E-3</v>
      </c>
      <c r="AF13" s="36">
        <v>1.2386792674305999E-3</v>
      </c>
      <c r="AG13" s="36">
        <v>1.04742001451822E-3</v>
      </c>
      <c r="AH13" s="59" t="s">
        <v>564</v>
      </c>
    </row>
    <row r="14" spans="1:34" ht="15" customHeight="1" x14ac:dyDescent="0.25">
      <c r="A14" s="34" t="s">
        <v>832</v>
      </c>
      <c r="B14" s="34" t="s">
        <v>160</v>
      </c>
      <c r="C14" s="34" t="s">
        <v>1237</v>
      </c>
      <c r="D14" s="34" t="s">
        <v>161</v>
      </c>
      <c r="E14" s="34" t="s">
        <v>12</v>
      </c>
      <c r="F14" s="34" t="s">
        <v>13</v>
      </c>
      <c r="G14" s="34" t="s">
        <v>14</v>
      </c>
      <c r="H14" s="34" t="s">
        <v>322</v>
      </c>
      <c r="I14" s="59" t="s">
        <v>16</v>
      </c>
      <c r="J14" s="35">
        <v>25</v>
      </c>
      <c r="K14" s="36">
        <v>2.97070641587453E-6</v>
      </c>
      <c r="L14" s="36">
        <v>4.9176915273053501E-6</v>
      </c>
      <c r="M14" s="36">
        <v>6.1475478847878402E-6</v>
      </c>
      <c r="N14" s="36">
        <v>3.6832597582768001E-5</v>
      </c>
      <c r="O14" s="36">
        <v>7.0415614569062899E-5</v>
      </c>
      <c r="P14" s="36">
        <v>7.4633492857142795E-5</v>
      </c>
      <c r="Q14" s="36">
        <v>8.1273348060447806E-5</v>
      </c>
      <c r="R14" s="36">
        <v>4.62351146079927E-5</v>
      </c>
      <c r="S14" s="36">
        <v>2.6409946247971499E-5</v>
      </c>
      <c r="T14" s="36">
        <v>2.7075898706683E-5</v>
      </c>
      <c r="U14" s="36">
        <v>1.54229303329405E-4</v>
      </c>
      <c r="V14" s="36">
        <v>1.4381468175134001E-4</v>
      </c>
      <c r="W14" s="36">
        <v>1.95545868100969E-4</v>
      </c>
      <c r="X14" s="36">
        <v>1.34058728531815E-4</v>
      </c>
      <c r="Y14" s="36">
        <v>1.43857636722331E-4</v>
      </c>
      <c r="Z14" s="36">
        <v>8.7654230055405005E-6</v>
      </c>
      <c r="AA14" s="36">
        <v>4.19287594812811E-6</v>
      </c>
      <c r="AB14" s="36">
        <v>4.8269146111989402E-6</v>
      </c>
      <c r="AC14" s="36">
        <v>1.92018006346557E-6</v>
      </c>
      <c r="AD14" s="36">
        <v>2.8690940852983299E-6</v>
      </c>
      <c r="AE14" s="36">
        <v>4.3524433547771802E-6</v>
      </c>
      <c r="AF14" s="36">
        <v>2.6161810790416898E-6</v>
      </c>
      <c r="AG14" s="36">
        <v>5.1058833088457003E-6</v>
      </c>
      <c r="AH14" s="59" t="s">
        <v>567</v>
      </c>
    </row>
    <row r="15" spans="1:34" ht="15" customHeight="1" x14ac:dyDescent="0.25">
      <c r="A15" s="34" t="s">
        <v>832</v>
      </c>
      <c r="B15" s="34" t="s">
        <v>160</v>
      </c>
      <c r="C15" s="34" t="s">
        <v>1237</v>
      </c>
      <c r="D15" s="34" t="s">
        <v>161</v>
      </c>
      <c r="E15" s="34" t="s">
        <v>12</v>
      </c>
      <c r="F15" s="34" t="s">
        <v>13</v>
      </c>
      <c r="G15" s="34" t="s">
        <v>14</v>
      </c>
      <c r="H15" s="34" t="s">
        <v>322</v>
      </c>
      <c r="I15" s="59" t="s">
        <v>18</v>
      </c>
      <c r="J15" s="35">
        <v>298</v>
      </c>
      <c r="K15" s="36">
        <v>2.5840328456353001E-5</v>
      </c>
      <c r="L15" s="36">
        <v>4.2775941652647401E-5</v>
      </c>
      <c r="M15" s="36">
        <v>5.3473697601084301E-5</v>
      </c>
      <c r="N15" s="36">
        <v>3.2038387043346103E-4</v>
      </c>
      <c r="O15" s="36">
        <v>6.1250165926776201E-4</v>
      </c>
      <c r="P15" s="36">
        <v>6.4919036057142798E-4</v>
      </c>
      <c r="Q15" s="36">
        <v>7.0694633350741999E-4</v>
      </c>
      <c r="R15" s="36">
        <v>4.0217052122801001E-4</v>
      </c>
      <c r="S15" s="36">
        <v>2.2972370541749E-4</v>
      </c>
      <c r="T15" s="36">
        <v>2.3551641188537399E-4</v>
      </c>
      <c r="U15" s="36">
        <v>1.34154483739285E-3</v>
      </c>
      <c r="V15" s="36">
        <v>1.2509545182392201E-3</v>
      </c>
      <c r="W15" s="36">
        <v>1.7009319510707E-3</v>
      </c>
      <c r="X15" s="36">
        <v>1.1660935456940401E-3</v>
      </c>
      <c r="Y15" s="36">
        <v>1.2513281568301299E-3</v>
      </c>
      <c r="Z15" s="36">
        <v>7.6244965948733906E-5</v>
      </c>
      <c r="AA15" s="36">
        <v>3.6471221490420301E-5</v>
      </c>
      <c r="AB15" s="36">
        <v>4.19863296883315E-5</v>
      </c>
      <c r="AC15" s="36">
        <v>1.6702452746642199E-5</v>
      </c>
      <c r="AD15" s="36">
        <v>2.49564659570923E-5</v>
      </c>
      <c r="AE15" s="36">
        <v>3.7859199170310498E-5</v>
      </c>
      <c r="AF15" s="36">
        <v>2.2756532931858901E-5</v>
      </c>
      <c r="AG15" s="36">
        <v>4.4412904976186499E-5</v>
      </c>
      <c r="AH15" s="59" t="s">
        <v>567</v>
      </c>
    </row>
    <row r="16" spans="1:34" ht="15" customHeight="1" x14ac:dyDescent="0.25">
      <c r="A16" s="34" t="s">
        <v>832</v>
      </c>
      <c r="B16" s="34" t="s">
        <v>160</v>
      </c>
      <c r="C16" s="34" t="s">
        <v>1237</v>
      </c>
      <c r="D16" s="34" t="s">
        <v>161</v>
      </c>
      <c r="E16" s="34" t="s">
        <v>12</v>
      </c>
      <c r="F16" s="34" t="s">
        <v>13</v>
      </c>
      <c r="G16" s="34" t="s">
        <v>14</v>
      </c>
      <c r="H16" s="34" t="s">
        <v>92</v>
      </c>
      <c r="I16" s="59" t="s">
        <v>16</v>
      </c>
      <c r="J16" s="35">
        <v>25</v>
      </c>
      <c r="K16" s="36">
        <v>4.1204897465293798E-4</v>
      </c>
      <c r="L16" s="36">
        <v>5.0630607407790395E-4</v>
      </c>
      <c r="M16" s="36">
        <v>5.39855572571929E-4</v>
      </c>
      <c r="N16" s="36">
        <v>5.3854286874547902E-4</v>
      </c>
      <c r="O16" s="36">
        <v>6.7062798182881999E-4</v>
      </c>
      <c r="P16" s="36">
        <v>6.6741947619047598E-4</v>
      </c>
      <c r="Q16" s="36">
        <v>7.2546131765072305E-4</v>
      </c>
      <c r="R16" s="36">
        <v>4.1196042711022301E-4</v>
      </c>
      <c r="S16" s="36">
        <v>2.12331496236618E-4</v>
      </c>
      <c r="T16" s="36">
        <v>2.1399533145842101E-4</v>
      </c>
      <c r="U16" s="36">
        <v>7.6768042805875204E-4</v>
      </c>
      <c r="V16" s="36">
        <v>6.5374288112239002E-4</v>
      </c>
      <c r="W16" s="36">
        <v>9.6466490097695001E-4</v>
      </c>
      <c r="X16" s="36">
        <v>6.3038910438590603E-4</v>
      </c>
      <c r="Y16" s="36">
        <v>6.2658212248854696E-4</v>
      </c>
      <c r="Z16" s="36">
        <v>4.1078339226625301E-5</v>
      </c>
      <c r="AA16" s="36">
        <v>1.9902270629115899E-5</v>
      </c>
      <c r="AB16" s="36">
        <v>2.30768496488849E-5</v>
      </c>
      <c r="AC16" s="36">
        <v>9.0344424408270701E-6</v>
      </c>
      <c r="AD16" s="36">
        <v>1.381909082197E-5</v>
      </c>
      <c r="AE16" s="36">
        <v>2.0892845807384999E-5</v>
      </c>
      <c r="AF16" s="36">
        <v>1.2602012574163699E-5</v>
      </c>
      <c r="AG16" s="36">
        <v>2.3941218658341799E-5</v>
      </c>
      <c r="AH16" s="59" t="s">
        <v>565</v>
      </c>
    </row>
    <row r="17" spans="1:34" ht="15" customHeight="1" x14ac:dyDescent="0.25">
      <c r="A17" s="34" t="s">
        <v>832</v>
      </c>
      <c r="B17" s="34" t="s">
        <v>160</v>
      </c>
      <c r="C17" s="34" t="s">
        <v>1237</v>
      </c>
      <c r="D17" s="34" t="s">
        <v>161</v>
      </c>
      <c r="E17" s="34" t="s">
        <v>12</v>
      </c>
      <c r="F17" s="34" t="s">
        <v>13</v>
      </c>
      <c r="G17" s="34" t="s">
        <v>14</v>
      </c>
      <c r="H17" s="34" t="s">
        <v>92</v>
      </c>
      <c r="I17" s="59" t="s">
        <v>17</v>
      </c>
      <c r="J17" s="35">
        <v>1</v>
      </c>
      <c r="K17" s="36">
        <v>0.30886985115496901</v>
      </c>
      <c r="L17" s="36">
        <v>0.37697271898507401</v>
      </c>
      <c r="M17" s="36">
        <v>0.40240564451725302</v>
      </c>
      <c r="N17" s="36">
        <v>0.40657293875939998</v>
      </c>
      <c r="O17" s="36">
        <v>0.50164314296759405</v>
      </c>
      <c r="P17" s="36">
        <v>0.49643995478000003</v>
      </c>
      <c r="Q17" s="36">
        <v>0.54380217640439399</v>
      </c>
      <c r="R17" s="36">
        <v>0.310403942619011</v>
      </c>
      <c r="S17" s="36">
        <v>0.15818165640887399</v>
      </c>
      <c r="T17" s="36">
        <v>0.16016266587674099</v>
      </c>
      <c r="U17" s="36">
        <v>0.57311182356726098</v>
      </c>
      <c r="V17" s="36">
        <v>0.48777717589184799</v>
      </c>
      <c r="W17" s="36">
        <v>0.71010233439312198</v>
      </c>
      <c r="X17" s="36">
        <v>0.46402618382032401</v>
      </c>
      <c r="Y17" s="36">
        <v>0.46121995372220098</v>
      </c>
      <c r="Z17" s="36">
        <v>3.0235793727872599E-2</v>
      </c>
      <c r="AA17" s="36">
        <v>1.46484106064666E-2</v>
      </c>
      <c r="AB17" s="36">
        <v>1.69850645671265E-2</v>
      </c>
      <c r="AC17" s="36">
        <v>6.6496322723382604E-3</v>
      </c>
      <c r="AD17" s="36">
        <v>1.01713425195666E-2</v>
      </c>
      <c r="AE17" s="36">
        <v>1.5376167458038799E-2</v>
      </c>
      <c r="AF17" s="36">
        <v>9.2751662251279992E-3</v>
      </c>
      <c r="AG17" s="36">
        <v>1.7620913701128501E-2</v>
      </c>
      <c r="AH17" s="59" t="s">
        <v>565</v>
      </c>
    </row>
    <row r="18" spans="1:34" ht="15" customHeight="1" x14ac:dyDescent="0.25">
      <c r="A18" s="34" t="s">
        <v>832</v>
      </c>
      <c r="B18" s="34" t="s">
        <v>160</v>
      </c>
      <c r="C18" s="34" t="s">
        <v>1237</v>
      </c>
      <c r="D18" s="34" t="s">
        <v>161</v>
      </c>
      <c r="E18" s="34" t="s">
        <v>12</v>
      </c>
      <c r="F18" s="34" t="s">
        <v>13</v>
      </c>
      <c r="G18" s="34" t="s">
        <v>14</v>
      </c>
      <c r="H18" s="34" t="s">
        <v>92</v>
      </c>
      <c r="I18" s="59" t="s">
        <v>18</v>
      </c>
      <c r="J18" s="35">
        <v>298</v>
      </c>
      <c r="K18" s="36">
        <v>4.91162377786302E-3</v>
      </c>
      <c r="L18" s="36">
        <v>6.03516840300862E-3</v>
      </c>
      <c r="M18" s="36">
        <v>6.4350784250574002E-3</v>
      </c>
      <c r="N18" s="36">
        <v>6.4194309954461104E-3</v>
      </c>
      <c r="O18" s="36">
        <v>7.9938855433995398E-3</v>
      </c>
      <c r="P18" s="36">
        <v>7.9556401561904806E-3</v>
      </c>
      <c r="Q18" s="36">
        <v>8.6474989063966192E-3</v>
      </c>
      <c r="R18" s="36">
        <v>4.9105682911538499E-3</v>
      </c>
      <c r="S18" s="36">
        <v>2.5309914351404799E-3</v>
      </c>
      <c r="T18" s="36">
        <v>2.5508243509843802E-3</v>
      </c>
      <c r="U18" s="36">
        <v>9.15075070246032E-3</v>
      </c>
      <c r="V18" s="36">
        <v>7.7926151429788797E-3</v>
      </c>
      <c r="W18" s="36">
        <v>1.1498805619645201E-2</v>
      </c>
      <c r="X18" s="36">
        <v>7.5142381242799998E-3</v>
      </c>
      <c r="Y18" s="36">
        <v>7.46885890006347E-3</v>
      </c>
      <c r="Z18" s="36">
        <v>4.8965380358137304E-4</v>
      </c>
      <c r="AA18" s="36">
        <v>2.3723506589906201E-4</v>
      </c>
      <c r="AB18" s="36">
        <v>2.75076047814708E-4</v>
      </c>
      <c r="AC18" s="36">
        <v>1.07690553894659E-4</v>
      </c>
      <c r="AD18" s="36">
        <v>1.6472356259788199E-4</v>
      </c>
      <c r="AE18" s="36">
        <v>2.4904272202403002E-4</v>
      </c>
      <c r="AF18" s="36">
        <v>1.5021598988403101E-4</v>
      </c>
      <c r="AG18" s="36">
        <v>2.8537932640743401E-4</v>
      </c>
      <c r="AH18" s="59" t="s">
        <v>565</v>
      </c>
    </row>
    <row r="19" spans="1:34" ht="15" customHeight="1" x14ac:dyDescent="0.25">
      <c r="A19" s="34" t="s">
        <v>832</v>
      </c>
      <c r="B19" s="34" t="s">
        <v>160</v>
      </c>
      <c r="C19" s="34" t="s">
        <v>1237</v>
      </c>
      <c r="D19" s="34" t="s">
        <v>161</v>
      </c>
      <c r="E19" s="34" t="s">
        <v>12</v>
      </c>
      <c r="F19" s="34" t="s">
        <v>13</v>
      </c>
      <c r="G19" s="34" t="s">
        <v>14</v>
      </c>
      <c r="H19" s="34" t="s">
        <v>23</v>
      </c>
      <c r="I19" s="59" t="s">
        <v>16</v>
      </c>
      <c r="J19" s="35">
        <v>25</v>
      </c>
      <c r="K19" s="36">
        <v>6.5103750000000003E-6</v>
      </c>
      <c r="L19" s="36">
        <v>4.8701250000000002E-6</v>
      </c>
      <c r="M19" s="36">
        <v>2.885625E-6</v>
      </c>
      <c r="N19" s="36">
        <v>3.5538749999999999E-6</v>
      </c>
      <c r="O19" s="36">
        <v>4.9207500000000003E-6</v>
      </c>
      <c r="P19" s="36">
        <v>4.75875E-6</v>
      </c>
      <c r="Q19" s="36">
        <v>7.4722500000000003E-6</v>
      </c>
      <c r="R19" s="36">
        <v>3.5437500000000002E-6</v>
      </c>
      <c r="S19" s="36">
        <v>1.9338750000000002E-6</v>
      </c>
      <c r="T19" s="36">
        <v>3.412125E-6</v>
      </c>
      <c r="U19" s="36">
        <v>3.5943750000000002E-6</v>
      </c>
      <c r="V19" s="36">
        <v>1.6605E-6</v>
      </c>
      <c r="W19" s="36">
        <v>1.0529999999999999E-6</v>
      </c>
      <c r="X19" s="36">
        <v>3.8475E-7</v>
      </c>
      <c r="Y19" s="36">
        <v>3.1387500000000002E-7</v>
      </c>
      <c r="Z19" s="36">
        <v>2.73375E-7</v>
      </c>
      <c r="AA19" s="36">
        <v>1.0125E-6</v>
      </c>
      <c r="AB19" s="36">
        <v>2.2275000000000001E-7</v>
      </c>
      <c r="AC19" s="36">
        <v>1.3162499999999999E-7</v>
      </c>
      <c r="AD19" s="36">
        <v>1.7212499999999999E-7</v>
      </c>
      <c r="AE19" s="36">
        <v>8.2012500000000005E-7</v>
      </c>
      <c r="AF19" s="36">
        <v>8.2012500000000005E-7</v>
      </c>
      <c r="AG19" s="36">
        <v>8.2012500000000005E-7</v>
      </c>
      <c r="AH19" s="59" t="s">
        <v>566</v>
      </c>
    </row>
    <row r="20" spans="1:34" ht="15" customHeight="1" x14ac:dyDescent="0.25">
      <c r="A20" s="34" t="s">
        <v>832</v>
      </c>
      <c r="B20" s="34" t="s">
        <v>160</v>
      </c>
      <c r="C20" s="34" t="s">
        <v>1237</v>
      </c>
      <c r="D20" s="34" t="s">
        <v>161</v>
      </c>
      <c r="E20" s="34" t="s">
        <v>12</v>
      </c>
      <c r="F20" s="34" t="s">
        <v>13</v>
      </c>
      <c r="G20" s="34" t="s">
        <v>14</v>
      </c>
      <c r="H20" s="34" t="s">
        <v>23</v>
      </c>
      <c r="I20" s="59" t="s">
        <v>17</v>
      </c>
      <c r="J20" s="35">
        <v>1</v>
      </c>
      <c r="K20" s="36">
        <v>6.5277360000000001E-3</v>
      </c>
      <c r="L20" s="36">
        <v>4.8831120000000002E-3</v>
      </c>
      <c r="M20" s="36">
        <v>2.89332E-3</v>
      </c>
      <c r="N20" s="36">
        <v>3.5633520000000001E-3</v>
      </c>
      <c r="O20" s="36">
        <v>4.9338719999999997E-3</v>
      </c>
      <c r="P20" s="36">
        <v>4.7714400000000001E-3</v>
      </c>
      <c r="Q20" s="36">
        <v>7.4921759999999997E-3</v>
      </c>
      <c r="R20" s="36">
        <v>3.5531999999999998E-3</v>
      </c>
      <c r="S20" s="36">
        <v>1.939032E-3</v>
      </c>
      <c r="T20" s="36">
        <v>3.4212240000000001E-3</v>
      </c>
      <c r="U20" s="36">
        <v>3.6039599999999998E-3</v>
      </c>
      <c r="V20" s="36">
        <v>1.664928E-3</v>
      </c>
      <c r="W20" s="36">
        <v>1.0558080000000001E-3</v>
      </c>
      <c r="X20" s="36">
        <v>3.85776E-4</v>
      </c>
      <c r="Y20" s="36">
        <v>3.1471199999999998E-4</v>
      </c>
      <c r="Z20" s="36">
        <v>2.74104E-4</v>
      </c>
      <c r="AA20" s="36">
        <v>1.0152E-3</v>
      </c>
      <c r="AB20" s="36">
        <v>2.2334399999999999E-4</v>
      </c>
      <c r="AC20" s="36">
        <v>1.3197600000000001E-4</v>
      </c>
      <c r="AD20" s="36">
        <v>1.7258400000000001E-4</v>
      </c>
      <c r="AE20" s="36">
        <v>8.2231199999999996E-4</v>
      </c>
      <c r="AF20" s="36">
        <v>8.2231199999999996E-4</v>
      </c>
      <c r="AG20" s="36">
        <v>8.2231199999999996E-4</v>
      </c>
      <c r="AH20" s="59" t="s">
        <v>566</v>
      </c>
    </row>
    <row r="21" spans="1:34" ht="15" customHeight="1" x14ac:dyDescent="0.25">
      <c r="A21" s="34" t="s">
        <v>832</v>
      </c>
      <c r="B21" s="34" t="s">
        <v>160</v>
      </c>
      <c r="C21" s="34" t="s">
        <v>1237</v>
      </c>
      <c r="D21" s="34" t="s">
        <v>161</v>
      </c>
      <c r="E21" s="34" t="s">
        <v>12</v>
      </c>
      <c r="F21" s="34" t="s">
        <v>13</v>
      </c>
      <c r="G21" s="34" t="s">
        <v>14</v>
      </c>
      <c r="H21" s="34" t="s">
        <v>23</v>
      </c>
      <c r="I21" s="59" t="s">
        <v>18</v>
      </c>
      <c r="J21" s="35">
        <v>298</v>
      </c>
      <c r="K21" s="36">
        <v>1.5520734000000002E-5</v>
      </c>
      <c r="L21" s="36">
        <v>1.1610378E-5</v>
      </c>
      <c r="M21" s="36">
        <v>6.8793299999999999E-6</v>
      </c>
      <c r="N21" s="36">
        <v>8.4724379999999993E-6</v>
      </c>
      <c r="O21" s="36">
        <v>1.1731067999999999E-5</v>
      </c>
      <c r="P21" s="36">
        <v>1.1344859999999999E-5</v>
      </c>
      <c r="Q21" s="36">
        <v>1.7813843999999999E-5</v>
      </c>
      <c r="R21" s="36">
        <v>8.4483000000000001E-6</v>
      </c>
      <c r="S21" s="36">
        <v>4.610358E-6</v>
      </c>
      <c r="T21" s="36">
        <v>8.1345059999999995E-6</v>
      </c>
      <c r="U21" s="36">
        <v>8.5689899999999998E-6</v>
      </c>
      <c r="V21" s="36">
        <v>3.9586319999999997E-6</v>
      </c>
      <c r="W21" s="36">
        <v>2.5103520000000001E-6</v>
      </c>
      <c r="X21" s="36">
        <v>9.1724400000000003E-7</v>
      </c>
      <c r="Y21" s="36">
        <v>7.4827800000000003E-7</v>
      </c>
      <c r="Z21" s="36">
        <v>6.5172600000000002E-7</v>
      </c>
      <c r="AA21" s="36">
        <v>2.4138000000000001E-6</v>
      </c>
      <c r="AB21" s="36">
        <v>5.3103600000000002E-7</v>
      </c>
      <c r="AC21" s="36">
        <v>3.1379400000000001E-7</v>
      </c>
      <c r="AD21" s="36">
        <v>4.1034600000000001E-7</v>
      </c>
      <c r="AE21" s="36">
        <v>1.9551780000000002E-6</v>
      </c>
      <c r="AF21" s="36">
        <v>1.9551780000000002E-6</v>
      </c>
      <c r="AG21" s="36">
        <v>1.9551780000000002E-6</v>
      </c>
      <c r="AH21" s="59" t="s">
        <v>566</v>
      </c>
    </row>
    <row r="22" spans="1:34" ht="15" customHeight="1" x14ac:dyDescent="0.25">
      <c r="A22" s="34" t="s">
        <v>832</v>
      </c>
      <c r="B22" s="34" t="s">
        <v>160</v>
      </c>
      <c r="C22" s="34" t="s">
        <v>1237</v>
      </c>
      <c r="D22" s="34" t="s">
        <v>161</v>
      </c>
      <c r="E22" s="34" t="s">
        <v>12</v>
      </c>
      <c r="F22" s="34" t="s">
        <v>13</v>
      </c>
      <c r="G22" s="34" t="s">
        <v>14</v>
      </c>
      <c r="H22" s="34" t="s">
        <v>20</v>
      </c>
      <c r="I22" s="59" t="s">
        <v>16</v>
      </c>
      <c r="J22" s="35">
        <v>25</v>
      </c>
      <c r="K22" s="36">
        <v>7.8413404882959602E-7</v>
      </c>
      <c r="L22" s="36">
        <v>7.6275151111821298E-7</v>
      </c>
      <c r="M22" s="36">
        <v>7.5243469675011804E-7</v>
      </c>
      <c r="N22" s="36">
        <v>7.3175871641763201E-7</v>
      </c>
      <c r="O22" s="36">
        <v>7.8685934153383196E-7</v>
      </c>
      <c r="P22" s="36">
        <v>7.3910640325987096E-7</v>
      </c>
      <c r="Q22" s="36">
        <v>7.4754175807004804E-7</v>
      </c>
      <c r="R22" s="36">
        <v>7.4456112280417195E-7</v>
      </c>
      <c r="S22" s="36">
        <v>7.5943250000000003E-7</v>
      </c>
      <c r="T22" s="36">
        <v>7.7350249999999995E-7</v>
      </c>
      <c r="U22" s="36">
        <v>6.7917999999999997E-7</v>
      </c>
      <c r="V22" s="36">
        <v>6.9475749999999999E-7</v>
      </c>
      <c r="W22" s="36">
        <v>1.61918582271852E-6</v>
      </c>
      <c r="X22" s="36">
        <v>2.80806393933599E-6</v>
      </c>
      <c r="Y22" s="36">
        <v>2.7720368232296401E-6</v>
      </c>
      <c r="Z22" s="36">
        <v>2.79420301082287E-6</v>
      </c>
      <c r="AA22" s="36">
        <v>3.72537434951362E-6</v>
      </c>
      <c r="AB22" s="36">
        <v>3.7266992077723598E-6</v>
      </c>
      <c r="AC22" s="36">
        <v>4.1824483934794999E-6</v>
      </c>
      <c r="AD22" s="36">
        <v>4.2611063054314803E-6</v>
      </c>
      <c r="AE22" s="36">
        <v>1.0682174686352599E-5</v>
      </c>
      <c r="AF22" s="36">
        <v>1.8712367168792999E-5</v>
      </c>
      <c r="AG22" s="36">
        <v>1.7519055113060101E-5</v>
      </c>
      <c r="AH22" s="59" t="s">
        <v>563</v>
      </c>
    </row>
    <row r="23" spans="1:34" ht="15" customHeight="1" x14ac:dyDescent="0.25">
      <c r="A23" s="34" t="s">
        <v>832</v>
      </c>
      <c r="B23" s="34" t="s">
        <v>160</v>
      </c>
      <c r="C23" s="34" t="s">
        <v>1237</v>
      </c>
      <c r="D23" s="34" t="s">
        <v>161</v>
      </c>
      <c r="E23" s="34" t="s">
        <v>12</v>
      </c>
      <c r="F23" s="34" t="s">
        <v>13</v>
      </c>
      <c r="G23" s="34" t="s">
        <v>14</v>
      </c>
      <c r="H23" s="34" t="s">
        <v>20</v>
      </c>
      <c r="I23" s="59" t="s">
        <v>17</v>
      </c>
      <c r="J23" s="35">
        <v>1</v>
      </c>
      <c r="K23" s="36">
        <v>1.66299149075781E-3</v>
      </c>
      <c r="L23" s="36">
        <v>1.61764340477951E-3</v>
      </c>
      <c r="M23" s="36">
        <v>1.5957635048676499E-3</v>
      </c>
      <c r="N23" s="36">
        <v>1.55191388577851E-3</v>
      </c>
      <c r="O23" s="36">
        <v>1.6687712915249499E-3</v>
      </c>
      <c r="P23" s="36">
        <v>1.5674968600335401E-3</v>
      </c>
      <c r="Q23" s="36">
        <v>1.58538656051496E-3</v>
      </c>
      <c r="R23" s="36">
        <v>1.5790652292430899E-3</v>
      </c>
      <c r="S23" s="36">
        <v>1.610604446E-3</v>
      </c>
      <c r="T23" s="36">
        <v>1.640444102E-3</v>
      </c>
      <c r="U23" s="36">
        <v>1.4404049440000001E-3</v>
      </c>
      <c r="V23" s="36">
        <v>1.473441706E-3</v>
      </c>
      <c r="W23" s="36">
        <v>3.4339692928214301E-3</v>
      </c>
      <c r="X23" s="36">
        <v>5.9553420025437696E-3</v>
      </c>
      <c r="Y23" s="36">
        <v>5.87893569470542E-3</v>
      </c>
      <c r="Z23" s="36">
        <v>5.92594574535315E-3</v>
      </c>
      <c r="AA23" s="36">
        <v>7.9007739204484794E-3</v>
      </c>
      <c r="AB23" s="36">
        <v>7.9035836798436298E-3</v>
      </c>
      <c r="AC23" s="36">
        <v>8.8701365528913202E-3</v>
      </c>
      <c r="AD23" s="36">
        <v>9.0369542525590898E-3</v>
      </c>
      <c r="AE23" s="36">
        <v>2.2654756074816599E-2</v>
      </c>
      <c r="AF23" s="36">
        <v>3.96851882915761E-2</v>
      </c>
      <c r="AG23" s="36">
        <v>3.7154412083777802E-2</v>
      </c>
      <c r="AH23" s="59" t="s">
        <v>563</v>
      </c>
    </row>
    <row r="24" spans="1:34" ht="15" customHeight="1" x14ac:dyDescent="0.25">
      <c r="A24" s="34" t="s">
        <v>832</v>
      </c>
      <c r="B24" s="34" t="s">
        <v>160</v>
      </c>
      <c r="C24" s="34" t="s">
        <v>1237</v>
      </c>
      <c r="D24" s="34" t="s">
        <v>161</v>
      </c>
      <c r="E24" s="34" t="s">
        <v>12</v>
      </c>
      <c r="F24" s="34" t="s">
        <v>13</v>
      </c>
      <c r="G24" s="34" t="s">
        <v>14</v>
      </c>
      <c r="H24" s="34" t="s">
        <v>20</v>
      </c>
      <c r="I24" s="59" t="s">
        <v>18</v>
      </c>
      <c r="J24" s="35">
        <v>298</v>
      </c>
      <c r="K24" s="36">
        <v>9.3468778620487798E-7</v>
      </c>
      <c r="L24" s="36">
        <v>9.0919980125290904E-7</v>
      </c>
      <c r="M24" s="36">
        <v>8.9690215852614101E-7</v>
      </c>
      <c r="N24" s="36">
        <v>8.7225638996981798E-7</v>
      </c>
      <c r="O24" s="36">
        <v>9.3793633510832804E-7</v>
      </c>
      <c r="P24" s="36">
        <v>8.8101483268576701E-7</v>
      </c>
      <c r="Q24" s="36">
        <v>8.91069775619497E-7</v>
      </c>
      <c r="R24" s="36">
        <v>8.8751685838257305E-7</v>
      </c>
      <c r="S24" s="36">
        <v>9.0524354E-7</v>
      </c>
      <c r="T24" s="36">
        <v>9.2201498000000005E-7</v>
      </c>
      <c r="U24" s="36">
        <v>8.0958256E-7</v>
      </c>
      <c r="V24" s="36">
        <v>8.2815093999999998E-7</v>
      </c>
      <c r="W24" s="36">
        <v>1.9300695006804701E-6</v>
      </c>
      <c r="X24" s="36">
        <v>3.3472122156885E-6</v>
      </c>
      <c r="Y24" s="36">
        <v>3.3042678932897299E-6</v>
      </c>
      <c r="Z24" s="36">
        <v>3.33068998890086E-6</v>
      </c>
      <c r="AA24" s="36">
        <v>4.4406462246202402E-6</v>
      </c>
      <c r="AB24" s="36">
        <v>4.4422254556646601E-6</v>
      </c>
      <c r="AC24" s="36">
        <v>4.9854784850275596E-6</v>
      </c>
      <c r="AD24" s="36">
        <v>5.0792387160743304E-6</v>
      </c>
      <c r="AE24" s="36">
        <v>1.27331522261323E-5</v>
      </c>
      <c r="AF24" s="36">
        <v>2.2305141665201201E-5</v>
      </c>
      <c r="AG24" s="36">
        <v>2.0882713694767599E-5</v>
      </c>
      <c r="AH24" s="59" t="s">
        <v>563</v>
      </c>
    </row>
    <row r="25" spans="1:34" ht="15" customHeight="1" x14ac:dyDescent="0.25">
      <c r="A25" s="34" t="s">
        <v>832</v>
      </c>
      <c r="B25" s="34" t="s">
        <v>160</v>
      </c>
      <c r="C25" s="34" t="s">
        <v>1237</v>
      </c>
      <c r="D25" s="34" t="s">
        <v>161</v>
      </c>
      <c r="E25" s="34" t="s">
        <v>12</v>
      </c>
      <c r="F25" s="34" t="s">
        <v>13</v>
      </c>
      <c r="G25" s="34" t="s">
        <v>14</v>
      </c>
      <c r="H25" s="34" t="s">
        <v>910</v>
      </c>
      <c r="I25" s="59" t="s">
        <v>16</v>
      </c>
      <c r="J25" s="35">
        <v>25</v>
      </c>
      <c r="K25" s="36"/>
      <c r="L25" s="36"/>
      <c r="M25" s="36"/>
      <c r="N25" s="36"/>
      <c r="O25" s="36"/>
      <c r="P25" s="36"/>
      <c r="Q25" s="36"/>
      <c r="R25" s="36"/>
      <c r="S25" s="36"/>
      <c r="T25" s="36"/>
      <c r="U25" s="36">
        <v>1.2315645990498701E-7</v>
      </c>
      <c r="V25" s="36">
        <v>1.41409665927303E-7</v>
      </c>
      <c r="W25" s="36">
        <v>6.6835300255173504E-7</v>
      </c>
      <c r="X25" s="36">
        <v>8.5308019703772607E-6</v>
      </c>
      <c r="Y25" s="36">
        <v>8.9264028173406395E-6</v>
      </c>
      <c r="Z25" s="36">
        <v>1.42995305774291E-5</v>
      </c>
      <c r="AA25" s="36">
        <v>1.9257123713746999E-5</v>
      </c>
      <c r="AB25" s="36">
        <v>1.9427338465484402E-5</v>
      </c>
      <c r="AC25" s="36">
        <v>2.64888423123079E-5</v>
      </c>
      <c r="AD25" s="36">
        <v>3.5348362917019598E-5</v>
      </c>
      <c r="AE25" s="36">
        <v>4.0609607655357303E-5</v>
      </c>
      <c r="AF25" s="36">
        <v>6.6751525518924206E-5</v>
      </c>
      <c r="AG25" s="36">
        <v>9.9680547827592095E-5</v>
      </c>
      <c r="AH25" s="59" t="s">
        <v>1140</v>
      </c>
    </row>
    <row r="26" spans="1:34" ht="15" customHeight="1" x14ac:dyDescent="0.25">
      <c r="A26" s="34" t="s">
        <v>832</v>
      </c>
      <c r="B26" s="34" t="s">
        <v>160</v>
      </c>
      <c r="C26" s="34" t="s">
        <v>1237</v>
      </c>
      <c r="D26" s="34" t="s">
        <v>161</v>
      </c>
      <c r="E26" s="34" t="s">
        <v>12</v>
      </c>
      <c r="F26" s="34" t="s">
        <v>13</v>
      </c>
      <c r="G26" s="34" t="s">
        <v>14</v>
      </c>
      <c r="H26" s="34" t="s">
        <v>910</v>
      </c>
      <c r="I26" s="59" t="s">
        <v>18</v>
      </c>
      <c r="J26" s="35">
        <v>298</v>
      </c>
      <c r="K26" s="36"/>
      <c r="L26" s="36"/>
      <c r="M26" s="36"/>
      <c r="N26" s="36"/>
      <c r="O26" s="36"/>
      <c r="P26" s="36"/>
      <c r="Q26" s="36"/>
      <c r="R26" s="36"/>
      <c r="S26" s="36"/>
      <c r="T26" s="36"/>
      <c r="U26" s="36">
        <v>7.3401250103372103E-7</v>
      </c>
      <c r="V26" s="36">
        <v>8.4280160892672701E-7</v>
      </c>
      <c r="W26" s="36">
        <v>3.98338389520834E-6</v>
      </c>
      <c r="X26" s="36">
        <v>5.08435797434485E-5</v>
      </c>
      <c r="Y26" s="36">
        <v>5.32013607913502E-5</v>
      </c>
      <c r="Z26" s="36">
        <v>8.5225202241477605E-5</v>
      </c>
      <c r="AA26" s="36">
        <v>1.14772457333932E-4</v>
      </c>
      <c r="AB26" s="36">
        <v>1.15786937254287E-4</v>
      </c>
      <c r="AC26" s="36">
        <v>1.5787350018135499E-4</v>
      </c>
      <c r="AD26" s="36">
        <v>2.10676242985437E-4</v>
      </c>
      <c r="AE26" s="36">
        <v>2.4203326162592899E-4</v>
      </c>
      <c r="AF26" s="36">
        <v>3.9783909209278802E-4</v>
      </c>
      <c r="AG26" s="36">
        <v>5.9409606505244901E-4</v>
      </c>
      <c r="AH26" s="59" t="s">
        <v>1140</v>
      </c>
    </row>
    <row r="27" spans="1:34" ht="15" customHeight="1" x14ac:dyDescent="0.25">
      <c r="A27" s="34" t="s">
        <v>832</v>
      </c>
      <c r="B27" s="34" t="s">
        <v>261</v>
      </c>
      <c r="C27" s="34" t="s">
        <v>1237</v>
      </c>
      <c r="D27" s="34" t="s">
        <v>262</v>
      </c>
      <c r="E27" s="34" t="s">
        <v>263</v>
      </c>
      <c r="F27" s="34" t="s">
        <v>13</v>
      </c>
      <c r="G27" s="34" t="s">
        <v>264</v>
      </c>
      <c r="H27" s="34" t="s">
        <v>265</v>
      </c>
      <c r="I27" s="59" t="s">
        <v>16</v>
      </c>
      <c r="J27" s="35">
        <v>25</v>
      </c>
      <c r="K27" s="36">
        <v>4.1710954179510502E-4</v>
      </c>
      <c r="L27" s="36">
        <v>4.8296894313117501E-4</v>
      </c>
      <c r="M27" s="36">
        <v>3.2803250617469398E-4</v>
      </c>
      <c r="N27" s="36">
        <v>2.5465635183280098E-4</v>
      </c>
      <c r="O27" s="36">
        <v>3.2929700668034599E-4</v>
      </c>
      <c r="P27" s="36">
        <v>2.6343760534427698E-4</v>
      </c>
      <c r="Q27" s="36">
        <v>2.8539073912296699E-4</v>
      </c>
      <c r="R27" s="36">
        <v>1.9373640559693699E-4</v>
      </c>
      <c r="S27" s="36">
        <v>2.6343760534427698E-4</v>
      </c>
      <c r="T27" s="36">
        <v>2.4148447156558699E-4</v>
      </c>
      <c r="U27" s="36">
        <v>3.2929700668034599E-4</v>
      </c>
      <c r="V27" s="36">
        <v>3.2929700668034599E-4</v>
      </c>
      <c r="W27" s="36">
        <v>3.51250140459036E-4</v>
      </c>
      <c r="X27" s="36">
        <v>1.84406323740994E-4</v>
      </c>
      <c r="Y27" s="36">
        <v>1.09765668893449E-4</v>
      </c>
      <c r="Z27" s="36">
        <v>1.2732817591640101E-4</v>
      </c>
      <c r="AA27" s="36">
        <v>2.6343760534427698E-4</v>
      </c>
      <c r="AB27" s="36">
        <v>1.2732817591640101E-4</v>
      </c>
      <c r="AC27" s="36">
        <v>1.14156295649187E-4</v>
      </c>
      <c r="AD27" s="36">
        <v>2.0636030297587301E-4</v>
      </c>
      <c r="AE27" s="36">
        <v>1.4489127655752801E-4</v>
      </c>
      <c r="AF27" s="36">
        <v>1.4489127655752801E-4</v>
      </c>
      <c r="AG27" s="36">
        <v>1.4489127655752801E-4</v>
      </c>
      <c r="AH27" s="59" t="s">
        <v>374</v>
      </c>
    </row>
    <row r="28" spans="1:34" ht="15" customHeight="1" x14ac:dyDescent="0.25">
      <c r="A28" s="34" t="s">
        <v>832</v>
      </c>
      <c r="B28" s="34" t="s">
        <v>261</v>
      </c>
      <c r="C28" s="34" t="s">
        <v>1237</v>
      </c>
      <c r="D28" s="34" t="s">
        <v>262</v>
      </c>
      <c r="E28" s="34" t="s">
        <v>263</v>
      </c>
      <c r="F28" s="34" t="s">
        <v>13</v>
      </c>
      <c r="G28" s="34" t="s">
        <v>264</v>
      </c>
      <c r="H28" s="34" t="s">
        <v>265</v>
      </c>
      <c r="I28" s="59" t="s">
        <v>18</v>
      </c>
      <c r="J28" s="35">
        <v>298</v>
      </c>
      <c r="K28" s="36">
        <v>4.0258669944920301E-4</v>
      </c>
      <c r="L28" s="36">
        <v>4.66153020414866E-4</v>
      </c>
      <c r="M28" s="36">
        <v>3.1661113146577702E-4</v>
      </c>
      <c r="N28" s="36">
        <v>2.4578977440056603E-4</v>
      </c>
      <c r="O28" s="36">
        <v>3.1783160482831799E-4</v>
      </c>
      <c r="P28" s="36">
        <v>2.5426528386265402E-4</v>
      </c>
      <c r="Q28" s="36">
        <v>2.75454057517876E-4</v>
      </c>
      <c r="R28" s="36">
        <v>1.8699092750732699E-4</v>
      </c>
      <c r="S28" s="36">
        <v>2.5426528386265402E-4</v>
      </c>
      <c r="T28" s="36">
        <v>2.33076510207433E-4</v>
      </c>
      <c r="U28" s="36">
        <v>3.1783160482831799E-4</v>
      </c>
      <c r="V28" s="36">
        <v>3.1783160482831799E-4</v>
      </c>
      <c r="W28" s="36">
        <v>3.3902037848353899E-4</v>
      </c>
      <c r="X28" s="36">
        <v>1.7798569870385801E-4</v>
      </c>
      <c r="Y28" s="36">
        <v>1.05943868276106E-4</v>
      </c>
      <c r="Z28" s="36">
        <v>1.2289488720028301E-4</v>
      </c>
      <c r="AA28" s="36">
        <v>2.5426528386265402E-4</v>
      </c>
      <c r="AB28" s="36">
        <v>1.2289488720028301E-4</v>
      </c>
      <c r="AC28" s="36">
        <v>1.1018162300715E-4</v>
      </c>
      <c r="AD28" s="36">
        <v>1.9917528837833201E-4</v>
      </c>
      <c r="AE28" s="36">
        <v>1.39846479074148E-4</v>
      </c>
      <c r="AF28" s="36">
        <v>1.39846479074148E-4</v>
      </c>
      <c r="AG28" s="36">
        <v>1.39846479074148E-4</v>
      </c>
      <c r="AH28" s="59" t="s">
        <v>374</v>
      </c>
    </row>
    <row r="29" spans="1:34" ht="15" customHeight="1" x14ac:dyDescent="0.25">
      <c r="A29" s="34" t="s">
        <v>832</v>
      </c>
      <c r="B29" s="34" t="s">
        <v>261</v>
      </c>
      <c r="C29" s="34" t="s">
        <v>1237</v>
      </c>
      <c r="D29" s="34" t="s">
        <v>262</v>
      </c>
      <c r="E29" s="34" t="s">
        <v>263</v>
      </c>
      <c r="F29" s="34" t="s">
        <v>13</v>
      </c>
      <c r="G29" s="34" t="s">
        <v>264</v>
      </c>
      <c r="H29" s="34" t="s">
        <v>266</v>
      </c>
      <c r="I29" s="59" t="s">
        <v>16</v>
      </c>
      <c r="J29" s="35">
        <v>25</v>
      </c>
      <c r="K29" s="36">
        <v>9.8650471878866295E-4</v>
      </c>
      <c r="L29" s="36">
        <v>7.6995490246919995E-4</v>
      </c>
      <c r="M29" s="36">
        <v>8.1015617281437297E-4</v>
      </c>
      <c r="N29" s="36">
        <v>6.7371053966054997E-4</v>
      </c>
      <c r="O29" s="36">
        <v>7.2183272106487496E-4</v>
      </c>
      <c r="P29" s="36">
        <v>6.2558835825622498E-4</v>
      </c>
      <c r="Q29" s="36">
        <v>5.29343995447575E-4</v>
      </c>
      <c r="R29" s="36">
        <v>9.1415301904725999E-4</v>
      </c>
      <c r="S29" s="36">
        <v>8.1807708387352505E-4</v>
      </c>
      <c r="T29" s="36">
        <v>7.6995490246919995E-4</v>
      </c>
      <c r="U29" s="36">
        <v>8.6619926527785004E-4</v>
      </c>
      <c r="V29" s="36">
        <v>7.2183272106487496E-4</v>
      </c>
      <c r="W29" s="36">
        <v>8.6619926527785004E-4</v>
      </c>
      <c r="X29" s="36">
        <v>8.6619926527785004E-4</v>
      </c>
      <c r="Y29" s="36">
        <v>4.5716072334108703E-4</v>
      </c>
      <c r="Z29" s="36">
        <v>2.8873308842595E-4</v>
      </c>
      <c r="AA29" s="36">
        <v>4.8122181404999998E-4</v>
      </c>
      <c r="AB29" s="36">
        <v>3.8497745123459998E-4</v>
      </c>
      <c r="AC29" s="36">
        <v>3.1279421365285601E-4</v>
      </c>
      <c r="AD29" s="36">
        <v>2.8873427136749999E-4</v>
      </c>
      <c r="AE29" s="36">
        <v>2.8873427136749999E-4</v>
      </c>
      <c r="AF29" s="36">
        <v>2.8873427136749999E-4</v>
      </c>
      <c r="AG29" s="36">
        <v>2.8873427136749999E-4</v>
      </c>
      <c r="AH29" s="59" t="s">
        <v>375</v>
      </c>
    </row>
    <row r="30" spans="1:34" ht="15" customHeight="1" x14ac:dyDescent="0.25">
      <c r="A30" s="34" t="s">
        <v>832</v>
      </c>
      <c r="B30" s="34" t="s">
        <v>261</v>
      </c>
      <c r="C30" s="34" t="s">
        <v>1237</v>
      </c>
      <c r="D30" s="34" t="s">
        <v>262</v>
      </c>
      <c r="E30" s="34" t="s">
        <v>263</v>
      </c>
      <c r="F30" s="34" t="s">
        <v>13</v>
      </c>
      <c r="G30" s="34" t="s">
        <v>264</v>
      </c>
      <c r="H30" s="34" t="s">
        <v>266</v>
      </c>
      <c r="I30" s="59" t="s">
        <v>18</v>
      </c>
      <c r="J30" s="35">
        <v>298</v>
      </c>
      <c r="K30" s="36">
        <v>6.7195064274061999E-4</v>
      </c>
      <c r="L30" s="36">
        <v>5.2444928213902099E-4</v>
      </c>
      <c r="M30" s="36">
        <v>5.5183209028270399E-4</v>
      </c>
      <c r="N30" s="36">
        <v>4.5889312187164303E-4</v>
      </c>
      <c r="O30" s="36">
        <v>4.9167120200533201E-4</v>
      </c>
      <c r="P30" s="36">
        <v>4.2611504173795399E-4</v>
      </c>
      <c r="Q30" s="36">
        <v>3.60558881470577E-4</v>
      </c>
      <c r="R30" s="36">
        <v>6.2266879925961904E-4</v>
      </c>
      <c r="S30" s="36">
        <v>5.5722736227270997E-4</v>
      </c>
      <c r="T30" s="36">
        <v>5.2444928213902099E-4</v>
      </c>
      <c r="U30" s="36">
        <v>5.9000544240639797E-4</v>
      </c>
      <c r="V30" s="36">
        <v>4.9167120200533201E-4</v>
      </c>
      <c r="W30" s="36">
        <v>5.9000544240639797E-4</v>
      </c>
      <c r="X30" s="36">
        <v>5.9000544240639797E-4</v>
      </c>
      <c r="Y30" s="36">
        <v>3.1139176127004402E-4</v>
      </c>
      <c r="Z30" s="36">
        <v>1.9666848080213299E-4</v>
      </c>
      <c r="AA30" s="36">
        <v>3.2778080133688802E-4</v>
      </c>
      <c r="AB30" s="36">
        <v>2.6222464106951001E-4</v>
      </c>
      <c r="AC30" s="36">
        <v>2.1305754438525999E-4</v>
      </c>
      <c r="AD30" s="36">
        <v>1.9666928655432E-4</v>
      </c>
      <c r="AE30" s="36">
        <v>1.9666928655432E-4</v>
      </c>
      <c r="AF30" s="36">
        <v>1.9666928655432E-4</v>
      </c>
      <c r="AG30" s="36">
        <v>1.9666928655432E-4</v>
      </c>
      <c r="AH30" s="59" t="s">
        <v>375</v>
      </c>
    </row>
    <row r="31" spans="1:34" ht="15" customHeight="1" x14ac:dyDescent="0.25">
      <c r="A31" s="34" t="s">
        <v>832</v>
      </c>
      <c r="B31" s="34" t="s">
        <v>261</v>
      </c>
      <c r="C31" s="34" t="s">
        <v>1237</v>
      </c>
      <c r="D31" s="34" t="s">
        <v>262</v>
      </c>
      <c r="E31" s="34" t="s">
        <v>263</v>
      </c>
      <c r="F31" s="34" t="s">
        <v>13</v>
      </c>
      <c r="G31" s="34" t="s">
        <v>264</v>
      </c>
      <c r="H31" s="34" t="s">
        <v>267</v>
      </c>
      <c r="I31" s="59" t="s">
        <v>16</v>
      </c>
      <c r="J31" s="35">
        <v>25</v>
      </c>
      <c r="K31" s="36">
        <v>7.2751202483219996E-3</v>
      </c>
      <c r="L31" s="36">
        <v>3.4738256660175001E-3</v>
      </c>
      <c r="M31" s="36">
        <v>3.374994957048E-3</v>
      </c>
      <c r="N31" s="36">
        <v>3.4900516033110002E-3</v>
      </c>
      <c r="O31" s="36">
        <v>3.5682311193615001E-3</v>
      </c>
      <c r="P31" s="36">
        <v>3.3363477245853001E-3</v>
      </c>
      <c r="Q31" s="36">
        <v>3.4716130382047498E-3</v>
      </c>
      <c r="R31" s="36">
        <v>3.1972963589306999E-3</v>
      </c>
      <c r="S31" s="36">
        <v>3.1013174813643001E-3</v>
      </c>
      <c r="T31" s="36">
        <v>2.7611628322842001E-3</v>
      </c>
      <c r="U31" s="36">
        <v>2.7734552090216999E-3</v>
      </c>
      <c r="V31" s="36">
        <v>2.6807215189139999E-3</v>
      </c>
      <c r="W31" s="36">
        <v>2.4100925526612002E-3</v>
      </c>
      <c r="X31" s="36">
        <v>2.3488273470015E-3</v>
      </c>
      <c r="Y31" s="36">
        <v>1.91032385012001E-3</v>
      </c>
      <c r="Z31" s="36">
        <v>1.6338043769346001E-3</v>
      </c>
      <c r="AA31" s="36">
        <v>1.4231622091608E-3</v>
      </c>
      <c r="AB31" s="36">
        <v>1.6535705187285001E-3</v>
      </c>
      <c r="AC31" s="36">
        <v>9.9091307356335002E-4</v>
      </c>
      <c r="AD31" s="36">
        <v>1.27491614570655E-3</v>
      </c>
      <c r="AE31" s="36">
        <v>1.43373365315505E-3</v>
      </c>
      <c r="AF31" s="36">
        <v>1.43373365315505E-3</v>
      </c>
      <c r="AG31" s="36">
        <v>1.43373365315505E-3</v>
      </c>
      <c r="AH31" s="59" t="s">
        <v>376</v>
      </c>
    </row>
    <row r="32" spans="1:34" ht="15" customHeight="1" x14ac:dyDescent="0.25">
      <c r="A32" s="34" t="s">
        <v>832</v>
      </c>
      <c r="B32" s="34" t="s">
        <v>261</v>
      </c>
      <c r="C32" s="34" t="s">
        <v>1237</v>
      </c>
      <c r="D32" s="34" t="s">
        <v>262</v>
      </c>
      <c r="E32" s="34" t="s">
        <v>263</v>
      </c>
      <c r="F32" s="34" t="s">
        <v>13</v>
      </c>
      <c r="G32" s="34" t="s">
        <v>264</v>
      </c>
      <c r="H32" s="34" t="s">
        <v>267</v>
      </c>
      <c r="I32" s="59" t="s">
        <v>18</v>
      </c>
      <c r="J32" s="35">
        <v>298</v>
      </c>
      <c r="K32" s="36">
        <v>2.4088731488888401E-2</v>
      </c>
      <c r="L32" s="36">
        <v>1.15022227608135E-2</v>
      </c>
      <c r="M32" s="36">
        <v>1.11749833022256E-2</v>
      </c>
      <c r="N32" s="36">
        <v>1.1555948642074199E-2</v>
      </c>
      <c r="O32" s="36">
        <v>1.1814809706330301E-2</v>
      </c>
      <c r="P32" s="36">
        <v>1.10470180214047E-2</v>
      </c>
      <c r="Q32" s="36">
        <v>1.1494896504278001E-2</v>
      </c>
      <c r="R32" s="36">
        <v>1.05866034995705E-2</v>
      </c>
      <c r="S32" s="36">
        <v>1.0268806771628501E-2</v>
      </c>
      <c r="T32" s="36">
        <v>9.1425169335632404E-3</v>
      </c>
      <c r="U32" s="36">
        <v>9.1832183587607398E-3</v>
      </c>
      <c r="V32" s="36">
        <v>8.8761668070708004E-3</v>
      </c>
      <c r="W32" s="36">
        <v>7.9800842299226401E-3</v>
      </c>
      <c r="X32" s="36">
        <v>7.7772283267383002E-3</v>
      </c>
      <c r="Y32" s="36">
        <v>6.3252945259529196E-3</v>
      </c>
      <c r="Z32" s="36">
        <v>5.4097078258501198E-3</v>
      </c>
      <c r="AA32" s="36">
        <v>4.7122482036657601E-3</v>
      </c>
      <c r="AB32" s="36">
        <v>5.4751557175677004E-3</v>
      </c>
      <c r="AC32" s="36">
        <v>3.2810232880208698E-3</v>
      </c>
      <c r="AD32" s="36">
        <v>4.2213890157839096E-3</v>
      </c>
      <c r="AE32" s="36">
        <v>4.7472514293356097E-3</v>
      </c>
      <c r="AF32" s="36">
        <v>4.7472514293356097E-3</v>
      </c>
      <c r="AG32" s="36">
        <v>4.7472514293356097E-3</v>
      </c>
      <c r="AH32" s="59" t="s">
        <v>376</v>
      </c>
    </row>
    <row r="33" spans="1:34" ht="15" customHeight="1" x14ac:dyDescent="0.25">
      <c r="A33" s="34" t="s">
        <v>832</v>
      </c>
      <c r="B33" s="34" t="s">
        <v>261</v>
      </c>
      <c r="C33" s="34" t="s">
        <v>1237</v>
      </c>
      <c r="D33" s="34" t="s">
        <v>262</v>
      </c>
      <c r="E33" s="34" t="s">
        <v>263</v>
      </c>
      <c r="F33" s="34" t="s">
        <v>13</v>
      </c>
      <c r="G33" s="34" t="s">
        <v>264</v>
      </c>
      <c r="H33" s="34" t="s">
        <v>268</v>
      </c>
      <c r="I33" s="59" t="s">
        <v>16</v>
      </c>
      <c r="J33" s="35">
        <v>25</v>
      </c>
      <c r="K33" s="36">
        <v>3.6102055089782701E-3</v>
      </c>
      <c r="L33" s="36">
        <v>3.4174635310862001E-3</v>
      </c>
      <c r="M33" s="36">
        <v>3.04212818175339E-3</v>
      </c>
      <c r="N33" s="36">
        <v>3.8919053228205201E-3</v>
      </c>
      <c r="O33" s="36">
        <v>3.1135242582564101E-3</v>
      </c>
      <c r="P33" s="36">
        <v>2.7354534554681299E-3</v>
      </c>
      <c r="Q33" s="36">
        <v>2.33514319369231E-3</v>
      </c>
      <c r="R33" s="36">
        <v>2.6254793307747201E-3</v>
      </c>
      <c r="S33" s="36">
        <v>4.0401683827374904E-3</v>
      </c>
      <c r="T33" s="36">
        <v>3.6324449679658098E-3</v>
      </c>
      <c r="U33" s="36">
        <v>3.1505900232356499E-3</v>
      </c>
      <c r="V33" s="36">
        <v>3.9289710877997604E-3</v>
      </c>
      <c r="W33" s="36">
        <v>3.1505900232356499E-3</v>
      </c>
      <c r="X33" s="36">
        <v>2.92078228036435E-3</v>
      </c>
      <c r="Y33" s="36">
        <v>1.63089365908669E-3</v>
      </c>
      <c r="Z33" s="36">
        <v>1.74209095402442E-3</v>
      </c>
      <c r="AA33" s="36">
        <v>1.6086542000991501E-3</v>
      </c>
      <c r="AB33" s="36">
        <v>1.34919384524445E-3</v>
      </c>
      <c r="AC33" s="36">
        <v>1.0897337881311401E-3</v>
      </c>
      <c r="AD33" s="36">
        <v>9.0440837084598E-4</v>
      </c>
      <c r="AE33" s="36">
        <v>7.5614470349418005E-4</v>
      </c>
      <c r="AF33" s="36">
        <v>7.5614470349418005E-4</v>
      </c>
      <c r="AG33" s="36">
        <v>7.5614470349418005E-4</v>
      </c>
      <c r="AH33" s="59" t="s">
        <v>377</v>
      </c>
    </row>
    <row r="34" spans="1:34" ht="15" customHeight="1" x14ac:dyDescent="0.25">
      <c r="A34" s="34" t="s">
        <v>832</v>
      </c>
      <c r="B34" s="34" t="s">
        <v>261</v>
      </c>
      <c r="C34" s="34" t="s">
        <v>1237</v>
      </c>
      <c r="D34" s="34" t="s">
        <v>262</v>
      </c>
      <c r="E34" s="34" t="s">
        <v>263</v>
      </c>
      <c r="F34" s="34" t="s">
        <v>13</v>
      </c>
      <c r="G34" s="34" t="s">
        <v>264</v>
      </c>
      <c r="H34" s="34" t="s">
        <v>268</v>
      </c>
      <c r="I34" s="59" t="s">
        <v>18</v>
      </c>
      <c r="J34" s="35">
        <v>298</v>
      </c>
      <c r="K34" s="36">
        <v>2.3644862454407101E-3</v>
      </c>
      <c r="L34" s="36">
        <v>2.2382508401399799E-3</v>
      </c>
      <c r="M34" s="36">
        <v>1.9924268091483801E-3</v>
      </c>
      <c r="N34" s="36">
        <v>2.5489841454956301E-3</v>
      </c>
      <c r="O34" s="36">
        <v>2.0391873163965102E-3</v>
      </c>
      <c r="P34" s="36">
        <v>1.7915717136912201E-3</v>
      </c>
      <c r="Q34" s="36">
        <v>1.52939048729738E-3</v>
      </c>
      <c r="R34" s="36">
        <v>1.7195447045513499E-3</v>
      </c>
      <c r="S34" s="36">
        <v>2.6460883034192802E-3</v>
      </c>
      <c r="T34" s="36">
        <v>2.37905186912926E-3</v>
      </c>
      <c r="U34" s="36">
        <v>2.0634633558774202E-3</v>
      </c>
      <c r="V34" s="36">
        <v>2.5732601849765401E-3</v>
      </c>
      <c r="W34" s="36">
        <v>2.0634633558774202E-3</v>
      </c>
      <c r="X34" s="36">
        <v>1.91295191109577E-3</v>
      </c>
      <c r="Y34" s="36">
        <v>1.0681457371600801E-3</v>
      </c>
      <c r="Z34" s="36">
        <v>1.1409738556028099E-3</v>
      </c>
      <c r="AA34" s="36">
        <v>1.0535801134715201E-3</v>
      </c>
      <c r="AB34" s="36">
        <v>8.8364783710514095E-4</v>
      </c>
      <c r="AC34" s="36">
        <v>7.13715755743029E-4</v>
      </c>
      <c r="AD34" s="36">
        <v>5.9233779013648799E-4</v>
      </c>
      <c r="AE34" s="36">
        <v>4.9523323437640802E-4</v>
      </c>
      <c r="AF34" s="36">
        <v>4.9523323437640802E-4</v>
      </c>
      <c r="AG34" s="36">
        <v>4.9523323437640802E-4</v>
      </c>
      <c r="AH34" s="59" t="s">
        <v>377</v>
      </c>
    </row>
    <row r="35" spans="1:34" ht="15" customHeight="1" x14ac:dyDescent="0.25">
      <c r="A35" s="34" t="s">
        <v>832</v>
      </c>
      <c r="B35" s="34" t="s">
        <v>261</v>
      </c>
      <c r="C35" s="34" t="s">
        <v>1237</v>
      </c>
      <c r="D35" s="34" t="s">
        <v>262</v>
      </c>
      <c r="E35" s="34" t="s">
        <v>269</v>
      </c>
      <c r="F35" s="34" t="s">
        <v>13</v>
      </c>
      <c r="G35" s="34" t="s">
        <v>264</v>
      </c>
      <c r="H35" s="34" t="s">
        <v>270</v>
      </c>
      <c r="I35" s="59" t="s">
        <v>16</v>
      </c>
      <c r="J35" s="35">
        <v>25</v>
      </c>
      <c r="K35" s="36">
        <v>9.5841793672557692E-3</v>
      </c>
      <c r="L35" s="36">
        <v>9.9600295385207007E-3</v>
      </c>
      <c r="M35" s="36">
        <v>1.02419171669694E-2</v>
      </c>
      <c r="N35" s="36">
        <v>1.0335879709785599E-2</v>
      </c>
      <c r="O35" s="36">
        <v>1.07117298810506E-2</v>
      </c>
      <c r="P35" s="36">
        <v>1.1087580052315501E-2</v>
      </c>
      <c r="Q35" s="36">
        <v>1.1463430223580399E-2</v>
      </c>
      <c r="R35" s="36">
        <v>1.2213100975185499E-2</v>
      </c>
      <c r="S35" s="36">
        <v>1.33426810799051E-2</v>
      </c>
      <c r="T35" s="36">
        <v>1.4094381422434899E-2</v>
      </c>
      <c r="U35" s="36">
        <v>1.44702315936999E-2</v>
      </c>
      <c r="V35" s="36">
        <v>1.50340068505973E-2</v>
      </c>
      <c r="W35" s="36">
        <v>1.54098570218622E-2</v>
      </c>
      <c r="X35" s="36">
        <v>1.6537407535656998E-2</v>
      </c>
      <c r="Y35" s="36">
        <v>1.7477032963819299E-2</v>
      </c>
      <c r="Z35" s="36">
        <v>1.7852883135084301E-2</v>
      </c>
      <c r="AA35" s="36">
        <v>1.82287333063492E-2</v>
      </c>
      <c r="AB35" s="36">
        <v>1.9356283820144E-2</v>
      </c>
      <c r="AC35" s="36">
        <v>2.04838343339388E-2</v>
      </c>
      <c r="AD35" s="36">
        <v>2.2175250956422199E-2</v>
      </c>
      <c r="AE35" s="36">
        <v>2.3490731945362501E-2</v>
      </c>
      <c r="AF35" s="36">
        <v>2.3490731945362501E-2</v>
      </c>
      <c r="AG35" s="36">
        <v>2.3490731945362501E-2</v>
      </c>
      <c r="AH35" s="59" t="s">
        <v>378</v>
      </c>
    </row>
    <row r="36" spans="1:34" ht="15" customHeight="1" x14ac:dyDescent="0.25">
      <c r="A36" s="34" t="s">
        <v>832</v>
      </c>
      <c r="B36" s="34" t="s">
        <v>261</v>
      </c>
      <c r="C36" s="34" t="s">
        <v>1237</v>
      </c>
      <c r="D36" s="34" t="s">
        <v>262</v>
      </c>
      <c r="E36" s="34" t="s">
        <v>269</v>
      </c>
      <c r="F36" s="34" t="s">
        <v>13</v>
      </c>
      <c r="G36" s="34" t="s">
        <v>264</v>
      </c>
      <c r="H36" s="34" t="s">
        <v>270</v>
      </c>
      <c r="I36" s="59" t="s">
        <v>18</v>
      </c>
      <c r="J36" s="35">
        <v>298</v>
      </c>
      <c r="K36" s="36">
        <v>1.9528789411570699E-2</v>
      </c>
      <c r="L36" s="36">
        <v>2.0294624290455799E-2</v>
      </c>
      <c r="M36" s="36">
        <v>2.0869000449619701E-2</v>
      </c>
      <c r="N36" s="36">
        <v>2.1060459169341E-2</v>
      </c>
      <c r="O36" s="36">
        <v>2.18262940482261E-2</v>
      </c>
      <c r="P36" s="36">
        <v>2.25921289271112E-2</v>
      </c>
      <c r="Q36" s="36">
        <v>2.3357963805996401E-2</v>
      </c>
      <c r="R36" s="36">
        <v>2.4885498055420601E-2</v>
      </c>
      <c r="S36" s="36">
        <v>2.7187138200422001E-2</v>
      </c>
      <c r="T36" s="36">
        <v>2.8718807958192202E-2</v>
      </c>
      <c r="U36" s="36">
        <v>2.9484642837077399E-2</v>
      </c>
      <c r="V36" s="36">
        <v>3.0633395155405099E-2</v>
      </c>
      <c r="W36" s="36">
        <v>3.1399230034290203E-2</v>
      </c>
      <c r="X36" s="36">
        <v>3.3696734670945597E-2</v>
      </c>
      <c r="Y36" s="36">
        <v>3.5611321868158401E-2</v>
      </c>
      <c r="Z36" s="36">
        <v>3.6377156747043497E-2</v>
      </c>
      <c r="AA36" s="36">
        <v>3.7142991625928601E-2</v>
      </c>
      <c r="AB36" s="36">
        <v>3.9440496262584002E-2</v>
      </c>
      <c r="AC36" s="36">
        <v>4.1738000899239402E-2</v>
      </c>
      <c r="AD36" s="36">
        <v>4.5184442974453398E-2</v>
      </c>
      <c r="AE36" s="36">
        <v>4.7864876032260001E-2</v>
      </c>
      <c r="AF36" s="36">
        <v>4.7864876032260001E-2</v>
      </c>
      <c r="AG36" s="36">
        <v>4.7864876032260001E-2</v>
      </c>
      <c r="AH36" s="59" t="s">
        <v>378</v>
      </c>
    </row>
    <row r="37" spans="1:34" ht="15" customHeight="1" x14ac:dyDescent="0.25">
      <c r="A37" s="34" t="s">
        <v>832</v>
      </c>
      <c r="B37" s="34" t="s">
        <v>261</v>
      </c>
      <c r="C37" s="34" t="s">
        <v>1237</v>
      </c>
      <c r="D37" s="34" t="s">
        <v>262</v>
      </c>
      <c r="E37" s="34" t="s">
        <v>269</v>
      </c>
      <c r="F37" s="34" t="s">
        <v>13</v>
      </c>
      <c r="G37" s="34" t="s">
        <v>264</v>
      </c>
      <c r="H37" s="34" t="s">
        <v>271</v>
      </c>
      <c r="I37" s="59" t="s">
        <v>16</v>
      </c>
      <c r="J37" s="35">
        <v>25</v>
      </c>
      <c r="K37" s="36">
        <v>4.6026516807228003E-3</v>
      </c>
      <c r="L37" s="36">
        <v>4.6947047143372604E-3</v>
      </c>
      <c r="M37" s="36">
        <v>4.8327842647589402E-3</v>
      </c>
      <c r="N37" s="36">
        <v>4.90182403996978E-3</v>
      </c>
      <c r="O37" s="36">
        <v>4.9248372983734003E-3</v>
      </c>
      <c r="P37" s="36">
        <v>4.9478505567770101E-3</v>
      </c>
      <c r="Q37" s="36">
        <v>4.9708638151806199E-3</v>
      </c>
      <c r="R37" s="36">
        <v>5.1293561258063097E-3</v>
      </c>
      <c r="S37" s="36">
        <v>5.2930494328312198E-3</v>
      </c>
      <c r="T37" s="36">
        <v>5.5231820168673597E-3</v>
      </c>
      <c r="U37" s="36">
        <v>5.8683808929215703E-3</v>
      </c>
      <c r="V37" s="36">
        <v>6.0985134769577102E-3</v>
      </c>
      <c r="W37" s="36">
        <v>6.2135797689757801E-3</v>
      </c>
      <c r="X37" s="36">
        <v>6.4437123530119199E-3</v>
      </c>
      <c r="Y37" s="36">
        <v>6.6738449370480598E-3</v>
      </c>
      <c r="Z37" s="36">
        <v>6.9039775210841996E-3</v>
      </c>
      <c r="AA37" s="36">
        <v>7.2491763971383998E-3</v>
      </c>
      <c r="AB37" s="36">
        <v>7.7094415652107003E-3</v>
      </c>
      <c r="AC37" s="36">
        <v>8.0546404412648997E-3</v>
      </c>
      <c r="AD37" s="36">
        <v>8.3998737315215E-3</v>
      </c>
      <c r="AE37" s="36">
        <v>8.745074021858E-3</v>
      </c>
      <c r="AF37" s="36">
        <v>8.745074021858E-3</v>
      </c>
      <c r="AG37" s="36">
        <v>8.745074021858E-3</v>
      </c>
      <c r="AH37" s="59" t="s">
        <v>379</v>
      </c>
    </row>
    <row r="38" spans="1:34" ht="15" customHeight="1" x14ac:dyDescent="0.25">
      <c r="A38" s="34" t="s">
        <v>832</v>
      </c>
      <c r="B38" s="34" t="s">
        <v>261</v>
      </c>
      <c r="C38" s="34" t="s">
        <v>1237</v>
      </c>
      <c r="D38" s="34" t="s">
        <v>262</v>
      </c>
      <c r="E38" s="34" t="s">
        <v>269</v>
      </c>
      <c r="F38" s="34" t="s">
        <v>13</v>
      </c>
      <c r="G38" s="34" t="s">
        <v>264</v>
      </c>
      <c r="H38" s="34" t="s">
        <v>271</v>
      </c>
      <c r="I38" s="59" t="s">
        <v>18</v>
      </c>
      <c r="J38" s="35">
        <v>298</v>
      </c>
      <c r="K38" s="36">
        <v>6.69068390661168E-3</v>
      </c>
      <c r="L38" s="36">
        <v>6.8244975847439101E-3</v>
      </c>
      <c r="M38" s="36">
        <v>7.0252181019422599E-3</v>
      </c>
      <c r="N38" s="36">
        <v>7.1255783605414401E-3</v>
      </c>
      <c r="O38" s="36">
        <v>7.1590317800745004E-3</v>
      </c>
      <c r="P38" s="36">
        <v>7.1924851996075598E-3</v>
      </c>
      <c r="Q38" s="36">
        <v>7.2259386191406098E-3</v>
      </c>
      <c r="R38" s="36">
        <v>7.4563323194647901E-3</v>
      </c>
      <c r="S38" s="36">
        <v>7.6942864926034301E-3</v>
      </c>
      <c r="T38" s="36">
        <v>8.0288206879340195E-3</v>
      </c>
      <c r="U38" s="36">
        <v>8.5306219809298898E-3</v>
      </c>
      <c r="V38" s="36">
        <v>8.8651561762604792E-3</v>
      </c>
      <c r="W38" s="36">
        <v>9.0324232739257704E-3</v>
      </c>
      <c r="X38" s="36">
        <v>9.3669574692563495E-3</v>
      </c>
      <c r="Y38" s="36">
        <v>9.7014916645869406E-3</v>
      </c>
      <c r="Z38" s="36">
        <v>1.0036025859917501E-2</v>
      </c>
      <c r="AA38" s="36">
        <v>1.05378271529134E-2</v>
      </c>
      <c r="AB38" s="36">
        <v>1.12068955435746E-2</v>
      </c>
      <c r="AC38" s="36">
        <v>1.1708696836570401E-2</v>
      </c>
      <c r="AD38" s="36">
        <v>1.22105481560654E-2</v>
      </c>
      <c r="AE38" s="36">
        <v>1.27123515049448E-2</v>
      </c>
      <c r="AF38" s="36">
        <v>1.27123515049448E-2</v>
      </c>
      <c r="AG38" s="36">
        <v>1.27123515049448E-2</v>
      </c>
      <c r="AH38" s="59" t="s">
        <v>379</v>
      </c>
    </row>
    <row r="39" spans="1:34" ht="15" customHeight="1" x14ac:dyDescent="0.25">
      <c r="A39" s="34" t="s">
        <v>832</v>
      </c>
      <c r="B39" s="34" t="s">
        <v>277</v>
      </c>
      <c r="C39" s="34" t="s">
        <v>1237</v>
      </c>
      <c r="D39" s="34" t="s">
        <v>273</v>
      </c>
      <c r="E39" s="34" t="s">
        <v>278</v>
      </c>
      <c r="F39" s="34" t="s">
        <v>279</v>
      </c>
      <c r="G39" s="34" t="s">
        <v>280</v>
      </c>
      <c r="H39" s="34" t="s">
        <v>169</v>
      </c>
      <c r="I39" s="59" t="s">
        <v>18</v>
      </c>
      <c r="J39" s="35">
        <v>298</v>
      </c>
      <c r="K39" s="36">
        <v>0.59011876666909502</v>
      </c>
      <c r="L39" s="36">
        <v>0.59402937576576198</v>
      </c>
      <c r="M39" s="36">
        <v>0.60691077461409604</v>
      </c>
      <c r="N39" s="36">
        <v>0.59578633731142905</v>
      </c>
      <c r="O39" s="36">
        <v>0.57980731759472803</v>
      </c>
      <c r="P39" s="36">
        <v>0.55996309754234797</v>
      </c>
      <c r="Q39" s="36">
        <v>0.55211790881880096</v>
      </c>
      <c r="R39" s="36">
        <v>0.52620879997970604</v>
      </c>
      <c r="S39" s="36">
        <v>0.499560563036266</v>
      </c>
      <c r="T39" s="36">
        <v>0.47258425037860202</v>
      </c>
      <c r="U39" s="36">
        <v>0.48660403242205202</v>
      </c>
      <c r="V39" s="36">
        <v>0.455403738295942</v>
      </c>
      <c r="W39" s="36">
        <v>0.46931153671159098</v>
      </c>
      <c r="X39" s="36">
        <v>0.37495354521207702</v>
      </c>
      <c r="Y39" s="36">
        <v>0.30092667786521299</v>
      </c>
      <c r="Z39" s="36">
        <v>0.48232360083874498</v>
      </c>
      <c r="AA39" s="36">
        <v>0.49307530235882102</v>
      </c>
      <c r="AB39" s="36">
        <v>0.491124666814311</v>
      </c>
      <c r="AC39" s="36">
        <v>0.50692267607453301</v>
      </c>
      <c r="AD39" s="36">
        <v>0.43010068077984198</v>
      </c>
      <c r="AE39" s="36">
        <v>0.46357696925206998</v>
      </c>
      <c r="AF39" s="36">
        <v>0.46357696925206998</v>
      </c>
      <c r="AG39" s="36">
        <v>0.46357696925206998</v>
      </c>
      <c r="AH39" s="59" t="s">
        <v>691</v>
      </c>
    </row>
    <row r="40" spans="1:34" ht="15" customHeight="1" x14ac:dyDescent="0.25">
      <c r="A40" s="34" t="s">
        <v>832</v>
      </c>
      <c r="B40" s="34" t="s">
        <v>277</v>
      </c>
      <c r="C40" s="34" t="s">
        <v>1237</v>
      </c>
      <c r="D40" s="34" t="s">
        <v>273</v>
      </c>
      <c r="E40" s="34" t="s">
        <v>281</v>
      </c>
      <c r="F40" s="34" t="s">
        <v>279</v>
      </c>
      <c r="G40" s="34" t="s">
        <v>282</v>
      </c>
      <c r="H40" s="34" t="s">
        <v>283</v>
      </c>
      <c r="I40" s="59" t="s">
        <v>18</v>
      </c>
      <c r="J40" s="35">
        <v>298</v>
      </c>
      <c r="K40" s="36">
        <v>4.1896545994257003E-2</v>
      </c>
      <c r="L40" s="36">
        <v>1.2865433679704399E-2</v>
      </c>
      <c r="M40" s="36">
        <v>2.02177168423219E-2</v>
      </c>
      <c r="N40" s="36">
        <v>2.6971113854778201E-2</v>
      </c>
      <c r="O40" s="36">
        <v>1.0266012942834499E-2</v>
      </c>
      <c r="P40" s="36">
        <v>1.51165660171899E-2</v>
      </c>
      <c r="Q40" s="36">
        <v>9.7223432462342201E-3</v>
      </c>
      <c r="R40" s="36">
        <v>3.80144045669708E-3</v>
      </c>
      <c r="S40" s="36">
        <v>1.37956185512314E-2</v>
      </c>
      <c r="T40" s="36">
        <v>2.8279319062222599E-2</v>
      </c>
      <c r="U40" s="36">
        <v>2.8457710681419502E-4</v>
      </c>
      <c r="V40" s="36">
        <v>7.8577260836755404E-4</v>
      </c>
      <c r="W40" s="36">
        <v>2.2018622712310299E-2</v>
      </c>
      <c r="X40" s="36">
        <v>3.4484798958573898E-2</v>
      </c>
      <c r="Y40" s="36">
        <v>2.8364267452316301E-2</v>
      </c>
      <c r="Z40" s="36">
        <v>2.7722907107108199E-2</v>
      </c>
      <c r="AA40" s="36">
        <v>2.0621221695267401E-2</v>
      </c>
      <c r="AB40" s="36">
        <v>7.1224977674137893E-2</v>
      </c>
      <c r="AC40" s="36">
        <v>5.3058764452581002E-2</v>
      </c>
      <c r="AD40" s="36">
        <v>6.0644655687956399E-2</v>
      </c>
      <c r="AE40" s="36">
        <v>8.4501332370927898E-2</v>
      </c>
      <c r="AF40" s="36">
        <v>8.4501332370927898E-2</v>
      </c>
      <c r="AG40" s="36">
        <v>8.4501332370927898E-2</v>
      </c>
      <c r="AH40" s="59" t="s">
        <v>692</v>
      </c>
    </row>
    <row r="41" spans="1:34" ht="15" customHeight="1" x14ac:dyDescent="0.25">
      <c r="A41" s="34" t="s">
        <v>832</v>
      </c>
      <c r="B41" s="34" t="s">
        <v>277</v>
      </c>
      <c r="C41" s="34" t="s">
        <v>1237</v>
      </c>
      <c r="D41" s="34" t="s">
        <v>273</v>
      </c>
      <c r="E41" s="34" t="s">
        <v>281</v>
      </c>
      <c r="F41" s="34" t="s">
        <v>279</v>
      </c>
      <c r="G41" s="34" t="s">
        <v>282</v>
      </c>
      <c r="H41" s="34" t="s">
        <v>284</v>
      </c>
      <c r="I41" s="59" t="s">
        <v>18</v>
      </c>
      <c r="J41" s="35">
        <v>298</v>
      </c>
      <c r="K41" s="36">
        <v>2.27947332465261</v>
      </c>
      <c r="L41" s="36">
        <v>2.3178005080582902</v>
      </c>
      <c r="M41" s="36">
        <v>2.3446553282596398</v>
      </c>
      <c r="N41" s="36">
        <v>2.2844819086757999</v>
      </c>
      <c r="O41" s="36">
        <v>2.23893156071883</v>
      </c>
      <c r="P41" s="36">
        <v>2.15568112706561</v>
      </c>
      <c r="Q41" s="36">
        <v>2.1173609030604199</v>
      </c>
      <c r="R41" s="36">
        <v>2.0040677672907399</v>
      </c>
      <c r="S41" s="36">
        <v>1.95397446337365</v>
      </c>
      <c r="T41" s="36">
        <v>1.8945634682713699</v>
      </c>
      <c r="U41" s="36">
        <v>1.9611421543115</v>
      </c>
      <c r="V41" s="36">
        <v>1.87415950127871</v>
      </c>
      <c r="W41" s="36">
        <v>2.01653113075109</v>
      </c>
      <c r="X41" s="36">
        <v>1.7337845380830801</v>
      </c>
      <c r="Y41" s="36">
        <v>1.7055573168942699</v>
      </c>
      <c r="Z41" s="36">
        <v>1.3193921931261501</v>
      </c>
      <c r="AA41" s="36">
        <v>1.4069091575750901</v>
      </c>
      <c r="AB41" s="36">
        <v>1.3339501835504299</v>
      </c>
      <c r="AC41" s="36">
        <v>1.4158409765415001</v>
      </c>
      <c r="AD41" s="36">
        <v>1.42874712039351</v>
      </c>
      <c r="AE41" s="36">
        <v>1.4852846652765399</v>
      </c>
      <c r="AF41" s="36">
        <v>1.4852846652765399</v>
      </c>
      <c r="AG41" s="36">
        <v>1.4852846652765399</v>
      </c>
      <c r="AH41" s="59" t="s">
        <v>693</v>
      </c>
    </row>
    <row r="42" spans="1:34" ht="15" customHeight="1" x14ac:dyDescent="0.25">
      <c r="A42" s="34" t="s">
        <v>832</v>
      </c>
      <c r="B42" s="34" t="s">
        <v>290</v>
      </c>
      <c r="C42" s="34" t="s">
        <v>1237</v>
      </c>
      <c r="D42" s="34" t="s">
        <v>273</v>
      </c>
      <c r="E42" s="34" t="s">
        <v>281</v>
      </c>
      <c r="F42" s="34" t="s">
        <v>291</v>
      </c>
      <c r="G42" s="34" t="s">
        <v>282</v>
      </c>
      <c r="H42" s="34" t="s">
        <v>283</v>
      </c>
      <c r="I42" s="59" t="s">
        <v>18</v>
      </c>
      <c r="J42" s="35">
        <v>298</v>
      </c>
      <c r="K42" s="36">
        <v>1.7806032047559199E-2</v>
      </c>
      <c r="L42" s="36">
        <v>5.4678093138743802E-3</v>
      </c>
      <c r="M42" s="36">
        <v>8.5925296579868193E-3</v>
      </c>
      <c r="N42" s="36">
        <v>1.14627233882807E-2</v>
      </c>
      <c r="O42" s="36">
        <v>4.3630555007046498E-3</v>
      </c>
      <c r="P42" s="36">
        <v>6.4245405573056897E-3</v>
      </c>
      <c r="Q42" s="36">
        <v>4.1319958796495401E-3</v>
      </c>
      <c r="R42" s="36">
        <v>1.6156121940962599E-3</v>
      </c>
      <c r="S42" s="36">
        <v>5.8631378842733603E-3</v>
      </c>
      <c r="T42" s="36">
        <v>1.2018710601444599E-2</v>
      </c>
      <c r="U42" s="36">
        <v>1.20945270396033E-4</v>
      </c>
      <c r="V42" s="36">
        <v>3.3395335855621001E-4</v>
      </c>
      <c r="W42" s="36">
        <v>9.35791465273186E-3</v>
      </c>
      <c r="X42" s="36">
        <v>1.4656039557393899E-2</v>
      </c>
      <c r="Y42" s="36">
        <v>1.2054813667234401E-2</v>
      </c>
      <c r="Z42" s="36">
        <v>1.1782235520521E-2</v>
      </c>
      <c r="AA42" s="36">
        <v>8.7640192204886495E-3</v>
      </c>
      <c r="AB42" s="36">
        <v>3.02706155115086E-2</v>
      </c>
      <c r="AC42" s="36">
        <v>2.2549974892346902E-2</v>
      </c>
      <c r="AD42" s="36">
        <v>2.57739786673815E-2</v>
      </c>
      <c r="AE42" s="36">
        <v>2.19452485403668E-2</v>
      </c>
      <c r="AF42" s="36">
        <v>2.19452485403668E-2</v>
      </c>
      <c r="AG42" s="36">
        <v>2.19452485403668E-2</v>
      </c>
      <c r="AH42" s="59" t="s">
        <v>696</v>
      </c>
    </row>
    <row r="43" spans="1:34" ht="15" customHeight="1" x14ac:dyDescent="0.25">
      <c r="A43" s="34" t="s">
        <v>832</v>
      </c>
      <c r="B43" s="34" t="s">
        <v>290</v>
      </c>
      <c r="C43" s="34" t="s">
        <v>1237</v>
      </c>
      <c r="D43" s="34" t="s">
        <v>273</v>
      </c>
      <c r="E43" s="34" t="s">
        <v>281</v>
      </c>
      <c r="F43" s="34" t="s">
        <v>291</v>
      </c>
      <c r="G43" s="34" t="s">
        <v>282</v>
      </c>
      <c r="H43" s="34" t="s">
        <v>284</v>
      </c>
      <c r="I43" s="59" t="s">
        <v>18</v>
      </c>
      <c r="J43" s="35">
        <v>298</v>
      </c>
      <c r="K43" s="36">
        <v>0.73601898022777701</v>
      </c>
      <c r="L43" s="36">
        <v>0.71048898996265997</v>
      </c>
      <c r="M43" s="36">
        <v>0.72596905979191195</v>
      </c>
      <c r="N43" s="36">
        <v>0.71585346671918304</v>
      </c>
      <c r="O43" s="36">
        <v>0.71207994029537403</v>
      </c>
      <c r="P43" s="36">
        <v>0.69973846867807599</v>
      </c>
      <c r="Q43" s="36">
        <v>0.67429711832462802</v>
      </c>
      <c r="R43" s="36">
        <v>0.69317156059994001</v>
      </c>
      <c r="S43" s="36">
        <v>0.70707680141548102</v>
      </c>
      <c r="T43" s="36">
        <v>0.67539620750357998</v>
      </c>
      <c r="U43" s="36">
        <v>0.696369867881236</v>
      </c>
      <c r="V43" s="36">
        <v>0.73985072355842796</v>
      </c>
      <c r="W43" s="36">
        <v>0.74107260375356898</v>
      </c>
      <c r="X43" s="36">
        <v>0.69877193068927101</v>
      </c>
      <c r="Y43" s="36">
        <v>0.63356033337511597</v>
      </c>
      <c r="Z43" s="36">
        <v>0.60900387535178802</v>
      </c>
      <c r="AA43" s="36">
        <v>0.637945770332361</v>
      </c>
      <c r="AB43" s="36">
        <v>0.68293164251331395</v>
      </c>
      <c r="AC43" s="36">
        <v>0.66135767402175205</v>
      </c>
      <c r="AD43" s="36">
        <v>0.68311610864416705</v>
      </c>
      <c r="AE43" s="36">
        <v>0.69774121155255098</v>
      </c>
      <c r="AF43" s="36">
        <v>0.69774121155255098</v>
      </c>
      <c r="AG43" s="36">
        <v>0.69774121155255098</v>
      </c>
      <c r="AH43" s="59" t="s">
        <v>697</v>
      </c>
    </row>
    <row r="44" spans="1:34" ht="15" customHeight="1" x14ac:dyDescent="0.25">
      <c r="A44" s="34" t="s">
        <v>832</v>
      </c>
      <c r="B44" s="34" t="s">
        <v>272</v>
      </c>
      <c r="C44" s="34" t="s">
        <v>1237</v>
      </c>
      <c r="D44" s="34" t="s">
        <v>273</v>
      </c>
      <c r="E44" s="34" t="s">
        <v>274</v>
      </c>
      <c r="F44" s="34" t="s">
        <v>13</v>
      </c>
      <c r="G44" s="34" t="s">
        <v>275</v>
      </c>
      <c r="H44" s="34" t="s">
        <v>169</v>
      </c>
      <c r="I44" s="59" t="s">
        <v>17</v>
      </c>
      <c r="J44" s="35">
        <v>1</v>
      </c>
      <c r="K44" s="36">
        <v>2.4977113510170298E-3</v>
      </c>
      <c r="L44" s="36">
        <v>1.47526901074042E-3</v>
      </c>
      <c r="M44" s="36">
        <v>2.2346429178471102E-3</v>
      </c>
      <c r="N44" s="36">
        <v>2.0406710109319198E-3</v>
      </c>
      <c r="O44" s="36">
        <v>8.3735452028614408E-3</v>
      </c>
      <c r="P44" s="36">
        <v>7.1786030099978901E-3</v>
      </c>
      <c r="Q44" s="36">
        <v>2.0475779560189598E-3</v>
      </c>
      <c r="R44" s="36">
        <v>1.09399156184034E-3</v>
      </c>
      <c r="S44" s="36">
        <v>1.3206855597378501E-3</v>
      </c>
      <c r="T44" s="36">
        <v>1.4567697791003399E-3</v>
      </c>
      <c r="U44" s="36">
        <v>3.1845510421182801E-3</v>
      </c>
      <c r="V44" s="36">
        <v>1.68420419397647E-3</v>
      </c>
      <c r="W44" s="36">
        <v>2.2984743979179898E-3</v>
      </c>
      <c r="X44" s="36">
        <v>2.41113804057215E-3</v>
      </c>
      <c r="Y44" s="36">
        <v>7.4128465248711104E-4</v>
      </c>
      <c r="Z44" s="36">
        <v>7.6711258004221296E-4</v>
      </c>
      <c r="AA44" s="36">
        <v>3.9318207621250203E-4</v>
      </c>
      <c r="AB44" s="36">
        <v>3.1897712043237601E-4</v>
      </c>
      <c r="AC44" s="36">
        <v>4.5329154676596701E-4</v>
      </c>
      <c r="AD44" s="36">
        <v>3.8551451590888001E-4</v>
      </c>
      <c r="AE44" s="36">
        <v>4.6740163269055901E-4</v>
      </c>
      <c r="AF44" s="36">
        <v>4.6740163269055901E-4</v>
      </c>
      <c r="AG44" s="36">
        <v>4.6740163269055901E-4</v>
      </c>
      <c r="AH44" s="59" t="s">
        <v>689</v>
      </c>
    </row>
    <row r="45" spans="1:34" ht="15" customHeight="1" x14ac:dyDescent="0.25">
      <c r="A45" s="34" t="s">
        <v>832</v>
      </c>
      <c r="B45" s="34" t="s">
        <v>272</v>
      </c>
      <c r="C45" s="34" t="s">
        <v>1237</v>
      </c>
      <c r="D45" s="34" t="s">
        <v>273</v>
      </c>
      <c r="E45" s="34" t="s">
        <v>274</v>
      </c>
      <c r="F45" s="34" t="s">
        <v>13</v>
      </c>
      <c r="G45" s="34" t="s">
        <v>276</v>
      </c>
      <c r="H45" s="34" t="s">
        <v>169</v>
      </c>
      <c r="I45" s="59" t="s">
        <v>17</v>
      </c>
      <c r="J45" s="35">
        <v>1</v>
      </c>
      <c r="K45" s="36">
        <v>0.26298018551573499</v>
      </c>
      <c r="L45" s="36">
        <v>0.161202964881695</v>
      </c>
      <c r="M45" s="36">
        <v>0.23107992003443301</v>
      </c>
      <c r="N45" s="36">
        <v>0.207206594956164</v>
      </c>
      <c r="O45" s="36">
        <v>0.22713286343129099</v>
      </c>
      <c r="P45" s="36">
        <v>0.29078451019731699</v>
      </c>
      <c r="Q45" s="36">
        <v>0.48257156410266799</v>
      </c>
      <c r="R45" s="36">
        <v>0.255429704031501</v>
      </c>
      <c r="S45" s="36">
        <v>0.169512168546573</v>
      </c>
      <c r="T45" s="36">
        <v>0.16834544481911201</v>
      </c>
      <c r="U45" s="36">
        <v>0.17429401210776699</v>
      </c>
      <c r="V45" s="36">
        <v>0.17038964276291199</v>
      </c>
      <c r="W45" s="36">
        <v>0.22663279028422101</v>
      </c>
      <c r="X45" s="36">
        <v>0.203332438749105</v>
      </c>
      <c r="Y45" s="36">
        <v>0.16509196656123201</v>
      </c>
      <c r="Z45" s="36">
        <v>0.17035543583546101</v>
      </c>
      <c r="AA45" s="36">
        <v>9.3411731599540096E-2</v>
      </c>
      <c r="AB45" s="36">
        <v>9.4443153219455206E-2</v>
      </c>
      <c r="AC45" s="36">
        <v>0.134211140116484</v>
      </c>
      <c r="AD45" s="36">
        <v>0.114143630254589</v>
      </c>
      <c r="AE45" s="36">
        <v>0.13838887237862699</v>
      </c>
      <c r="AF45" s="36">
        <v>0.13838887237862699</v>
      </c>
      <c r="AG45" s="36">
        <v>0.13838887237862699</v>
      </c>
      <c r="AH45" s="59" t="s">
        <v>690</v>
      </c>
    </row>
    <row r="46" spans="1:34" ht="15" customHeight="1" x14ac:dyDescent="0.25">
      <c r="A46" s="34" t="s">
        <v>832</v>
      </c>
      <c r="B46" s="34" t="s">
        <v>277</v>
      </c>
      <c r="C46" s="34" t="s">
        <v>1237</v>
      </c>
      <c r="D46" s="34" t="s">
        <v>273</v>
      </c>
      <c r="E46" s="34" t="s">
        <v>285</v>
      </c>
      <c r="F46" s="34" t="s">
        <v>279</v>
      </c>
      <c r="G46" s="34" t="s">
        <v>286</v>
      </c>
      <c r="H46" s="34" t="s">
        <v>937</v>
      </c>
      <c r="I46" s="59" t="s">
        <v>18</v>
      </c>
      <c r="J46" s="35">
        <v>298</v>
      </c>
      <c r="K46" s="36">
        <v>6.9422846234729593E-2</v>
      </c>
      <c r="L46" s="36">
        <v>7.0432398889884798E-2</v>
      </c>
      <c r="M46" s="36">
        <v>7.8546632205677605E-2</v>
      </c>
      <c r="N46" s="36">
        <v>8.65175878103802E-2</v>
      </c>
      <c r="O46" s="36">
        <v>8.17348858988E-2</v>
      </c>
      <c r="P46" s="36">
        <v>8.5935261077010605E-2</v>
      </c>
      <c r="Q46" s="36">
        <v>9.2458186803506398E-2</v>
      </c>
      <c r="R46" s="36">
        <v>9.0520425231848806E-2</v>
      </c>
      <c r="S46" s="36">
        <v>8.9069117182608598E-2</v>
      </c>
      <c r="T46" s="36">
        <v>8.4082417900518805E-2</v>
      </c>
      <c r="U46" s="36">
        <v>8.1206965619269905E-2</v>
      </c>
      <c r="V46" s="36">
        <v>8.1279627301978505E-2</v>
      </c>
      <c r="W46" s="36">
        <v>8.4866162771513307E-2</v>
      </c>
      <c r="X46" s="36">
        <v>8.51003111825962E-2</v>
      </c>
      <c r="Y46" s="36">
        <v>9.3794348382231899E-2</v>
      </c>
      <c r="Z46" s="36">
        <v>8.73640076497951E-2</v>
      </c>
      <c r="AA46" s="36">
        <v>8.73640076497951E-2</v>
      </c>
      <c r="AB46" s="36">
        <v>8.73640076497951E-2</v>
      </c>
      <c r="AC46" s="36">
        <v>8.73640076497951E-2</v>
      </c>
      <c r="AD46" s="36">
        <v>8.73640076497951E-2</v>
      </c>
      <c r="AE46" s="36">
        <v>8.73640076497951E-2</v>
      </c>
      <c r="AF46" s="36">
        <v>8.73640076497951E-2</v>
      </c>
      <c r="AG46" s="36">
        <v>8.73640076497951E-2</v>
      </c>
      <c r="AH46" s="59" t="s">
        <v>938</v>
      </c>
    </row>
    <row r="47" spans="1:34" ht="15" customHeight="1" x14ac:dyDescent="0.25">
      <c r="A47" s="34" t="s">
        <v>832</v>
      </c>
      <c r="B47" s="34" t="s">
        <v>277</v>
      </c>
      <c r="C47" s="34" t="s">
        <v>1237</v>
      </c>
      <c r="D47" s="34" t="s">
        <v>273</v>
      </c>
      <c r="E47" s="34" t="s">
        <v>285</v>
      </c>
      <c r="F47" s="34" t="s">
        <v>279</v>
      </c>
      <c r="G47" s="34" t="s">
        <v>286</v>
      </c>
      <c r="H47" s="34" t="s">
        <v>220</v>
      </c>
      <c r="I47" s="59" t="s">
        <v>18</v>
      </c>
      <c r="J47" s="35">
        <v>298</v>
      </c>
      <c r="K47" s="36">
        <v>0.63353679454577405</v>
      </c>
      <c r="L47" s="36">
        <v>0.64024284221562899</v>
      </c>
      <c r="M47" s="36">
        <v>0.69273656906723602</v>
      </c>
      <c r="N47" s="36">
        <v>0.70620406244379796</v>
      </c>
      <c r="O47" s="36">
        <v>0.68535374232037005</v>
      </c>
      <c r="P47" s="36">
        <v>0.70221473471038198</v>
      </c>
      <c r="Q47" s="36">
        <v>0.721057832297892</v>
      </c>
      <c r="R47" s="36">
        <v>0.75370828685355196</v>
      </c>
      <c r="S47" s="36">
        <v>0.73098579954587795</v>
      </c>
      <c r="T47" s="36">
        <v>0.71322720086768598</v>
      </c>
      <c r="U47" s="36">
        <v>0.73263624560216101</v>
      </c>
      <c r="V47" s="36">
        <v>0.73014611498649096</v>
      </c>
      <c r="W47" s="36">
        <v>0.733233547118461</v>
      </c>
      <c r="X47" s="36">
        <v>0.71067854714360201</v>
      </c>
      <c r="Y47" s="36">
        <v>0.725824806226259</v>
      </c>
      <c r="Z47" s="36">
        <v>0.708922804132046</v>
      </c>
      <c r="AA47" s="36">
        <v>0.70499644497494995</v>
      </c>
      <c r="AB47" s="36">
        <v>0.71156591859247498</v>
      </c>
      <c r="AC47" s="36">
        <v>0.70800808899951295</v>
      </c>
      <c r="AD47" s="36">
        <v>0.67260768454953701</v>
      </c>
      <c r="AE47" s="36">
        <v>0.66924464612678902</v>
      </c>
      <c r="AF47" s="36">
        <v>0.66924464612678902</v>
      </c>
      <c r="AG47" s="36">
        <v>0.66924464612678902</v>
      </c>
      <c r="AH47" s="59" t="s">
        <v>933</v>
      </c>
    </row>
    <row r="48" spans="1:34" ht="15" customHeight="1" x14ac:dyDescent="0.25">
      <c r="A48" s="34" t="s">
        <v>832</v>
      </c>
      <c r="B48" s="34" t="s">
        <v>277</v>
      </c>
      <c r="C48" s="34" t="s">
        <v>1237</v>
      </c>
      <c r="D48" s="34" t="s">
        <v>273</v>
      </c>
      <c r="E48" s="34" t="s">
        <v>285</v>
      </c>
      <c r="F48" s="34" t="s">
        <v>279</v>
      </c>
      <c r="G48" s="34" t="s">
        <v>286</v>
      </c>
      <c r="H48" s="34" t="s">
        <v>239</v>
      </c>
      <c r="I48" s="59" t="s">
        <v>18</v>
      </c>
      <c r="J48" s="35">
        <v>298</v>
      </c>
      <c r="K48" s="36">
        <v>0.18102637861517401</v>
      </c>
      <c r="L48" s="36">
        <v>0.18774817815803299</v>
      </c>
      <c r="M48" s="36">
        <v>0.19357967057925701</v>
      </c>
      <c r="N48" s="36">
        <v>0.196931784668648</v>
      </c>
      <c r="O48" s="36">
        <v>0.176618260683402</v>
      </c>
      <c r="P48" s="36">
        <v>0.18487249313593901</v>
      </c>
      <c r="Q48" s="36">
        <v>0.19041475330416399</v>
      </c>
      <c r="R48" s="36">
        <v>0.18906741363131499</v>
      </c>
      <c r="S48" s="36">
        <v>0.18391904810866899</v>
      </c>
      <c r="T48" s="36">
        <v>0.180607832390492</v>
      </c>
      <c r="U48" s="36">
        <v>0.174970877303226</v>
      </c>
      <c r="V48" s="36">
        <v>0.17515430272902299</v>
      </c>
      <c r="W48" s="36">
        <v>0.19241030915896201</v>
      </c>
      <c r="X48" s="36">
        <v>0.179150971364988</v>
      </c>
      <c r="Y48" s="36">
        <v>0.172746268844614</v>
      </c>
      <c r="Z48" s="36">
        <v>0.16872359316209001</v>
      </c>
      <c r="AA48" s="36">
        <v>0.16778911987223499</v>
      </c>
      <c r="AB48" s="36">
        <v>0.16935265427608301</v>
      </c>
      <c r="AC48" s="36">
        <v>0.16850589100470201</v>
      </c>
      <c r="AD48" s="36">
        <v>0.16008059645446701</v>
      </c>
      <c r="AE48" s="36">
        <v>0.15928019347219499</v>
      </c>
      <c r="AF48" s="36">
        <v>0.15928019347219499</v>
      </c>
      <c r="AG48" s="36">
        <v>0.15928019347219499</v>
      </c>
      <c r="AH48" s="59" t="s">
        <v>934</v>
      </c>
    </row>
    <row r="49" spans="1:34" ht="15" customHeight="1" x14ac:dyDescent="0.25">
      <c r="A49" s="34" t="s">
        <v>832</v>
      </c>
      <c r="B49" s="34" t="s">
        <v>277</v>
      </c>
      <c r="C49" s="34" t="s">
        <v>1237</v>
      </c>
      <c r="D49" s="34" t="s">
        <v>273</v>
      </c>
      <c r="E49" s="34" t="s">
        <v>285</v>
      </c>
      <c r="F49" s="34" t="s">
        <v>279</v>
      </c>
      <c r="G49" s="34" t="s">
        <v>286</v>
      </c>
      <c r="H49" s="34" t="s">
        <v>255</v>
      </c>
      <c r="I49" s="59" t="s">
        <v>18</v>
      </c>
      <c r="J49" s="35">
        <v>298</v>
      </c>
      <c r="K49" s="36">
        <v>9.9247081129433701E-2</v>
      </c>
      <c r="L49" s="36">
        <v>9.9179972190565194E-2</v>
      </c>
      <c r="M49" s="36">
        <v>9.65452698185469E-2</v>
      </c>
      <c r="N49" s="36">
        <v>9.1365177449570498E-2</v>
      </c>
      <c r="O49" s="36">
        <v>8.3594754895416998E-2</v>
      </c>
      <c r="P49" s="36">
        <v>7.9832931516559402E-2</v>
      </c>
      <c r="Q49" s="36">
        <v>8.2725815110829798E-2</v>
      </c>
      <c r="R49" s="36">
        <v>8.4653906947363397E-2</v>
      </c>
      <c r="S49" s="36">
        <v>8.1124799712571999E-2</v>
      </c>
      <c r="T49" s="36">
        <v>7.8816281427571799E-2</v>
      </c>
      <c r="U49" s="36">
        <v>7.9715371349126707E-2</v>
      </c>
      <c r="V49" s="36">
        <v>7.6279194737552E-2</v>
      </c>
      <c r="W49" s="36">
        <v>7.5225300852446803E-2</v>
      </c>
      <c r="X49" s="36">
        <v>6.5895089290870401E-2</v>
      </c>
      <c r="Y49" s="36">
        <v>5.7410384155691899E-2</v>
      </c>
      <c r="Z49" s="36">
        <v>5.5544186561220198E-2</v>
      </c>
      <c r="AA49" s="36">
        <v>5.5544186561220198E-2</v>
      </c>
      <c r="AB49" s="36">
        <v>5.5544186561220198E-2</v>
      </c>
      <c r="AC49" s="36">
        <v>5.5544186561220198E-2</v>
      </c>
      <c r="AD49" s="36">
        <v>5.5544186561220198E-2</v>
      </c>
      <c r="AE49" s="36">
        <v>5.5544186561220198E-2</v>
      </c>
      <c r="AF49" s="36">
        <v>5.5544186561220198E-2</v>
      </c>
      <c r="AG49" s="36">
        <v>5.5544186561220198E-2</v>
      </c>
      <c r="AH49" s="59" t="s">
        <v>939</v>
      </c>
    </row>
    <row r="50" spans="1:34" ht="15" customHeight="1" x14ac:dyDescent="0.25">
      <c r="A50" s="34" t="s">
        <v>832</v>
      </c>
      <c r="B50" s="34" t="s">
        <v>277</v>
      </c>
      <c r="C50" s="34" t="s">
        <v>1237</v>
      </c>
      <c r="D50" s="34" t="s">
        <v>273</v>
      </c>
      <c r="E50" s="34" t="s">
        <v>285</v>
      </c>
      <c r="F50" s="34" t="s">
        <v>279</v>
      </c>
      <c r="G50" s="34" t="s">
        <v>286</v>
      </c>
      <c r="H50" s="34" t="s">
        <v>288</v>
      </c>
      <c r="I50" s="59" t="s">
        <v>18</v>
      </c>
      <c r="J50" s="35">
        <v>298</v>
      </c>
      <c r="K50" s="36">
        <v>1.4170970658247E-2</v>
      </c>
      <c r="L50" s="36">
        <v>1.54848730129986E-2</v>
      </c>
      <c r="M50" s="36">
        <v>1.54530056663262E-2</v>
      </c>
      <c r="N50" s="36">
        <v>1.6207697344901101E-2</v>
      </c>
      <c r="O50" s="36">
        <v>1.6573435954504601E-2</v>
      </c>
      <c r="P50" s="36">
        <v>1.7897367987703802E-2</v>
      </c>
      <c r="Q50" s="36">
        <v>1.7611180140860602E-2</v>
      </c>
      <c r="R50" s="36">
        <v>1.70034871162697E-2</v>
      </c>
      <c r="S50" s="36">
        <v>1.69628685275314E-2</v>
      </c>
      <c r="T50" s="36">
        <v>1.7730343961313299E-2</v>
      </c>
      <c r="U50" s="36">
        <v>1.7348778150518301E-2</v>
      </c>
      <c r="V50" s="36">
        <v>1.73849053952027E-2</v>
      </c>
      <c r="W50" s="36">
        <v>1.72733395553589E-2</v>
      </c>
      <c r="X50" s="36">
        <v>1.7045042694601199E-2</v>
      </c>
      <c r="Y50" s="36">
        <v>1.7283669917498998E-2</v>
      </c>
      <c r="Z50" s="36">
        <v>1.73987825708584E-2</v>
      </c>
      <c r="AA50" s="36">
        <v>1.73987825708584E-2</v>
      </c>
      <c r="AB50" s="36">
        <v>1.73987825708584E-2</v>
      </c>
      <c r="AC50" s="36">
        <v>1.73987825708584E-2</v>
      </c>
      <c r="AD50" s="36">
        <v>1.73987825708584E-2</v>
      </c>
      <c r="AE50" s="36">
        <v>1.73987825708584E-2</v>
      </c>
      <c r="AF50" s="36">
        <v>1.73987825708584E-2</v>
      </c>
      <c r="AG50" s="36">
        <v>1.73987825708584E-2</v>
      </c>
      <c r="AH50" s="59" t="s">
        <v>936</v>
      </c>
    </row>
    <row r="51" spans="1:34" ht="15" customHeight="1" x14ac:dyDescent="0.25">
      <c r="A51" s="34" t="s">
        <v>832</v>
      </c>
      <c r="B51" s="34" t="s">
        <v>277</v>
      </c>
      <c r="C51" s="34" t="s">
        <v>1237</v>
      </c>
      <c r="D51" s="34" t="s">
        <v>273</v>
      </c>
      <c r="E51" s="34" t="s">
        <v>285</v>
      </c>
      <c r="F51" s="34" t="s">
        <v>279</v>
      </c>
      <c r="G51" s="34" t="s">
        <v>286</v>
      </c>
      <c r="H51" s="34" t="s">
        <v>236</v>
      </c>
      <c r="I51" s="59" t="s">
        <v>18</v>
      </c>
      <c r="J51" s="35">
        <v>298</v>
      </c>
      <c r="K51" s="36">
        <v>2.9927233650091901E-3</v>
      </c>
      <c r="L51" s="36">
        <v>2.2257246026377601E-3</v>
      </c>
      <c r="M51" s="36">
        <v>3.1991610180338698E-3</v>
      </c>
      <c r="N51" s="36">
        <v>2.9984713048700098E-3</v>
      </c>
      <c r="O51" s="36">
        <v>3.1947987945064702E-3</v>
      </c>
      <c r="P51" s="36">
        <v>3.1638818621710098E-3</v>
      </c>
      <c r="Q51" s="36">
        <v>3.1665387426399101E-3</v>
      </c>
      <c r="R51" s="36">
        <v>3.5822001683575699E-3</v>
      </c>
      <c r="S51" s="36">
        <v>1.8095826571063E-3</v>
      </c>
      <c r="T51" s="36">
        <v>2.5153803262449401E-3</v>
      </c>
      <c r="U51" s="36">
        <v>2.3769938719293499E-3</v>
      </c>
      <c r="V51" s="36">
        <v>2.5099500289596701E-3</v>
      </c>
      <c r="W51" s="36">
        <v>2.4701608880678999E-3</v>
      </c>
      <c r="X51" s="36">
        <v>2.2803115490420598E-3</v>
      </c>
      <c r="Y51" s="36">
        <v>2.5306668905681101E-3</v>
      </c>
      <c r="Z51" s="36">
        <v>2.1855759509451802E-3</v>
      </c>
      <c r="AA51" s="36">
        <v>2.04753957509601E-3</v>
      </c>
      <c r="AB51" s="36">
        <v>2.1855759509451802E-3</v>
      </c>
      <c r="AC51" s="36">
        <v>2.3236123267943499E-3</v>
      </c>
      <c r="AD51" s="36">
        <v>2.4386426400019902E-3</v>
      </c>
      <c r="AE51" s="36">
        <v>2.2776002015112901E-3</v>
      </c>
      <c r="AF51" s="36">
        <v>2.2776002015112901E-3</v>
      </c>
      <c r="AG51" s="36">
        <v>2.2776002015112901E-3</v>
      </c>
      <c r="AH51" s="59" t="s">
        <v>935</v>
      </c>
    </row>
    <row r="52" spans="1:34" ht="15" customHeight="1" x14ac:dyDescent="0.25">
      <c r="A52" s="34" t="s">
        <v>832</v>
      </c>
      <c r="B52" s="34" t="s">
        <v>277</v>
      </c>
      <c r="C52" s="34" t="s">
        <v>1237</v>
      </c>
      <c r="D52" s="34" t="s">
        <v>273</v>
      </c>
      <c r="E52" s="34" t="s">
        <v>285</v>
      </c>
      <c r="F52" s="34" t="s">
        <v>279</v>
      </c>
      <c r="G52" s="34" t="s">
        <v>287</v>
      </c>
      <c r="H52" s="34" t="s">
        <v>937</v>
      </c>
      <c r="I52" s="59" t="s">
        <v>18</v>
      </c>
      <c r="J52" s="35">
        <v>298</v>
      </c>
      <c r="K52" s="36">
        <v>0.99580074693139897</v>
      </c>
      <c r="L52" s="36">
        <v>0.98659935656030295</v>
      </c>
      <c r="M52" s="36">
        <v>0.98068991998586497</v>
      </c>
      <c r="N52" s="36">
        <v>0.96928057669963297</v>
      </c>
      <c r="O52" s="36">
        <v>0.967289658825353</v>
      </c>
      <c r="P52" s="36">
        <v>0.99552241585381296</v>
      </c>
      <c r="Q52" s="36">
        <v>0.96407872878193202</v>
      </c>
      <c r="R52" s="36">
        <v>0.82647261575770603</v>
      </c>
      <c r="S52" s="36">
        <v>0.79785882541172604</v>
      </c>
      <c r="T52" s="36">
        <v>0.79668754649703599</v>
      </c>
      <c r="U52" s="36">
        <v>0.78727620369708495</v>
      </c>
      <c r="V52" s="36">
        <v>0.76454944910295897</v>
      </c>
      <c r="W52" s="36">
        <v>0.77826993326301896</v>
      </c>
      <c r="X52" s="36">
        <v>0.76697756743713597</v>
      </c>
      <c r="Y52" s="36">
        <v>0.76708385940560497</v>
      </c>
      <c r="Z52" s="36">
        <v>0.714494223980779</v>
      </c>
      <c r="AA52" s="36">
        <v>0.714494223980779</v>
      </c>
      <c r="AB52" s="36">
        <v>0.714494223980779</v>
      </c>
      <c r="AC52" s="36">
        <v>0.714494223980779</v>
      </c>
      <c r="AD52" s="36">
        <v>0.714494223980779</v>
      </c>
      <c r="AE52" s="36">
        <v>0.714494223980779</v>
      </c>
      <c r="AF52" s="36">
        <v>0.714494223980779</v>
      </c>
      <c r="AG52" s="36">
        <v>0.714494223980779</v>
      </c>
      <c r="AH52" s="59" t="s">
        <v>943</v>
      </c>
    </row>
    <row r="53" spans="1:34" ht="15" customHeight="1" x14ac:dyDescent="0.25">
      <c r="A53" s="34" t="s">
        <v>832</v>
      </c>
      <c r="B53" s="34" t="s">
        <v>277</v>
      </c>
      <c r="C53" s="34" t="s">
        <v>1237</v>
      </c>
      <c r="D53" s="34" t="s">
        <v>273</v>
      </c>
      <c r="E53" s="34" t="s">
        <v>285</v>
      </c>
      <c r="F53" s="34" t="s">
        <v>279</v>
      </c>
      <c r="G53" s="34" t="s">
        <v>287</v>
      </c>
      <c r="H53" s="34" t="s">
        <v>220</v>
      </c>
      <c r="I53" s="59" t="s">
        <v>18</v>
      </c>
      <c r="J53" s="35">
        <v>298</v>
      </c>
      <c r="K53" s="36">
        <v>0.25177979227070002</v>
      </c>
      <c r="L53" s="36">
        <v>0.25236872440281299</v>
      </c>
      <c r="M53" s="36">
        <v>0.270895194737027</v>
      </c>
      <c r="N53" s="36">
        <v>0.27365585058145198</v>
      </c>
      <c r="O53" s="36">
        <v>0.26298762038194901</v>
      </c>
      <c r="P53" s="36">
        <v>0.26710002697780999</v>
      </c>
      <c r="Q53" s="36">
        <v>0.27063801629651901</v>
      </c>
      <c r="R53" s="36">
        <v>0.28053667328714199</v>
      </c>
      <c r="S53" s="36">
        <v>0.27201308806122398</v>
      </c>
      <c r="T53" s="36">
        <v>0.26502870326442801</v>
      </c>
      <c r="U53" s="36">
        <v>0.27224602214989302</v>
      </c>
      <c r="V53" s="36">
        <v>0.27132069507411799</v>
      </c>
      <c r="W53" s="36">
        <v>0.27246797808343298</v>
      </c>
      <c r="X53" s="36">
        <v>0.264086589557264</v>
      </c>
      <c r="Y53" s="36">
        <v>0.26971490621570998</v>
      </c>
      <c r="Z53" s="36">
        <v>0.263434159304619</v>
      </c>
      <c r="AA53" s="36">
        <v>0.261975132852587</v>
      </c>
      <c r="AB53" s="36">
        <v>0.26441633484160398</v>
      </c>
      <c r="AC53" s="36">
        <v>0.26309425316739599</v>
      </c>
      <c r="AD53" s="36">
        <v>0.249939540509026</v>
      </c>
      <c r="AE53" s="36">
        <v>0.24868984280648099</v>
      </c>
      <c r="AF53" s="36">
        <v>0.24868984280648099</v>
      </c>
      <c r="AG53" s="36">
        <v>0.24868984280648099</v>
      </c>
      <c r="AH53" s="59" t="s">
        <v>940</v>
      </c>
    </row>
    <row r="54" spans="1:34" ht="15" customHeight="1" x14ac:dyDescent="0.25">
      <c r="A54" s="34" t="s">
        <v>832</v>
      </c>
      <c r="B54" s="34" t="s">
        <v>277</v>
      </c>
      <c r="C54" s="34" t="s">
        <v>1237</v>
      </c>
      <c r="D54" s="34" t="s">
        <v>273</v>
      </c>
      <c r="E54" s="34" t="s">
        <v>285</v>
      </c>
      <c r="F54" s="34" t="s">
        <v>279</v>
      </c>
      <c r="G54" s="34" t="s">
        <v>287</v>
      </c>
      <c r="H54" s="34" t="s">
        <v>239</v>
      </c>
      <c r="I54" s="59" t="s">
        <v>18</v>
      </c>
      <c r="J54" s="35">
        <v>298</v>
      </c>
      <c r="K54" s="36">
        <v>5.5004426376157801E-2</v>
      </c>
      <c r="L54" s="36">
        <v>5.6508159964103702E-2</v>
      </c>
      <c r="M54" s="36">
        <v>5.7709113558047101E-2</v>
      </c>
      <c r="N54" s="36">
        <v>5.8708430955712501E-2</v>
      </c>
      <c r="O54" s="36">
        <v>5.2652653203220302E-2</v>
      </c>
      <c r="P54" s="36">
        <v>5.5113368403905197E-2</v>
      </c>
      <c r="Q54" s="36">
        <v>5.6765602445110301E-2</v>
      </c>
      <c r="R54" s="36">
        <v>5.6363939512484001E-2</v>
      </c>
      <c r="S54" s="36">
        <v>5.4829131597501801E-2</v>
      </c>
      <c r="T54" s="36">
        <v>5.3842006641024197E-2</v>
      </c>
      <c r="U54" s="36">
        <v>5.2161542570188603E-2</v>
      </c>
      <c r="V54" s="36">
        <v>5.2216224545289902E-2</v>
      </c>
      <c r="W54" s="36">
        <v>5.7360508713373899E-2</v>
      </c>
      <c r="X54" s="36">
        <v>5.3407693688080897E-2</v>
      </c>
      <c r="Y54" s="36">
        <v>5.1498352154707203E-2</v>
      </c>
      <c r="Z54" s="36">
        <v>5.1498352154707203E-2</v>
      </c>
      <c r="AA54" s="36">
        <v>5.1213129242735002E-2</v>
      </c>
      <c r="AB54" s="36">
        <v>5.1690356190231303E-2</v>
      </c>
      <c r="AC54" s="36">
        <v>5.1431904409280103E-2</v>
      </c>
      <c r="AD54" s="36">
        <v>4.8860309188816099E-2</v>
      </c>
      <c r="AE54" s="36">
        <v>4.8616007642872001E-2</v>
      </c>
      <c r="AF54" s="36">
        <v>4.8616007642872001E-2</v>
      </c>
      <c r="AG54" s="36">
        <v>4.8616007642872001E-2</v>
      </c>
      <c r="AH54" s="59" t="s">
        <v>941</v>
      </c>
    </row>
    <row r="55" spans="1:34" ht="15" customHeight="1" x14ac:dyDescent="0.25">
      <c r="A55" s="34" t="s">
        <v>832</v>
      </c>
      <c r="B55" s="34" t="s">
        <v>277</v>
      </c>
      <c r="C55" s="34" t="s">
        <v>1237</v>
      </c>
      <c r="D55" s="34" t="s">
        <v>273</v>
      </c>
      <c r="E55" s="34" t="s">
        <v>285</v>
      </c>
      <c r="F55" s="34" t="s">
        <v>279</v>
      </c>
      <c r="G55" s="34" t="s">
        <v>287</v>
      </c>
      <c r="H55" s="34" t="s">
        <v>255</v>
      </c>
      <c r="I55" s="59" t="s">
        <v>18</v>
      </c>
      <c r="J55" s="35">
        <v>298</v>
      </c>
      <c r="K55" s="36">
        <v>1.54182335200565E-3</v>
      </c>
      <c r="L55" s="36">
        <v>1.56303998477202E-3</v>
      </c>
      <c r="M55" s="36">
        <v>1.5203903702917601E-3</v>
      </c>
      <c r="N55" s="36">
        <v>1.45646415713272E-3</v>
      </c>
      <c r="O55" s="36">
        <v>1.3264713527833499E-3</v>
      </c>
      <c r="P55" s="36">
        <v>1.21517993583441E-3</v>
      </c>
      <c r="Q55" s="36">
        <v>1.31301230015059E-3</v>
      </c>
      <c r="R55" s="36">
        <v>1.25811865207468E-3</v>
      </c>
      <c r="S55" s="36">
        <v>1.1965672409568701E-3</v>
      </c>
      <c r="T55" s="36">
        <v>1.15860139129043E-3</v>
      </c>
      <c r="U55" s="36">
        <v>1.1740408133602E-3</v>
      </c>
      <c r="V55" s="36">
        <v>1.04665013862888E-3</v>
      </c>
      <c r="W55" s="36">
        <v>1.04732567708426E-3</v>
      </c>
      <c r="X55" s="36">
        <v>9.2517327553666103E-4</v>
      </c>
      <c r="Y55" s="36">
        <v>8.26602451822793E-4</v>
      </c>
      <c r="Z55" s="36">
        <v>7.9973268723468696E-4</v>
      </c>
      <c r="AA55" s="36">
        <v>7.9973268723468696E-4</v>
      </c>
      <c r="AB55" s="36">
        <v>7.9973268723468696E-4</v>
      </c>
      <c r="AC55" s="36">
        <v>7.9973268723468696E-4</v>
      </c>
      <c r="AD55" s="36">
        <v>7.9973268723468696E-4</v>
      </c>
      <c r="AE55" s="36">
        <v>7.9973268723468696E-4</v>
      </c>
      <c r="AF55" s="36">
        <v>7.9973268723468696E-4</v>
      </c>
      <c r="AG55" s="36">
        <v>7.9973268723468696E-4</v>
      </c>
      <c r="AH55" s="59" t="s">
        <v>944</v>
      </c>
    </row>
    <row r="56" spans="1:34" ht="15" customHeight="1" x14ac:dyDescent="0.25">
      <c r="A56" s="34" t="s">
        <v>832</v>
      </c>
      <c r="B56" s="34" t="s">
        <v>277</v>
      </c>
      <c r="C56" s="34" t="s">
        <v>1237</v>
      </c>
      <c r="D56" s="34" t="s">
        <v>273</v>
      </c>
      <c r="E56" s="34" t="s">
        <v>285</v>
      </c>
      <c r="F56" s="34" t="s">
        <v>279</v>
      </c>
      <c r="G56" s="34" t="s">
        <v>287</v>
      </c>
      <c r="H56" s="34" t="s">
        <v>288</v>
      </c>
      <c r="I56" s="59" t="s">
        <v>18</v>
      </c>
      <c r="J56" s="35">
        <v>298</v>
      </c>
      <c r="K56" s="36">
        <v>0.114559200358167</v>
      </c>
      <c r="L56" s="36">
        <v>0.115916181857077</v>
      </c>
      <c r="M56" s="36">
        <v>0.12067471089866499</v>
      </c>
      <c r="N56" s="36">
        <v>0.13310067450243601</v>
      </c>
      <c r="O56" s="36">
        <v>0.14386128490823899</v>
      </c>
      <c r="P56" s="36">
        <v>0.15930987430458701</v>
      </c>
      <c r="Q56" s="36">
        <v>0.15970071218492601</v>
      </c>
      <c r="R56" s="36">
        <v>0.155856204179147</v>
      </c>
      <c r="S56" s="36">
        <v>0.15364344613200601</v>
      </c>
      <c r="T56" s="36">
        <v>0.159131829096294</v>
      </c>
      <c r="U56" s="36">
        <v>0.160030025469272</v>
      </c>
      <c r="V56" s="36">
        <v>0.161724807871408</v>
      </c>
      <c r="W56" s="36">
        <v>0.161444624608341</v>
      </c>
      <c r="X56" s="36">
        <v>0.160800714365884</v>
      </c>
      <c r="Y56" s="36">
        <v>0.16161171204098601</v>
      </c>
      <c r="Z56" s="36">
        <v>0.16268807794451201</v>
      </c>
      <c r="AA56" s="36">
        <v>0.16268807794451201</v>
      </c>
      <c r="AB56" s="36">
        <v>0.16268807794451201</v>
      </c>
      <c r="AC56" s="36">
        <v>0.16268807794451201</v>
      </c>
      <c r="AD56" s="36">
        <v>0.16268807794451201</v>
      </c>
      <c r="AE56" s="36">
        <v>0.16268807794451201</v>
      </c>
      <c r="AF56" s="36">
        <v>0.16268807794451201</v>
      </c>
      <c r="AG56" s="36">
        <v>0.16268807794451201</v>
      </c>
      <c r="AH56" s="59" t="s">
        <v>694</v>
      </c>
    </row>
    <row r="57" spans="1:34" ht="15" customHeight="1" x14ac:dyDescent="0.25">
      <c r="A57" s="34" t="s">
        <v>832</v>
      </c>
      <c r="B57" s="34" t="s">
        <v>277</v>
      </c>
      <c r="C57" s="34" t="s">
        <v>1237</v>
      </c>
      <c r="D57" s="34" t="s">
        <v>273</v>
      </c>
      <c r="E57" s="34" t="s">
        <v>285</v>
      </c>
      <c r="F57" s="34" t="s">
        <v>279</v>
      </c>
      <c r="G57" s="34" t="s">
        <v>287</v>
      </c>
      <c r="H57" s="34" t="s">
        <v>236</v>
      </c>
      <c r="I57" s="59" t="s">
        <v>18</v>
      </c>
      <c r="J57" s="35">
        <v>298</v>
      </c>
      <c r="K57" s="36">
        <v>1.5317093021356199E-3</v>
      </c>
      <c r="L57" s="36">
        <v>1.2217220342770499E-3</v>
      </c>
      <c r="M57" s="36">
        <v>1.87668233054044E-3</v>
      </c>
      <c r="N57" s="36">
        <v>1.6646302871875099E-3</v>
      </c>
      <c r="O57" s="36">
        <v>1.67423556746447E-3</v>
      </c>
      <c r="P57" s="36">
        <v>1.56069074142695E-3</v>
      </c>
      <c r="Q57" s="36">
        <v>1.46564313021183E-3</v>
      </c>
      <c r="R57" s="36">
        <v>1.55021319147452E-3</v>
      </c>
      <c r="S57" s="36">
        <v>7.8310501207862096E-4</v>
      </c>
      <c r="T57" s="36">
        <v>1.08854211938364E-3</v>
      </c>
      <c r="U57" s="36">
        <v>1.02865476052067E-3</v>
      </c>
      <c r="V57" s="36">
        <v>1.08619213387484E-3</v>
      </c>
      <c r="W57" s="36">
        <v>1.06897320467242E-3</v>
      </c>
      <c r="X57" s="36">
        <v>9.868150516048539E-4</v>
      </c>
      <c r="Y57" s="36">
        <v>1.0951574486651901E-3</v>
      </c>
      <c r="Z57" s="36">
        <v>9.4581779657447896E-4</v>
      </c>
      <c r="AA57" s="36">
        <v>8.8608193573819596E-4</v>
      </c>
      <c r="AB57" s="36">
        <v>9.4581779657447896E-4</v>
      </c>
      <c r="AC57" s="36">
        <v>1.0055536574107599E-3</v>
      </c>
      <c r="AD57" s="36">
        <v>1.055333541441E-3</v>
      </c>
      <c r="AE57" s="36">
        <v>9.8564170379866691E-4</v>
      </c>
      <c r="AF57" s="36">
        <v>9.8564170379866691E-4</v>
      </c>
      <c r="AG57" s="36">
        <v>9.8564170379866691E-4</v>
      </c>
      <c r="AH57" s="59" t="s">
        <v>942</v>
      </c>
    </row>
    <row r="58" spans="1:34" ht="15" customHeight="1" x14ac:dyDescent="0.25">
      <c r="A58" s="34" t="s">
        <v>832</v>
      </c>
      <c r="B58" s="34" t="s">
        <v>1189</v>
      </c>
      <c r="C58" s="34" t="s">
        <v>1237</v>
      </c>
      <c r="D58" s="34" t="s">
        <v>273</v>
      </c>
      <c r="E58" s="34" t="s">
        <v>285</v>
      </c>
      <c r="F58" s="34" t="s">
        <v>291</v>
      </c>
      <c r="G58" s="34" t="s">
        <v>286</v>
      </c>
      <c r="H58" s="34" t="s">
        <v>937</v>
      </c>
      <c r="I58" s="59" t="s">
        <v>18</v>
      </c>
      <c r="J58" s="35">
        <v>298</v>
      </c>
      <c r="K58" s="36">
        <v>2.95047096497601E-2</v>
      </c>
      <c r="L58" s="36">
        <v>2.9933769528200999E-2</v>
      </c>
      <c r="M58" s="36">
        <v>3.3382318687413003E-2</v>
      </c>
      <c r="N58" s="36">
        <v>3.6769974819411598E-2</v>
      </c>
      <c r="O58" s="36">
        <v>3.4737326506989998E-2</v>
      </c>
      <c r="P58" s="36">
        <v>3.65224859577295E-2</v>
      </c>
      <c r="Q58" s="36">
        <v>3.9294729391490202E-2</v>
      </c>
      <c r="R58" s="36">
        <v>3.8471180723535801E-2</v>
      </c>
      <c r="S58" s="36">
        <v>3.7854374802608698E-2</v>
      </c>
      <c r="T58" s="36">
        <v>3.5735027607720501E-2</v>
      </c>
      <c r="U58" s="36">
        <v>3.4512960388189698E-2</v>
      </c>
      <c r="V58" s="36">
        <v>3.45438416033408E-2</v>
      </c>
      <c r="W58" s="36">
        <v>3.6068119177893099E-2</v>
      </c>
      <c r="X58" s="36">
        <v>3.6167632252603402E-2</v>
      </c>
      <c r="Y58" s="36">
        <v>3.9862598062448601E-2</v>
      </c>
      <c r="Z58" s="36">
        <v>3.7129703251162903E-2</v>
      </c>
      <c r="AA58" s="36">
        <v>3.7129703251162903E-2</v>
      </c>
      <c r="AB58" s="36">
        <v>3.7129703251162903E-2</v>
      </c>
      <c r="AC58" s="36">
        <v>3.7129703251162903E-2</v>
      </c>
      <c r="AD58" s="36">
        <v>3.7129703251162903E-2</v>
      </c>
      <c r="AE58" s="36">
        <v>3.7129703251162903E-2</v>
      </c>
      <c r="AF58" s="36">
        <v>3.7129703251162903E-2</v>
      </c>
      <c r="AG58" s="36">
        <v>3.7129703251162903E-2</v>
      </c>
      <c r="AH58" s="59" t="s">
        <v>949</v>
      </c>
    </row>
    <row r="59" spans="1:34" ht="15" customHeight="1" x14ac:dyDescent="0.25">
      <c r="A59" s="34" t="s">
        <v>832</v>
      </c>
      <c r="B59" s="34" t="s">
        <v>1189</v>
      </c>
      <c r="C59" s="34" t="s">
        <v>1237</v>
      </c>
      <c r="D59" s="34" t="s">
        <v>273</v>
      </c>
      <c r="E59" s="34" t="s">
        <v>285</v>
      </c>
      <c r="F59" s="34" t="s">
        <v>291</v>
      </c>
      <c r="G59" s="34" t="s">
        <v>286</v>
      </c>
      <c r="H59" s="34" t="s">
        <v>220</v>
      </c>
      <c r="I59" s="59" t="s">
        <v>18</v>
      </c>
      <c r="J59" s="35">
        <v>298</v>
      </c>
      <c r="K59" s="36">
        <v>0.26925313768195402</v>
      </c>
      <c r="L59" s="36">
        <v>0.272103207941643</v>
      </c>
      <c r="M59" s="36">
        <v>0.29441304185357497</v>
      </c>
      <c r="N59" s="36">
        <v>0.30013672653861401</v>
      </c>
      <c r="O59" s="36">
        <v>0.291275340486157</v>
      </c>
      <c r="P59" s="36">
        <v>0.29844126225191198</v>
      </c>
      <c r="Q59" s="36">
        <v>0.306449578726604</v>
      </c>
      <c r="R59" s="36">
        <v>0.320326021912759</v>
      </c>
      <c r="S59" s="36">
        <v>0.31066896480699802</v>
      </c>
      <c r="T59" s="36">
        <v>0.30312156036876597</v>
      </c>
      <c r="U59" s="36">
        <v>0.31137040438091901</v>
      </c>
      <c r="V59" s="36">
        <v>0.31031209886925898</v>
      </c>
      <c r="W59" s="36">
        <v>0.311624257525346</v>
      </c>
      <c r="X59" s="36">
        <v>0.30203838253603099</v>
      </c>
      <c r="Y59" s="36">
        <v>0.30847554264616001</v>
      </c>
      <c r="Z59" s="36">
        <v>0.30129219175611899</v>
      </c>
      <c r="AA59" s="36">
        <v>0.29962348911435399</v>
      </c>
      <c r="AB59" s="36">
        <v>0.302415515401802</v>
      </c>
      <c r="AC59" s="36">
        <v>0.30090343782479301</v>
      </c>
      <c r="AD59" s="36">
        <v>0.28585826593355301</v>
      </c>
      <c r="AE59" s="36">
        <v>0.284428974603885</v>
      </c>
      <c r="AF59" s="36">
        <v>0.284428974603885</v>
      </c>
      <c r="AG59" s="36">
        <v>0.284428974603885</v>
      </c>
      <c r="AH59" s="59" t="s">
        <v>945</v>
      </c>
    </row>
    <row r="60" spans="1:34" ht="15" customHeight="1" x14ac:dyDescent="0.25">
      <c r="A60" s="34" t="s">
        <v>832</v>
      </c>
      <c r="B60" s="34" t="s">
        <v>1189</v>
      </c>
      <c r="C60" s="34" t="s">
        <v>1237</v>
      </c>
      <c r="D60" s="34" t="s">
        <v>273</v>
      </c>
      <c r="E60" s="34" t="s">
        <v>285</v>
      </c>
      <c r="F60" s="34" t="s">
        <v>291</v>
      </c>
      <c r="G60" s="34" t="s">
        <v>286</v>
      </c>
      <c r="H60" s="34" t="s">
        <v>239</v>
      </c>
      <c r="I60" s="59" t="s">
        <v>18</v>
      </c>
      <c r="J60" s="35">
        <v>298</v>
      </c>
      <c r="K60" s="36">
        <v>7.6936210911448893E-2</v>
      </c>
      <c r="L60" s="36">
        <v>7.9792975717164205E-2</v>
      </c>
      <c r="M60" s="36">
        <v>8.2271359996184096E-2</v>
      </c>
      <c r="N60" s="36">
        <v>8.3696008484175202E-2</v>
      </c>
      <c r="O60" s="36">
        <v>7.5062760790446006E-2</v>
      </c>
      <c r="P60" s="36">
        <v>7.8570809582774195E-2</v>
      </c>
      <c r="Q60" s="36">
        <v>8.0926270154269606E-2</v>
      </c>
      <c r="R60" s="36">
        <v>8.0353650793308903E-2</v>
      </c>
      <c r="S60" s="36">
        <v>7.8165595446184497E-2</v>
      </c>
      <c r="T60" s="36">
        <v>7.6758328765959005E-2</v>
      </c>
      <c r="U60" s="36">
        <v>7.4362622853871102E-2</v>
      </c>
      <c r="V60" s="36">
        <v>7.4440578659834805E-2</v>
      </c>
      <c r="W60" s="36">
        <v>8.1774381392559006E-2</v>
      </c>
      <c r="X60" s="36">
        <v>7.6139162830119997E-2</v>
      </c>
      <c r="Y60" s="36">
        <v>7.3417164258961096E-2</v>
      </c>
      <c r="Z60" s="36">
        <v>7.3417164258961096E-2</v>
      </c>
      <c r="AA60" s="36">
        <v>7.3010544308952402E-2</v>
      </c>
      <c r="AB60" s="36">
        <v>7.3690889363253895E-2</v>
      </c>
      <c r="AC60" s="36">
        <v>7.3322434916437598E-2</v>
      </c>
      <c r="AD60" s="36">
        <v>6.96563131706157E-2</v>
      </c>
      <c r="AE60" s="36">
        <v>6.9308031604762593E-2</v>
      </c>
      <c r="AF60" s="36">
        <v>6.9308031604762593E-2</v>
      </c>
      <c r="AG60" s="36">
        <v>6.9308031604762593E-2</v>
      </c>
      <c r="AH60" s="59" t="s">
        <v>946</v>
      </c>
    </row>
    <row r="61" spans="1:34" ht="15" customHeight="1" x14ac:dyDescent="0.25">
      <c r="A61" s="34" t="s">
        <v>832</v>
      </c>
      <c r="B61" s="34" t="s">
        <v>1189</v>
      </c>
      <c r="C61" s="34" t="s">
        <v>1237</v>
      </c>
      <c r="D61" s="34" t="s">
        <v>273</v>
      </c>
      <c r="E61" s="34" t="s">
        <v>285</v>
      </c>
      <c r="F61" s="34" t="s">
        <v>291</v>
      </c>
      <c r="G61" s="34" t="s">
        <v>286</v>
      </c>
      <c r="H61" s="34" t="s">
        <v>255</v>
      </c>
      <c r="I61" s="59" t="s">
        <v>18</v>
      </c>
      <c r="J61" s="35">
        <v>298</v>
      </c>
      <c r="K61" s="36">
        <v>4.2180009480009301E-2</v>
      </c>
      <c r="L61" s="36">
        <v>4.2151488180990203E-2</v>
      </c>
      <c r="M61" s="36">
        <v>4.10317396728824E-2</v>
      </c>
      <c r="N61" s="36">
        <v>3.8830200416067502E-2</v>
      </c>
      <c r="O61" s="36">
        <v>3.5527770830552197E-2</v>
      </c>
      <c r="P61" s="36">
        <v>3.3928995894537697E-2</v>
      </c>
      <c r="Q61" s="36">
        <v>3.5158471422102697E-2</v>
      </c>
      <c r="R61" s="36">
        <v>3.5977910452629401E-2</v>
      </c>
      <c r="S61" s="36">
        <v>3.4478039877843099E-2</v>
      </c>
      <c r="T61" s="36">
        <v>3.3496919606718002E-2</v>
      </c>
      <c r="U61" s="36">
        <v>3.3879032823378903E-2</v>
      </c>
      <c r="V61" s="36">
        <v>3.2418657763459598E-2</v>
      </c>
      <c r="W61" s="36">
        <v>3.1970752862289897E-2</v>
      </c>
      <c r="X61" s="36">
        <v>2.8005412948619898E-2</v>
      </c>
      <c r="Y61" s="36">
        <v>2.4399413266169099E-2</v>
      </c>
      <c r="Z61" s="36">
        <v>2.3606279288518599E-2</v>
      </c>
      <c r="AA61" s="36">
        <v>2.3606279288518599E-2</v>
      </c>
      <c r="AB61" s="36">
        <v>2.3606279288518599E-2</v>
      </c>
      <c r="AC61" s="36">
        <v>2.3606279288518599E-2</v>
      </c>
      <c r="AD61" s="36">
        <v>2.3606279288518599E-2</v>
      </c>
      <c r="AE61" s="36">
        <v>2.3606279288518599E-2</v>
      </c>
      <c r="AF61" s="36">
        <v>2.3606279288518599E-2</v>
      </c>
      <c r="AG61" s="36">
        <v>2.3606279288518599E-2</v>
      </c>
      <c r="AH61" s="59" t="s">
        <v>950</v>
      </c>
    </row>
    <row r="62" spans="1:34" ht="15" customHeight="1" x14ac:dyDescent="0.25">
      <c r="A62" s="34" t="s">
        <v>832</v>
      </c>
      <c r="B62" s="34" t="s">
        <v>1189</v>
      </c>
      <c r="C62" s="34" t="s">
        <v>1237</v>
      </c>
      <c r="D62" s="34" t="s">
        <v>273</v>
      </c>
      <c r="E62" s="34" t="s">
        <v>285</v>
      </c>
      <c r="F62" s="34" t="s">
        <v>291</v>
      </c>
      <c r="G62" s="34" t="s">
        <v>286</v>
      </c>
      <c r="H62" s="34" t="s">
        <v>288</v>
      </c>
      <c r="I62" s="59" t="s">
        <v>18</v>
      </c>
      <c r="J62" s="35">
        <v>298</v>
      </c>
      <c r="K62" s="36">
        <v>6.0226625297549897E-3</v>
      </c>
      <c r="L62" s="36">
        <v>6.5810710305244198E-3</v>
      </c>
      <c r="M62" s="36">
        <v>6.5675274081886496E-3</v>
      </c>
      <c r="N62" s="36">
        <v>6.8882713715829602E-3</v>
      </c>
      <c r="O62" s="36">
        <v>7.0437102806644404E-3</v>
      </c>
      <c r="P62" s="36">
        <v>7.6063813947741098E-3</v>
      </c>
      <c r="Q62" s="36">
        <v>7.4847515598657497E-3</v>
      </c>
      <c r="R62" s="36">
        <v>7.2264820244146103E-3</v>
      </c>
      <c r="S62" s="36">
        <v>7.20921912420082E-3</v>
      </c>
      <c r="T62" s="36">
        <v>7.5353961835581398E-3</v>
      </c>
      <c r="U62" s="36">
        <v>7.3732307139702897E-3</v>
      </c>
      <c r="V62" s="36">
        <v>7.3885847929611604E-3</v>
      </c>
      <c r="W62" s="36">
        <v>7.3411693110275403E-3</v>
      </c>
      <c r="X62" s="36">
        <v>7.2441431452055097E-3</v>
      </c>
      <c r="Y62" s="36">
        <v>7.3455597149370703E-3</v>
      </c>
      <c r="Z62" s="36">
        <v>7.3944825926148001E-3</v>
      </c>
      <c r="AA62" s="36">
        <v>7.3944825926148001E-3</v>
      </c>
      <c r="AB62" s="36">
        <v>7.3944825926148001E-3</v>
      </c>
      <c r="AC62" s="36">
        <v>7.3944825926148001E-3</v>
      </c>
      <c r="AD62" s="36">
        <v>7.3944825926148001E-3</v>
      </c>
      <c r="AE62" s="36">
        <v>7.3944825926148001E-3</v>
      </c>
      <c r="AF62" s="36">
        <v>7.3944825926148001E-3</v>
      </c>
      <c r="AG62" s="36">
        <v>7.3944825926148001E-3</v>
      </c>
      <c r="AH62" s="59" t="s">
        <v>948</v>
      </c>
    </row>
    <row r="63" spans="1:34" ht="15" customHeight="1" x14ac:dyDescent="0.25">
      <c r="A63" s="34" t="s">
        <v>832</v>
      </c>
      <c r="B63" s="34" t="s">
        <v>1189</v>
      </c>
      <c r="C63" s="34" t="s">
        <v>1237</v>
      </c>
      <c r="D63" s="34" t="s">
        <v>273</v>
      </c>
      <c r="E63" s="34" t="s">
        <v>285</v>
      </c>
      <c r="F63" s="34" t="s">
        <v>291</v>
      </c>
      <c r="G63" s="34" t="s">
        <v>286</v>
      </c>
      <c r="H63" s="34" t="s">
        <v>236</v>
      </c>
      <c r="I63" s="59" t="s">
        <v>18</v>
      </c>
      <c r="J63" s="35">
        <v>298</v>
      </c>
      <c r="K63" s="36">
        <v>1.27190743012891E-3</v>
      </c>
      <c r="L63" s="36">
        <v>9.4593295612104705E-4</v>
      </c>
      <c r="M63" s="36">
        <v>1.3596434326644E-3</v>
      </c>
      <c r="N63" s="36">
        <v>1.2743503045697601E-3</v>
      </c>
      <c r="O63" s="36">
        <v>1.3577894876652501E-3</v>
      </c>
      <c r="P63" s="36">
        <v>1.3446497914226801E-3</v>
      </c>
      <c r="Q63" s="36">
        <v>1.3457789656219599E-3</v>
      </c>
      <c r="R63" s="36">
        <v>1.52243507155197E-3</v>
      </c>
      <c r="S63" s="36">
        <v>7.6907262927017805E-4</v>
      </c>
      <c r="T63" s="36">
        <v>1.0690366386541001E-3</v>
      </c>
      <c r="U63" s="36">
        <v>1.0102223955699701E-3</v>
      </c>
      <c r="V63" s="36">
        <v>1.0667287623078599E-3</v>
      </c>
      <c r="W63" s="36">
        <v>1.04981837742886E-3</v>
      </c>
      <c r="X63" s="36">
        <v>9.6913240834287605E-4</v>
      </c>
      <c r="Y63" s="36">
        <v>1.07553342849145E-3</v>
      </c>
      <c r="Z63" s="36">
        <v>9.2886977915170304E-4</v>
      </c>
      <c r="AA63" s="36">
        <v>8.7020431941580605E-4</v>
      </c>
      <c r="AB63" s="36">
        <v>9.2886977915170304E-4</v>
      </c>
      <c r="AC63" s="36">
        <v>9.8753523888759991E-4</v>
      </c>
      <c r="AD63" s="36">
        <v>1.03642312200085E-3</v>
      </c>
      <c r="AE63" s="36">
        <v>9.6798008564230099E-4</v>
      </c>
      <c r="AF63" s="36">
        <v>9.6798008564230099E-4</v>
      </c>
      <c r="AG63" s="36">
        <v>9.6798008564230099E-4</v>
      </c>
      <c r="AH63" s="59" t="s">
        <v>947</v>
      </c>
    </row>
    <row r="64" spans="1:34" ht="15" customHeight="1" x14ac:dyDescent="0.25">
      <c r="A64" s="34" t="s">
        <v>832</v>
      </c>
      <c r="B64" s="34" t="s">
        <v>1189</v>
      </c>
      <c r="C64" s="34" t="s">
        <v>1237</v>
      </c>
      <c r="D64" s="34" t="s">
        <v>273</v>
      </c>
      <c r="E64" s="34" t="s">
        <v>285</v>
      </c>
      <c r="F64" s="34" t="s">
        <v>291</v>
      </c>
      <c r="G64" s="34" t="s">
        <v>287</v>
      </c>
      <c r="H64" s="34" t="s">
        <v>937</v>
      </c>
      <c r="I64" s="59" t="s">
        <v>18</v>
      </c>
      <c r="J64" s="35">
        <v>298</v>
      </c>
      <c r="K64" s="36">
        <v>0.211607658722922</v>
      </c>
      <c r="L64" s="36">
        <v>0.209652363269064</v>
      </c>
      <c r="M64" s="36">
        <v>0.208396607996996</v>
      </c>
      <c r="N64" s="36">
        <v>0.205972122548672</v>
      </c>
      <c r="O64" s="36">
        <v>0.20554905250038799</v>
      </c>
      <c r="P64" s="36">
        <v>0.21154851336893499</v>
      </c>
      <c r="Q64" s="36">
        <v>0.20486672986616</v>
      </c>
      <c r="R64" s="36">
        <v>0.17562543084851301</v>
      </c>
      <c r="S64" s="36">
        <v>0.16954500039999201</v>
      </c>
      <c r="T64" s="36">
        <v>0.16929610363062</v>
      </c>
      <c r="U64" s="36">
        <v>0.167296193285631</v>
      </c>
      <c r="V64" s="36">
        <v>0.16246675793437901</v>
      </c>
      <c r="W64" s="36">
        <v>0.165382360818392</v>
      </c>
      <c r="X64" s="36">
        <v>0.16298273308039099</v>
      </c>
      <c r="Y64" s="36">
        <v>0.16300532012369101</v>
      </c>
      <c r="Z64" s="36">
        <v>0.15183002259591499</v>
      </c>
      <c r="AA64" s="36">
        <v>0.15183002259591499</v>
      </c>
      <c r="AB64" s="36">
        <v>0.15183002259591499</v>
      </c>
      <c r="AC64" s="36">
        <v>0.15183002259591499</v>
      </c>
      <c r="AD64" s="36">
        <v>0.15183002259591499</v>
      </c>
      <c r="AE64" s="36">
        <v>0.15183002259591499</v>
      </c>
      <c r="AF64" s="36">
        <v>0.15183002259591499</v>
      </c>
      <c r="AG64" s="36">
        <v>0.15183002259591499</v>
      </c>
      <c r="AH64" s="59" t="s">
        <v>954</v>
      </c>
    </row>
    <row r="65" spans="1:34" ht="15" customHeight="1" x14ac:dyDescent="0.25">
      <c r="A65" s="34" t="s">
        <v>832</v>
      </c>
      <c r="B65" s="34" t="s">
        <v>1189</v>
      </c>
      <c r="C65" s="34" t="s">
        <v>1237</v>
      </c>
      <c r="D65" s="34" t="s">
        <v>273</v>
      </c>
      <c r="E65" s="34" t="s">
        <v>285</v>
      </c>
      <c r="F65" s="34" t="s">
        <v>291</v>
      </c>
      <c r="G65" s="34" t="s">
        <v>287</v>
      </c>
      <c r="H65" s="34" t="s">
        <v>220</v>
      </c>
      <c r="I65" s="59" t="s">
        <v>18</v>
      </c>
      <c r="J65" s="35">
        <v>298</v>
      </c>
      <c r="K65" s="36">
        <v>5.3503205857523703E-2</v>
      </c>
      <c r="L65" s="36">
        <v>5.3628353935597901E-2</v>
      </c>
      <c r="M65" s="36">
        <v>5.7565228881618198E-2</v>
      </c>
      <c r="N65" s="36">
        <v>5.81518682485586E-2</v>
      </c>
      <c r="O65" s="36">
        <v>5.58848693311641E-2</v>
      </c>
      <c r="P65" s="36">
        <v>5.6758755732784501E-2</v>
      </c>
      <c r="Q65" s="36">
        <v>5.7510578463010303E-2</v>
      </c>
      <c r="R65" s="36">
        <v>5.96140430735176E-2</v>
      </c>
      <c r="S65" s="36">
        <v>5.7802781213010197E-2</v>
      </c>
      <c r="T65" s="36">
        <v>5.63185994436909E-2</v>
      </c>
      <c r="U65" s="36">
        <v>5.7852279706852298E-2</v>
      </c>
      <c r="V65" s="36">
        <v>5.7655647703250101E-2</v>
      </c>
      <c r="W65" s="36">
        <v>5.7899445342729498E-2</v>
      </c>
      <c r="X65" s="36">
        <v>5.6118400280918503E-2</v>
      </c>
      <c r="Y65" s="36">
        <v>5.7314417570838501E-2</v>
      </c>
      <c r="Z65" s="36">
        <v>5.5979758852231498E-2</v>
      </c>
      <c r="AA65" s="36">
        <v>5.5669715731174699E-2</v>
      </c>
      <c r="AB65" s="36">
        <v>5.6188471153840798E-2</v>
      </c>
      <c r="AC65" s="36">
        <v>5.59075287980716E-2</v>
      </c>
      <c r="AD65" s="36">
        <v>5.3112152358167998E-2</v>
      </c>
      <c r="AE65" s="36">
        <v>5.2846591596377203E-2</v>
      </c>
      <c r="AF65" s="36">
        <v>5.2846591596377203E-2</v>
      </c>
      <c r="AG65" s="36">
        <v>5.2846591596377203E-2</v>
      </c>
      <c r="AH65" s="59" t="s">
        <v>951</v>
      </c>
    </row>
    <row r="66" spans="1:34" ht="15" customHeight="1" x14ac:dyDescent="0.25">
      <c r="A66" s="34" t="s">
        <v>832</v>
      </c>
      <c r="B66" s="34" t="s">
        <v>1189</v>
      </c>
      <c r="C66" s="34" t="s">
        <v>1237</v>
      </c>
      <c r="D66" s="34" t="s">
        <v>273</v>
      </c>
      <c r="E66" s="34" t="s">
        <v>285</v>
      </c>
      <c r="F66" s="34" t="s">
        <v>291</v>
      </c>
      <c r="G66" s="34" t="s">
        <v>287</v>
      </c>
      <c r="H66" s="34" t="s">
        <v>239</v>
      </c>
      <c r="I66" s="59" t="s">
        <v>18</v>
      </c>
      <c r="J66" s="35">
        <v>298</v>
      </c>
      <c r="K66" s="36">
        <v>1.16884406049335E-2</v>
      </c>
      <c r="L66" s="36">
        <v>1.2007983992372E-2</v>
      </c>
      <c r="M66" s="36">
        <v>1.2263186631085001E-2</v>
      </c>
      <c r="N66" s="36">
        <v>1.2475541578088899E-2</v>
      </c>
      <c r="O66" s="36">
        <v>1.1188688805684299E-2</v>
      </c>
      <c r="P66" s="36">
        <v>1.17115907858299E-2</v>
      </c>
      <c r="Q66" s="36">
        <v>1.20626905195859E-2</v>
      </c>
      <c r="R66" s="36">
        <v>1.19773371464029E-2</v>
      </c>
      <c r="S66" s="36">
        <v>1.1651190464469101E-2</v>
      </c>
      <c r="T66" s="36">
        <v>1.1441426411217599E-2</v>
      </c>
      <c r="U66" s="36">
        <v>1.1084327796165101E-2</v>
      </c>
      <c r="V66" s="36">
        <v>1.10959477158741E-2</v>
      </c>
      <c r="W66" s="36">
        <v>1.21891081015919E-2</v>
      </c>
      <c r="X66" s="36">
        <v>1.1349134908717201E-2</v>
      </c>
      <c r="Y66" s="36">
        <v>1.0943399832875299E-2</v>
      </c>
      <c r="Z66" s="36">
        <v>1.0943399832875299E-2</v>
      </c>
      <c r="AA66" s="36">
        <v>1.088278996418E-2</v>
      </c>
      <c r="AB66" s="36">
        <v>1.09842006905239E-2</v>
      </c>
      <c r="AC66" s="36">
        <v>1.09292796870712E-2</v>
      </c>
      <c r="AD66" s="36">
        <v>1.03828157027177E-2</v>
      </c>
      <c r="AE66" s="36">
        <v>1.03828157027177E-2</v>
      </c>
      <c r="AF66" s="36">
        <v>1.03828157027177E-2</v>
      </c>
      <c r="AG66" s="36">
        <v>1.03828157027177E-2</v>
      </c>
      <c r="AH66" s="59" t="s">
        <v>952</v>
      </c>
    </row>
    <row r="67" spans="1:34" ht="15" customHeight="1" x14ac:dyDescent="0.25">
      <c r="A67" s="34" t="s">
        <v>832</v>
      </c>
      <c r="B67" s="34" t="s">
        <v>1189</v>
      </c>
      <c r="C67" s="34" t="s">
        <v>1237</v>
      </c>
      <c r="D67" s="34" t="s">
        <v>273</v>
      </c>
      <c r="E67" s="34" t="s">
        <v>285</v>
      </c>
      <c r="F67" s="34" t="s">
        <v>291</v>
      </c>
      <c r="G67" s="34" t="s">
        <v>287</v>
      </c>
      <c r="H67" s="34" t="s">
        <v>255</v>
      </c>
      <c r="I67" s="59" t="s">
        <v>18</v>
      </c>
      <c r="J67" s="35">
        <v>298</v>
      </c>
      <c r="K67" s="36">
        <v>3.2763746230120001E-4</v>
      </c>
      <c r="L67" s="36">
        <v>3.32145996764054E-4</v>
      </c>
      <c r="M67" s="36">
        <v>3.2308295368699801E-4</v>
      </c>
      <c r="N67" s="36">
        <v>3.0949863339070199E-4</v>
      </c>
      <c r="O67" s="36">
        <v>2.8187516246646097E-4</v>
      </c>
      <c r="P67" s="36">
        <v>2.5822573636481098E-4</v>
      </c>
      <c r="Q67" s="36">
        <v>2.7901511378200001E-4</v>
      </c>
      <c r="R67" s="36">
        <v>2.67350213565869E-4</v>
      </c>
      <c r="S67" s="36">
        <v>2.54270538703335E-4</v>
      </c>
      <c r="T67" s="36">
        <v>2.4620279564921697E-4</v>
      </c>
      <c r="U67" s="36">
        <v>2.49483672839043E-4</v>
      </c>
      <c r="V67" s="36">
        <v>2.2241315445863799E-4</v>
      </c>
      <c r="W67" s="36">
        <v>2.2255670638040499E-4</v>
      </c>
      <c r="X67" s="36">
        <v>1.9659932105154E-4</v>
      </c>
      <c r="Y67" s="36">
        <v>1.75653021012343E-4</v>
      </c>
      <c r="Z67" s="36">
        <v>1.69943196037371E-4</v>
      </c>
      <c r="AA67" s="36">
        <v>1.69943196037371E-4</v>
      </c>
      <c r="AB67" s="36">
        <v>1.69943196037371E-4</v>
      </c>
      <c r="AC67" s="36">
        <v>1.69943196037371E-4</v>
      </c>
      <c r="AD67" s="36">
        <v>1.69943196037371E-4</v>
      </c>
      <c r="AE67" s="36">
        <v>1.69943196037371E-4</v>
      </c>
      <c r="AF67" s="36">
        <v>1.69943196037371E-4</v>
      </c>
      <c r="AG67" s="36">
        <v>1.69943196037371E-4</v>
      </c>
      <c r="AH67" s="59" t="s">
        <v>955</v>
      </c>
    </row>
    <row r="68" spans="1:34" ht="15" customHeight="1" x14ac:dyDescent="0.25">
      <c r="A68" s="34" t="s">
        <v>832</v>
      </c>
      <c r="B68" s="34" t="s">
        <v>1189</v>
      </c>
      <c r="C68" s="34" t="s">
        <v>1237</v>
      </c>
      <c r="D68" s="34" t="s">
        <v>273</v>
      </c>
      <c r="E68" s="34" t="s">
        <v>285</v>
      </c>
      <c r="F68" s="34" t="s">
        <v>291</v>
      </c>
      <c r="G68" s="34" t="s">
        <v>287</v>
      </c>
      <c r="H68" s="34" t="s">
        <v>288</v>
      </c>
      <c r="I68" s="59" t="s">
        <v>18</v>
      </c>
      <c r="J68" s="35">
        <v>298</v>
      </c>
      <c r="K68" s="36">
        <v>4.8687660152221E-2</v>
      </c>
      <c r="L68" s="36">
        <v>4.9264377289257602E-2</v>
      </c>
      <c r="M68" s="36">
        <v>5.1286752131932699E-2</v>
      </c>
      <c r="N68" s="36">
        <v>5.6567786663535298E-2</v>
      </c>
      <c r="O68" s="36">
        <v>6.1141046086001703E-2</v>
      </c>
      <c r="P68" s="36">
        <v>6.7706696579449402E-2</v>
      </c>
      <c r="Q68" s="36">
        <v>6.7872802678593303E-2</v>
      </c>
      <c r="R68" s="36">
        <v>6.6238886776137706E-2</v>
      </c>
      <c r="S68" s="36">
        <v>6.5298464606102696E-2</v>
      </c>
      <c r="T68" s="36">
        <v>6.7631027365924995E-2</v>
      </c>
      <c r="U68" s="36">
        <v>6.8012760824440494E-2</v>
      </c>
      <c r="V68" s="36">
        <v>6.8733043345348299E-2</v>
      </c>
      <c r="W68" s="36">
        <v>6.8613965458544798E-2</v>
      </c>
      <c r="X68" s="36">
        <v>6.8340303605500599E-2</v>
      </c>
      <c r="Y68" s="36">
        <v>6.8684977617419096E-2</v>
      </c>
      <c r="Z68" s="36">
        <v>6.9142433126417505E-2</v>
      </c>
      <c r="AA68" s="36">
        <v>6.9142433126417505E-2</v>
      </c>
      <c r="AB68" s="36">
        <v>6.9142433126417505E-2</v>
      </c>
      <c r="AC68" s="36">
        <v>6.9142433126417505E-2</v>
      </c>
      <c r="AD68" s="36">
        <v>6.9142433126417505E-2</v>
      </c>
      <c r="AE68" s="36">
        <v>6.9142433126417505E-2</v>
      </c>
      <c r="AF68" s="36">
        <v>6.9142433126417505E-2</v>
      </c>
      <c r="AG68" s="36">
        <v>6.9142433126417505E-2</v>
      </c>
      <c r="AH68" s="59" t="s">
        <v>698</v>
      </c>
    </row>
    <row r="69" spans="1:34" ht="15" customHeight="1" x14ac:dyDescent="0.25">
      <c r="A69" s="34" t="s">
        <v>832</v>
      </c>
      <c r="B69" s="34" t="s">
        <v>1189</v>
      </c>
      <c r="C69" s="34" t="s">
        <v>1237</v>
      </c>
      <c r="D69" s="34" t="s">
        <v>273</v>
      </c>
      <c r="E69" s="34" t="s">
        <v>285</v>
      </c>
      <c r="F69" s="34" t="s">
        <v>291</v>
      </c>
      <c r="G69" s="34" t="s">
        <v>287</v>
      </c>
      <c r="H69" s="34" t="s">
        <v>236</v>
      </c>
      <c r="I69" s="59" t="s">
        <v>18</v>
      </c>
      <c r="J69" s="35">
        <v>298</v>
      </c>
      <c r="K69" s="36">
        <v>3.2548822670381899E-4</v>
      </c>
      <c r="L69" s="36">
        <v>2.5961593228387303E-4</v>
      </c>
      <c r="M69" s="36">
        <v>3.9879499523984399E-4</v>
      </c>
      <c r="N69" s="36">
        <v>3.53733936027345E-4</v>
      </c>
      <c r="O69" s="36">
        <v>3.5577505808619998E-4</v>
      </c>
      <c r="P69" s="36">
        <v>3.3164678255322697E-4</v>
      </c>
      <c r="Q69" s="36">
        <v>3.11449165170014E-4</v>
      </c>
      <c r="R69" s="36">
        <v>3.2942030318833498E-4</v>
      </c>
      <c r="S69" s="36">
        <v>1.6640981506670701E-4</v>
      </c>
      <c r="T69" s="36">
        <v>2.31315200369024E-4</v>
      </c>
      <c r="U69" s="36">
        <v>2.1858913661064301E-4</v>
      </c>
      <c r="V69" s="36">
        <v>2.30815828448404E-4</v>
      </c>
      <c r="W69" s="36">
        <v>2.27156805992889E-4</v>
      </c>
      <c r="X69" s="36">
        <v>2.0969819846603099E-4</v>
      </c>
      <c r="Y69" s="36">
        <v>2.32720957841352E-4</v>
      </c>
      <c r="Z69" s="36">
        <v>2.00986281772077E-4</v>
      </c>
      <c r="AA69" s="36">
        <v>1.8829241134436699E-4</v>
      </c>
      <c r="AB69" s="36">
        <v>2.00986281772077E-4</v>
      </c>
      <c r="AC69" s="36">
        <v>2.1368015219978701E-4</v>
      </c>
      <c r="AD69" s="36">
        <v>2.2425837755621201E-4</v>
      </c>
      <c r="AE69" s="36">
        <v>2.09448862057217E-4</v>
      </c>
      <c r="AF69" s="36">
        <v>2.09448862057217E-4</v>
      </c>
      <c r="AG69" s="36">
        <v>2.09448862057217E-4</v>
      </c>
      <c r="AH69" s="59" t="s">
        <v>953</v>
      </c>
    </row>
    <row r="70" spans="1:34" ht="15" customHeight="1" x14ac:dyDescent="0.25">
      <c r="A70" s="34" t="s">
        <v>832</v>
      </c>
      <c r="B70" s="34" t="s">
        <v>221</v>
      </c>
      <c r="C70" s="34" t="s">
        <v>1237</v>
      </c>
      <c r="D70" s="34" t="s">
        <v>217</v>
      </c>
      <c r="E70" s="34" t="s">
        <v>218</v>
      </c>
      <c r="F70" s="34" t="s">
        <v>13</v>
      </c>
      <c r="G70" s="34" t="s">
        <v>219</v>
      </c>
      <c r="H70" s="34" t="s">
        <v>842</v>
      </c>
      <c r="I70" s="59" t="s">
        <v>16</v>
      </c>
      <c r="J70" s="35">
        <v>25</v>
      </c>
      <c r="K70" s="36">
        <v>0.103803289353811</v>
      </c>
      <c r="L70" s="36">
        <v>0.103488340127107</v>
      </c>
      <c r="M70" s="36">
        <v>0.101302105608163</v>
      </c>
      <c r="N70" s="36">
        <v>9.6383616598803803E-2</v>
      </c>
      <c r="O70" s="36">
        <v>9.4199462422127095E-2</v>
      </c>
      <c r="P70" s="36">
        <v>9.3239739474255207E-2</v>
      </c>
      <c r="Q70" s="36">
        <v>8.7164155977375493E-2</v>
      </c>
      <c r="R70" s="36">
        <v>9.5696968663347301E-2</v>
      </c>
      <c r="S70" s="36">
        <v>8.7717500011080904E-2</v>
      </c>
      <c r="T70" s="36">
        <v>8.7781242892068206E-2</v>
      </c>
      <c r="U70" s="36">
        <v>8.6180296054831296E-2</v>
      </c>
      <c r="V70" s="36">
        <v>8.4949943275092199E-2</v>
      </c>
      <c r="W70" s="36">
        <v>8.5349032115967505E-2</v>
      </c>
      <c r="X70" s="36">
        <v>8.2084738992552295E-2</v>
      </c>
      <c r="Y70" s="36">
        <v>8.2736457253807502E-2</v>
      </c>
      <c r="Z70" s="36">
        <v>7.1101642952490801E-2</v>
      </c>
      <c r="AA70" s="36">
        <v>7.1101642952490801E-2</v>
      </c>
      <c r="AB70" s="36">
        <v>7.1101642952490801E-2</v>
      </c>
      <c r="AC70" s="36">
        <v>7.1101642952490801E-2</v>
      </c>
      <c r="AD70" s="36">
        <v>7.1101642952490801E-2</v>
      </c>
      <c r="AE70" s="36">
        <v>7.1101642952490801E-2</v>
      </c>
      <c r="AF70" s="36">
        <v>7.1101642952490801E-2</v>
      </c>
      <c r="AG70" s="36">
        <v>7.2350169608240006E-2</v>
      </c>
      <c r="AH70" s="59" t="s">
        <v>843</v>
      </c>
    </row>
    <row r="71" spans="1:34" ht="15" customHeight="1" x14ac:dyDescent="0.25">
      <c r="A71" s="34" t="s">
        <v>832</v>
      </c>
      <c r="B71" s="34" t="s">
        <v>221</v>
      </c>
      <c r="C71" s="34" t="s">
        <v>1237</v>
      </c>
      <c r="D71" s="34" t="s">
        <v>217</v>
      </c>
      <c r="E71" s="34" t="s">
        <v>218</v>
      </c>
      <c r="F71" s="34" t="s">
        <v>13</v>
      </c>
      <c r="G71" s="34" t="s">
        <v>219</v>
      </c>
      <c r="H71" s="34" t="s">
        <v>222</v>
      </c>
      <c r="I71" s="59" t="s">
        <v>16</v>
      </c>
      <c r="J71" s="35">
        <v>25</v>
      </c>
      <c r="K71" s="36">
        <v>1.70451604027626</v>
      </c>
      <c r="L71" s="36">
        <v>1.6829398878677</v>
      </c>
      <c r="M71" s="36">
        <v>1.6430244647260801</v>
      </c>
      <c r="N71" s="36">
        <v>1.6249125000683899</v>
      </c>
      <c r="O71" s="36">
        <v>1.59240362572676</v>
      </c>
      <c r="P71" s="36">
        <v>1.59544020142047</v>
      </c>
      <c r="Q71" s="36">
        <v>1.5168252445751</v>
      </c>
      <c r="R71" s="36">
        <v>1.6702908542581001</v>
      </c>
      <c r="S71" s="36">
        <v>1.5629150136272201</v>
      </c>
      <c r="T71" s="36">
        <v>1.55098436466824</v>
      </c>
      <c r="U71" s="36">
        <v>1.50326176883229</v>
      </c>
      <c r="V71" s="36">
        <v>1.47940047091432</v>
      </c>
      <c r="W71" s="36">
        <v>1.50326176883229</v>
      </c>
      <c r="X71" s="36">
        <v>1.4555391729963501</v>
      </c>
      <c r="Y71" s="36">
        <v>1.4316778750783701</v>
      </c>
      <c r="Z71" s="36">
        <v>1.4078165771604001</v>
      </c>
      <c r="AA71" s="36">
        <v>1.4316778750783701</v>
      </c>
      <c r="AB71" s="36">
        <v>1.6282281582883</v>
      </c>
      <c r="AC71" s="36">
        <v>1.5987069605041799</v>
      </c>
      <c r="AD71" s="36">
        <v>1.50326176883229</v>
      </c>
      <c r="AE71" s="36">
        <v>1.5629150136272201</v>
      </c>
      <c r="AF71" s="36">
        <v>1.5748456625862099</v>
      </c>
      <c r="AG71" s="36">
        <v>1.62738824060159</v>
      </c>
      <c r="AH71" s="59" t="s">
        <v>611</v>
      </c>
    </row>
    <row r="72" spans="1:34" ht="15" customHeight="1" x14ac:dyDescent="0.25">
      <c r="A72" s="34" t="s">
        <v>832</v>
      </c>
      <c r="B72" s="34" t="s">
        <v>221</v>
      </c>
      <c r="C72" s="34" t="s">
        <v>1237</v>
      </c>
      <c r="D72" s="34" t="s">
        <v>217</v>
      </c>
      <c r="E72" s="34" t="s">
        <v>218</v>
      </c>
      <c r="F72" s="34" t="s">
        <v>13</v>
      </c>
      <c r="G72" s="34" t="s">
        <v>219</v>
      </c>
      <c r="H72" s="34" t="s">
        <v>333</v>
      </c>
      <c r="I72" s="59" t="s">
        <v>16</v>
      </c>
      <c r="J72" s="35">
        <v>25</v>
      </c>
      <c r="K72" s="36">
        <v>4.6236487407686502E-2</v>
      </c>
      <c r="L72" s="36">
        <v>4.4079859064837801E-2</v>
      </c>
      <c r="M72" s="36">
        <v>4.2975355038688601E-2</v>
      </c>
      <c r="N72" s="36">
        <v>4.1680881209377303E-2</v>
      </c>
      <c r="O72" s="36">
        <v>4.1580572518240801E-2</v>
      </c>
      <c r="P72" s="36">
        <v>4.3908296080582103E-2</v>
      </c>
      <c r="Q72" s="36">
        <v>3.9939598276247698E-2</v>
      </c>
      <c r="R72" s="36">
        <v>4.4290522626074497E-2</v>
      </c>
      <c r="S72" s="36">
        <v>3.9253114460748299E-2</v>
      </c>
      <c r="T72" s="36">
        <v>4.0953415623889898E-2</v>
      </c>
      <c r="U72" s="36">
        <v>4.18591856100324E-2</v>
      </c>
      <c r="V72" s="36">
        <v>4.0393810939463801E-2</v>
      </c>
      <c r="W72" s="36">
        <v>4.2092101921637003E-2</v>
      </c>
      <c r="X72" s="36">
        <v>4.1851800733500803E-2</v>
      </c>
      <c r="Y72" s="36">
        <v>4.0697581833312298E-2</v>
      </c>
      <c r="Z72" s="36">
        <v>4.0697581833312298E-2</v>
      </c>
      <c r="AA72" s="36">
        <v>4.0697581833312298E-2</v>
      </c>
      <c r="AB72" s="36">
        <v>4.0697581833312298E-2</v>
      </c>
      <c r="AC72" s="36">
        <v>4.0697581833312298E-2</v>
      </c>
      <c r="AD72" s="36">
        <v>4.0697581833312298E-2</v>
      </c>
      <c r="AE72" s="36">
        <v>4.0697581833312298E-2</v>
      </c>
      <c r="AF72" s="36">
        <v>4.0697581833312298E-2</v>
      </c>
      <c r="AG72" s="36">
        <v>4.1412687643277303E-2</v>
      </c>
      <c r="AH72" s="59" t="s">
        <v>613</v>
      </c>
    </row>
    <row r="73" spans="1:34" ht="15" customHeight="1" x14ac:dyDescent="0.25">
      <c r="A73" s="34" t="s">
        <v>832</v>
      </c>
      <c r="B73" s="34" t="s">
        <v>221</v>
      </c>
      <c r="C73" s="34" t="s">
        <v>1237</v>
      </c>
      <c r="D73" s="34" t="s">
        <v>217</v>
      </c>
      <c r="E73" s="34" t="s">
        <v>218</v>
      </c>
      <c r="F73" s="34" t="s">
        <v>13</v>
      </c>
      <c r="G73" s="34" t="s">
        <v>219</v>
      </c>
      <c r="H73" s="34" t="s">
        <v>334</v>
      </c>
      <c r="I73" s="59" t="s">
        <v>16</v>
      </c>
      <c r="J73" s="35">
        <v>25</v>
      </c>
      <c r="K73" s="36">
        <v>0.126992401424043</v>
      </c>
      <c r="L73" s="36">
        <v>0.12241362140491301</v>
      </c>
      <c r="M73" s="36">
        <v>0.11834008167652001</v>
      </c>
      <c r="N73" s="36">
        <v>0.116775099814203</v>
      </c>
      <c r="O73" s="36">
        <v>0.113375932608656</v>
      </c>
      <c r="P73" s="36">
        <v>0.118541021767406</v>
      </c>
      <c r="Q73" s="36">
        <v>0.110421011619408</v>
      </c>
      <c r="R73" s="36">
        <v>0.12377912762329001</v>
      </c>
      <c r="S73" s="36">
        <v>0.108915697484123</v>
      </c>
      <c r="T73" s="36">
        <v>0.11358254296805501</v>
      </c>
      <c r="U73" s="36">
        <v>0.11859409550644399</v>
      </c>
      <c r="V73" s="36">
        <v>0.109171741947118</v>
      </c>
      <c r="W73" s="36">
        <v>0.114036453137073</v>
      </c>
      <c r="X73" s="36">
        <v>0.113621359635763</v>
      </c>
      <c r="Y73" s="36">
        <v>0.108799744881902</v>
      </c>
      <c r="Z73" s="36">
        <v>0.108799744881902</v>
      </c>
      <c r="AA73" s="36">
        <v>0.108799744881902</v>
      </c>
      <c r="AB73" s="36">
        <v>0.108799744881902</v>
      </c>
      <c r="AC73" s="36">
        <v>0.108799744881902</v>
      </c>
      <c r="AD73" s="36">
        <v>0.108799744881902</v>
      </c>
      <c r="AE73" s="36">
        <v>0.108799744881902</v>
      </c>
      <c r="AF73" s="36">
        <v>0.108799744881902</v>
      </c>
      <c r="AG73" s="36">
        <v>0.11071104343869601</v>
      </c>
      <c r="AH73" s="59" t="s">
        <v>612</v>
      </c>
    </row>
    <row r="74" spans="1:34" ht="15" customHeight="1" x14ac:dyDescent="0.25">
      <c r="A74" s="34" t="s">
        <v>832</v>
      </c>
      <c r="B74" s="34" t="s">
        <v>221</v>
      </c>
      <c r="C74" s="34" t="s">
        <v>1237</v>
      </c>
      <c r="D74" s="34" t="s">
        <v>217</v>
      </c>
      <c r="E74" s="34" t="s">
        <v>218</v>
      </c>
      <c r="F74" s="34" t="s">
        <v>13</v>
      </c>
      <c r="G74" s="34" t="s">
        <v>219</v>
      </c>
      <c r="H74" s="34" t="s">
        <v>223</v>
      </c>
      <c r="I74" s="59" t="s">
        <v>16</v>
      </c>
      <c r="J74" s="35">
        <v>25</v>
      </c>
      <c r="K74" s="36">
        <v>0.15508671399223101</v>
      </c>
      <c r="L74" s="36">
        <v>0.15508671399223101</v>
      </c>
      <c r="M74" s="36">
        <v>0.144348602314821</v>
      </c>
      <c r="N74" s="36">
        <v>0.147055199711318</v>
      </c>
      <c r="O74" s="36">
        <v>0.14831820486264299</v>
      </c>
      <c r="P74" s="36">
        <v>0.16008935425162299</v>
      </c>
      <c r="Q74" s="36">
        <v>0.17287972675021401</v>
      </c>
      <c r="R74" s="36">
        <v>0.172708905573422</v>
      </c>
      <c r="S74" s="36">
        <v>0.172708905573422</v>
      </c>
      <c r="T74" s="36">
        <v>0.16037255517532001</v>
      </c>
      <c r="U74" s="36">
        <v>0.172708905573422</v>
      </c>
      <c r="V74" s="36">
        <v>0.172708905573422</v>
      </c>
      <c r="W74" s="36">
        <v>0.172708905573422</v>
      </c>
      <c r="X74" s="36">
        <v>0.172708905573422</v>
      </c>
      <c r="Y74" s="36">
        <v>0.172708905573422</v>
      </c>
      <c r="Z74" s="36">
        <v>0.172708905573422</v>
      </c>
      <c r="AA74" s="36">
        <v>0.172708905573422</v>
      </c>
      <c r="AB74" s="36">
        <v>0.172708905573422</v>
      </c>
      <c r="AC74" s="36">
        <v>0.172708905573422</v>
      </c>
      <c r="AD74" s="36">
        <v>0.14803620477721899</v>
      </c>
      <c r="AE74" s="36">
        <v>0.14803620477721899</v>
      </c>
      <c r="AF74" s="36">
        <v>0.14803620477721899</v>
      </c>
      <c r="AG74" s="36">
        <v>0.14803620477721899</v>
      </c>
      <c r="AH74" s="59" t="s">
        <v>614</v>
      </c>
    </row>
    <row r="75" spans="1:34" ht="15" customHeight="1" x14ac:dyDescent="0.25">
      <c r="A75" s="34" t="s">
        <v>832</v>
      </c>
      <c r="B75" s="34" t="s">
        <v>216</v>
      </c>
      <c r="C75" s="34" t="s">
        <v>1237</v>
      </c>
      <c r="D75" s="34" t="s">
        <v>217</v>
      </c>
      <c r="E75" s="34" t="s">
        <v>218</v>
      </c>
      <c r="F75" s="34" t="s">
        <v>13</v>
      </c>
      <c r="G75" s="34" t="s">
        <v>219</v>
      </c>
      <c r="H75" s="34" t="s">
        <v>840</v>
      </c>
      <c r="I75" s="59" t="s">
        <v>16</v>
      </c>
      <c r="J75" s="35">
        <v>25</v>
      </c>
      <c r="K75" s="36">
        <v>0.22696210540959499</v>
      </c>
      <c r="L75" s="36">
        <v>0.226861573580763</v>
      </c>
      <c r="M75" s="36">
        <v>0.234777412274284</v>
      </c>
      <c r="N75" s="36">
        <v>0.24369022215223399</v>
      </c>
      <c r="O75" s="36">
        <v>0.24348981625720301</v>
      </c>
      <c r="P75" s="36">
        <v>0.24935915033200501</v>
      </c>
      <c r="Q75" s="36">
        <v>0.25382100509740302</v>
      </c>
      <c r="R75" s="36">
        <v>0.26734468857896398</v>
      </c>
      <c r="S75" s="36">
        <v>0.27329827721389099</v>
      </c>
      <c r="T75" s="36">
        <v>0.27264261458823802</v>
      </c>
      <c r="U75" s="36">
        <v>0.26110813066363298</v>
      </c>
      <c r="V75" s="36">
        <v>0.26045921262772798</v>
      </c>
      <c r="W75" s="36">
        <v>0.26738178575386701</v>
      </c>
      <c r="X75" s="36">
        <v>0.26710610081160802</v>
      </c>
      <c r="Y75" s="36">
        <v>0.26578063538529201</v>
      </c>
      <c r="Z75" s="36">
        <v>0.25959150432040001</v>
      </c>
      <c r="AA75" s="36">
        <v>0.258153760359913</v>
      </c>
      <c r="AB75" s="36">
        <v>0.26055935308316303</v>
      </c>
      <c r="AC75" s="36">
        <v>0.26147453766212703</v>
      </c>
      <c r="AD75" s="36">
        <v>0.26238972224108997</v>
      </c>
      <c r="AE75" s="36">
        <v>0.26330490682005397</v>
      </c>
      <c r="AF75" s="36">
        <v>0.26422009139901798</v>
      </c>
      <c r="AG75" s="36">
        <v>0.26513527597798098</v>
      </c>
      <c r="AH75" s="59" t="s">
        <v>841</v>
      </c>
    </row>
    <row r="76" spans="1:34" ht="15" customHeight="1" x14ac:dyDescent="0.25">
      <c r="A76" s="34" t="s">
        <v>832</v>
      </c>
      <c r="B76" s="34" t="s">
        <v>216</v>
      </c>
      <c r="C76" s="34" t="s">
        <v>1237</v>
      </c>
      <c r="D76" s="34" t="s">
        <v>217</v>
      </c>
      <c r="E76" s="34" t="s">
        <v>218</v>
      </c>
      <c r="F76" s="34" t="s">
        <v>13</v>
      </c>
      <c r="G76" s="34" t="s">
        <v>219</v>
      </c>
      <c r="H76" s="34" t="s">
        <v>220</v>
      </c>
      <c r="I76" s="59" t="s">
        <v>16</v>
      </c>
      <c r="J76" s="35">
        <v>25</v>
      </c>
      <c r="K76" s="36">
        <v>5.1078243461416202</v>
      </c>
      <c r="L76" s="36">
        <v>4.9986461997558198</v>
      </c>
      <c r="M76" s="36">
        <v>5.5929778156296397</v>
      </c>
      <c r="N76" s="36">
        <v>5.6493307619772803</v>
      </c>
      <c r="O76" s="36">
        <v>5.5574643760641003</v>
      </c>
      <c r="P76" s="36">
        <v>5.6701964943891303</v>
      </c>
      <c r="Q76" s="36">
        <v>5.7827009967821104</v>
      </c>
      <c r="R76" s="36">
        <v>6.5886756795218098</v>
      </c>
      <c r="S76" s="36">
        <v>6.4837392243473602</v>
      </c>
      <c r="T76" s="36">
        <v>6.1598287163348697</v>
      </c>
      <c r="U76" s="36">
        <v>6.6859426805530502</v>
      </c>
      <c r="V76" s="36">
        <v>6.6302181442731802</v>
      </c>
      <c r="W76" s="36">
        <v>6.5638225896616396</v>
      </c>
      <c r="X76" s="36">
        <v>6.3983708036086604</v>
      </c>
      <c r="Y76" s="36">
        <v>6.4544592115686301</v>
      </c>
      <c r="Z76" s="36">
        <v>6.3041567113300898</v>
      </c>
      <c r="AA76" s="36">
        <v>6.2692412264747102</v>
      </c>
      <c r="AB76" s="36">
        <v>6.3276608328894399</v>
      </c>
      <c r="AC76" s="36">
        <v>6.2827414394994001</v>
      </c>
      <c r="AD76" s="36">
        <v>6.2378220461093701</v>
      </c>
      <c r="AE76" s="36">
        <v>6.19290265271934</v>
      </c>
      <c r="AF76" s="36">
        <v>6.1479832593293002</v>
      </c>
      <c r="AG76" s="36">
        <v>6.1030638659392702</v>
      </c>
      <c r="AH76" s="59" t="s">
        <v>608</v>
      </c>
    </row>
    <row r="77" spans="1:34" ht="15" customHeight="1" x14ac:dyDescent="0.25">
      <c r="A77" s="34" t="s">
        <v>832</v>
      </c>
      <c r="B77" s="34" t="s">
        <v>216</v>
      </c>
      <c r="C77" s="34" t="s">
        <v>1237</v>
      </c>
      <c r="D77" s="34" t="s">
        <v>217</v>
      </c>
      <c r="E77" s="34" t="s">
        <v>218</v>
      </c>
      <c r="F77" s="34" t="s">
        <v>13</v>
      </c>
      <c r="G77" s="34" t="s">
        <v>219</v>
      </c>
      <c r="H77" s="34" t="s">
        <v>331</v>
      </c>
      <c r="I77" s="59" t="s">
        <v>16</v>
      </c>
      <c r="J77" s="35">
        <v>25</v>
      </c>
      <c r="K77" s="36">
        <v>0.23509874900122399</v>
      </c>
      <c r="L77" s="36">
        <v>0.24139271383552799</v>
      </c>
      <c r="M77" s="36">
        <v>0.24976382826281099</v>
      </c>
      <c r="N77" s="36">
        <v>0.248850082532733</v>
      </c>
      <c r="O77" s="36">
        <v>0.23288230942963201</v>
      </c>
      <c r="P77" s="36">
        <v>0.24571363105586699</v>
      </c>
      <c r="Q77" s="36">
        <v>0.248164640148579</v>
      </c>
      <c r="R77" s="36">
        <v>0.26066061794950102</v>
      </c>
      <c r="S77" s="36">
        <v>0.25842997791975397</v>
      </c>
      <c r="T77" s="36">
        <v>0.25742104521593301</v>
      </c>
      <c r="U77" s="36">
        <v>0.24605781303448801</v>
      </c>
      <c r="V77" s="36">
        <v>0.246365160069941</v>
      </c>
      <c r="W77" s="36">
        <v>0.26688775291015299</v>
      </c>
      <c r="X77" s="36">
        <v>0.25032299121143398</v>
      </c>
      <c r="Y77" s="36">
        <v>0.24329151922744299</v>
      </c>
      <c r="Z77" s="36">
        <v>0.23762608352972001</v>
      </c>
      <c r="AA77" s="36">
        <v>0.23630999474883499</v>
      </c>
      <c r="AB77" s="36">
        <v>0.23851203745007801</v>
      </c>
      <c r="AC77" s="36">
        <v>0.23934983328440301</v>
      </c>
      <c r="AD77" s="36">
        <v>0.24018762911872801</v>
      </c>
      <c r="AE77" s="36">
        <v>0.24102542495305301</v>
      </c>
      <c r="AF77" s="36">
        <v>0.24186322078737699</v>
      </c>
      <c r="AG77" s="36">
        <v>0.24270101662170199</v>
      </c>
      <c r="AH77" s="59" t="s">
        <v>610</v>
      </c>
    </row>
    <row r="78" spans="1:34" ht="15" customHeight="1" x14ac:dyDescent="0.25">
      <c r="A78" s="34" t="s">
        <v>832</v>
      </c>
      <c r="B78" s="34" t="s">
        <v>216</v>
      </c>
      <c r="C78" s="34" t="s">
        <v>1237</v>
      </c>
      <c r="D78" s="34" t="s">
        <v>217</v>
      </c>
      <c r="E78" s="34" t="s">
        <v>218</v>
      </c>
      <c r="F78" s="34" t="s">
        <v>13</v>
      </c>
      <c r="G78" s="34" t="s">
        <v>219</v>
      </c>
      <c r="H78" s="34" t="s">
        <v>332</v>
      </c>
      <c r="I78" s="59" t="s">
        <v>16</v>
      </c>
      <c r="J78" s="35">
        <v>25</v>
      </c>
      <c r="K78" s="36">
        <v>0.83561207715403096</v>
      </c>
      <c r="L78" s="36">
        <v>0.86468735166334199</v>
      </c>
      <c r="M78" s="36">
        <v>0.88661678098220997</v>
      </c>
      <c r="N78" s="36">
        <v>0.90413041310312003</v>
      </c>
      <c r="O78" s="36">
        <v>0.82245433902654996</v>
      </c>
      <c r="P78" s="36">
        <v>0.85694943990759298</v>
      </c>
      <c r="Q78" s="36">
        <v>0.88510793579418001</v>
      </c>
      <c r="R78" s="36">
        <v>0.921343215287586</v>
      </c>
      <c r="S78" s="36">
        <v>0.92650265198083304</v>
      </c>
      <c r="T78" s="36">
        <v>0.90490188685859396</v>
      </c>
      <c r="U78" s="36">
        <v>0.87800415198161397</v>
      </c>
      <c r="V78" s="36">
        <v>0.87750699984174596</v>
      </c>
      <c r="W78" s="36">
        <v>0.96593341061250904</v>
      </c>
      <c r="X78" s="36">
        <v>0.897716682542264</v>
      </c>
      <c r="Y78" s="36">
        <v>0.86408132333426202</v>
      </c>
      <c r="Z78" s="36">
        <v>0.84395979509316799</v>
      </c>
      <c r="AA78" s="36">
        <v>0.83928553542713602</v>
      </c>
      <c r="AB78" s="36">
        <v>0.84710637512336096</v>
      </c>
      <c r="AC78" s="36">
        <v>0.85008151378874397</v>
      </c>
      <c r="AD78" s="36">
        <v>0.85305665245412798</v>
      </c>
      <c r="AE78" s="36">
        <v>0.856031791119511</v>
      </c>
      <c r="AF78" s="36">
        <v>0.85900692978489501</v>
      </c>
      <c r="AG78" s="36">
        <v>0.86198206845027803</v>
      </c>
      <c r="AH78" s="59" t="s">
        <v>609</v>
      </c>
    </row>
    <row r="79" spans="1:34" ht="15" customHeight="1" x14ac:dyDescent="0.25">
      <c r="A79" s="34" t="s">
        <v>832</v>
      </c>
      <c r="B79" s="34" t="s">
        <v>221</v>
      </c>
      <c r="C79" s="34" t="s">
        <v>1237</v>
      </c>
      <c r="D79" s="34" t="s">
        <v>217</v>
      </c>
      <c r="E79" s="34" t="s">
        <v>218</v>
      </c>
      <c r="F79" s="34" t="s">
        <v>13</v>
      </c>
      <c r="G79" s="34" t="s">
        <v>219</v>
      </c>
      <c r="H79" s="34" t="s">
        <v>224</v>
      </c>
      <c r="I79" s="59" t="s">
        <v>16</v>
      </c>
      <c r="J79" s="35">
        <v>25</v>
      </c>
      <c r="K79" s="36">
        <v>0.12942827887658501</v>
      </c>
      <c r="L79" s="36">
        <v>0.134050017175606</v>
      </c>
      <c r="M79" s="36">
        <v>0.145734316374596</v>
      </c>
      <c r="N79" s="36">
        <v>0.16116252851562499</v>
      </c>
      <c r="O79" s="36">
        <v>0.154331392307163</v>
      </c>
      <c r="P79" s="36">
        <v>0.16138475034261501</v>
      </c>
      <c r="Q79" s="36">
        <v>0.17093440809882601</v>
      </c>
      <c r="R79" s="36">
        <v>0.177987626978415</v>
      </c>
      <c r="S79" s="36">
        <v>0.176950714733148</v>
      </c>
      <c r="T79" s="36">
        <v>0.165315052560044</v>
      </c>
      <c r="U79" s="36">
        <v>0.16155890367714701</v>
      </c>
      <c r="V79" s="36">
        <v>0.164115000710821</v>
      </c>
      <c r="W79" s="36">
        <v>0.17044420699719601</v>
      </c>
      <c r="X79" s="36">
        <v>0.16625198568948399</v>
      </c>
      <c r="Y79" s="36">
        <v>0.178404532011115</v>
      </c>
      <c r="Z79" s="36">
        <v>0.178404532011115</v>
      </c>
      <c r="AA79" s="36">
        <v>0.178404532011115</v>
      </c>
      <c r="AB79" s="36">
        <v>0.178404532011115</v>
      </c>
      <c r="AC79" s="36">
        <v>0.178404532011115</v>
      </c>
      <c r="AD79" s="36">
        <v>0.178404532011115</v>
      </c>
      <c r="AE79" s="36">
        <v>0.178404532011115</v>
      </c>
      <c r="AF79" s="36">
        <v>0.178404532011115</v>
      </c>
      <c r="AG79" s="36">
        <v>0.18153731145900601</v>
      </c>
      <c r="AH79" s="59" t="s">
        <v>615</v>
      </c>
    </row>
    <row r="80" spans="1:34" ht="15" customHeight="1" x14ac:dyDescent="0.25">
      <c r="A80" s="34" t="s">
        <v>832</v>
      </c>
      <c r="B80" s="34" t="s">
        <v>221</v>
      </c>
      <c r="C80" s="34" t="s">
        <v>1237</v>
      </c>
      <c r="D80" s="34" t="s">
        <v>217</v>
      </c>
      <c r="E80" s="34" t="s">
        <v>218</v>
      </c>
      <c r="F80" s="34" t="s">
        <v>13</v>
      </c>
      <c r="G80" s="34" t="s">
        <v>219</v>
      </c>
      <c r="H80" s="34" t="s">
        <v>225</v>
      </c>
      <c r="I80" s="59" t="s">
        <v>16</v>
      </c>
      <c r="J80" s="35">
        <v>25</v>
      </c>
      <c r="K80" s="36">
        <v>0.13311436733266099</v>
      </c>
      <c r="L80" s="36">
        <v>0.128864276571378</v>
      </c>
      <c r="M80" s="36">
        <v>0.13051207334753501</v>
      </c>
      <c r="N80" s="36">
        <v>0.125168036167663</v>
      </c>
      <c r="O80" s="36">
        <v>0.12138909738423299</v>
      </c>
      <c r="P80" s="36">
        <v>0.14011559227531001</v>
      </c>
      <c r="Q80" s="36">
        <v>0.13127036071652701</v>
      </c>
      <c r="R80" s="36">
        <v>0.12994605619465699</v>
      </c>
      <c r="S80" s="36">
        <v>0.13641855583527701</v>
      </c>
      <c r="T80" s="36">
        <v>0.14385749234426401</v>
      </c>
      <c r="U80" s="36">
        <v>0.17340653924230401</v>
      </c>
      <c r="V80" s="36">
        <v>0.16005755325277199</v>
      </c>
      <c r="W80" s="36">
        <v>0.16038957828150799</v>
      </c>
      <c r="X80" s="36">
        <v>0.16495020892432599</v>
      </c>
      <c r="Y80" s="36">
        <v>0.17361661196236799</v>
      </c>
      <c r="Z80" s="36">
        <v>0.17361661196236799</v>
      </c>
      <c r="AA80" s="36">
        <v>0.17361661196236799</v>
      </c>
      <c r="AB80" s="36">
        <v>0.17361661196236799</v>
      </c>
      <c r="AC80" s="36">
        <v>0.17361661196236799</v>
      </c>
      <c r="AD80" s="36">
        <v>0.17361661196236799</v>
      </c>
      <c r="AE80" s="36">
        <v>0.17361661196236799</v>
      </c>
      <c r="AF80" s="36">
        <v>0.17361661196236799</v>
      </c>
      <c r="AG80" s="36">
        <v>0.17666632500201199</v>
      </c>
      <c r="AH80" s="59" t="s">
        <v>616</v>
      </c>
    </row>
    <row r="81" spans="1:34" ht="15" customHeight="1" x14ac:dyDescent="0.25">
      <c r="A81" s="34" t="s">
        <v>832</v>
      </c>
      <c r="B81" s="34" t="s">
        <v>221</v>
      </c>
      <c r="C81" s="34" t="s">
        <v>1237</v>
      </c>
      <c r="D81" s="34" t="s">
        <v>217</v>
      </c>
      <c r="E81" s="34" t="s">
        <v>218</v>
      </c>
      <c r="F81" s="34" t="s">
        <v>13</v>
      </c>
      <c r="G81" s="34" t="s">
        <v>219</v>
      </c>
      <c r="H81" s="34" t="s">
        <v>226</v>
      </c>
      <c r="I81" s="59" t="s">
        <v>16</v>
      </c>
      <c r="J81" s="35">
        <v>25</v>
      </c>
      <c r="K81" s="36">
        <v>0.22297345161763299</v>
      </c>
      <c r="L81" s="36">
        <v>0.227164247969702</v>
      </c>
      <c r="M81" s="36">
        <v>0.254208727963945</v>
      </c>
      <c r="N81" s="36">
        <v>0.28400005068138501</v>
      </c>
      <c r="O81" s="36">
        <v>0.26662632808155601</v>
      </c>
      <c r="P81" s="36">
        <v>0.28082975457263998</v>
      </c>
      <c r="Q81" s="36">
        <v>0.30203064054330397</v>
      </c>
      <c r="R81" s="36">
        <v>0.31935250326568998</v>
      </c>
      <c r="S81" s="36">
        <v>0.31919665710638301</v>
      </c>
      <c r="T81" s="36">
        <v>0.30160710067621199</v>
      </c>
      <c r="U81" s="36">
        <v>0.29186744319348101</v>
      </c>
      <c r="V81" s="36">
        <v>0.28986303626765902</v>
      </c>
      <c r="W81" s="36">
        <v>0.30071012129734398</v>
      </c>
      <c r="X81" s="36">
        <v>0.29926906845360501</v>
      </c>
      <c r="Y81" s="36">
        <v>0.33370166153913999</v>
      </c>
      <c r="Z81" s="36">
        <v>0.28677486538519897</v>
      </c>
      <c r="AA81" s="36">
        <v>0.28677486538519897</v>
      </c>
      <c r="AB81" s="36">
        <v>0.28677486538519897</v>
      </c>
      <c r="AC81" s="36">
        <v>0.28677486538519897</v>
      </c>
      <c r="AD81" s="36">
        <v>0.28677486538519897</v>
      </c>
      <c r="AE81" s="36">
        <v>0.28677486538519897</v>
      </c>
      <c r="AF81" s="36">
        <v>0.28677486538519897</v>
      </c>
      <c r="AG81" s="36">
        <v>0.29181104605851199</v>
      </c>
      <c r="AH81" s="59" t="s">
        <v>617</v>
      </c>
    </row>
    <row r="82" spans="1:34" ht="15" customHeight="1" x14ac:dyDescent="0.25">
      <c r="A82" s="34" t="s">
        <v>832</v>
      </c>
      <c r="B82" s="34" t="s">
        <v>221</v>
      </c>
      <c r="C82" s="34" t="s">
        <v>1237</v>
      </c>
      <c r="D82" s="34" t="s">
        <v>217</v>
      </c>
      <c r="E82" s="34" t="s">
        <v>218</v>
      </c>
      <c r="F82" s="34" t="s">
        <v>13</v>
      </c>
      <c r="G82" s="34" t="s">
        <v>219</v>
      </c>
      <c r="H82" s="34" t="s">
        <v>227</v>
      </c>
      <c r="I82" s="59" t="s">
        <v>16</v>
      </c>
      <c r="J82" s="35">
        <v>25</v>
      </c>
      <c r="K82" s="36">
        <v>0.47886785024476702</v>
      </c>
      <c r="L82" s="36">
        <v>0.461467675039405</v>
      </c>
      <c r="M82" s="36">
        <v>0.46862572723624402</v>
      </c>
      <c r="N82" s="36">
        <v>0.42831703281398298</v>
      </c>
      <c r="O82" s="36">
        <v>0.43657547740153102</v>
      </c>
      <c r="P82" s="36">
        <v>0.45788531038276498</v>
      </c>
      <c r="Q82" s="36">
        <v>0.42267537241679798</v>
      </c>
      <c r="R82" s="36">
        <v>0.47352921495302602</v>
      </c>
      <c r="S82" s="36">
        <v>0.44555227431918898</v>
      </c>
      <c r="T82" s="36">
        <v>0.44971796653248203</v>
      </c>
      <c r="U82" s="36">
        <v>0.44682285182537701</v>
      </c>
      <c r="V82" s="36">
        <v>0.40019344512251698</v>
      </c>
      <c r="W82" s="36">
        <v>0.416319749059264</v>
      </c>
      <c r="X82" s="36">
        <v>0.41976056392275402</v>
      </c>
      <c r="Y82" s="36">
        <v>0.445002493024097</v>
      </c>
      <c r="Z82" s="36">
        <v>0.38242401744258397</v>
      </c>
      <c r="AA82" s="36">
        <v>0.38242401744258397</v>
      </c>
      <c r="AB82" s="36">
        <v>0.38242401744258397</v>
      </c>
      <c r="AC82" s="36">
        <v>0.38242401744258397</v>
      </c>
      <c r="AD82" s="36">
        <v>0.38242401744258397</v>
      </c>
      <c r="AE82" s="36">
        <v>0.38242401744258397</v>
      </c>
      <c r="AF82" s="36">
        <v>0.38242401744258397</v>
      </c>
      <c r="AG82" s="36">
        <v>0.38914034356611799</v>
      </c>
      <c r="AH82" s="59" t="s">
        <v>618</v>
      </c>
    </row>
    <row r="83" spans="1:34" ht="15" customHeight="1" x14ac:dyDescent="0.25">
      <c r="A83" s="34" t="s">
        <v>832</v>
      </c>
      <c r="B83" s="34" t="s">
        <v>231</v>
      </c>
      <c r="C83" s="34" t="s">
        <v>1237</v>
      </c>
      <c r="D83" s="34" t="s">
        <v>217</v>
      </c>
      <c r="E83" s="34" t="s">
        <v>229</v>
      </c>
      <c r="F83" s="34" t="s">
        <v>13</v>
      </c>
      <c r="G83" s="34" t="s">
        <v>219</v>
      </c>
      <c r="H83" s="34" t="s">
        <v>232</v>
      </c>
      <c r="I83" s="59" t="s">
        <v>16</v>
      </c>
      <c r="J83" s="35">
        <v>25</v>
      </c>
      <c r="K83" s="36">
        <v>1.0325000000000001E-2</v>
      </c>
      <c r="L83" s="36">
        <v>1.1607625E-2</v>
      </c>
      <c r="M83" s="36">
        <v>1.2890250000000001E-2</v>
      </c>
      <c r="N83" s="36">
        <v>1.32122E-2</v>
      </c>
      <c r="O83" s="36">
        <v>1.353415E-2</v>
      </c>
      <c r="P83" s="36">
        <v>1.4500000000000001E-2</v>
      </c>
      <c r="Q83" s="36">
        <v>1.6E-2</v>
      </c>
      <c r="R83" s="36">
        <v>1.6937500000000001E-2</v>
      </c>
      <c r="S83" s="36">
        <v>1.6125E-2</v>
      </c>
      <c r="T83" s="36">
        <v>1.7000000000000001E-2</v>
      </c>
      <c r="U83" s="36">
        <v>1.6812500000000001E-2</v>
      </c>
      <c r="V83" s="36">
        <v>1.7687499999999998E-2</v>
      </c>
      <c r="W83" s="36">
        <v>1.7624999999999998E-2</v>
      </c>
      <c r="X83" s="36">
        <v>1.7187500000000001E-2</v>
      </c>
      <c r="Y83" s="36">
        <v>1.5824999999999999E-2</v>
      </c>
      <c r="Z83" s="36">
        <v>1.6049999999999998E-2</v>
      </c>
      <c r="AA83" s="36">
        <v>1.6574999999999999E-2</v>
      </c>
      <c r="AB83" s="36">
        <v>1.6666250000000001E-2</v>
      </c>
      <c r="AC83" s="36">
        <v>1.60625E-2</v>
      </c>
      <c r="AD83" s="36">
        <v>1.6875000000000001E-2</v>
      </c>
      <c r="AE83" s="36">
        <v>1.6250000000000001E-2</v>
      </c>
      <c r="AF83" s="36">
        <v>1.5375E-2</v>
      </c>
      <c r="AG83" s="36">
        <v>1.5857875E-2</v>
      </c>
      <c r="AH83" s="59" t="s">
        <v>620</v>
      </c>
    </row>
    <row r="84" spans="1:34" ht="15" customHeight="1" x14ac:dyDescent="0.25">
      <c r="A84" s="34" t="s">
        <v>832</v>
      </c>
      <c r="B84" s="34" t="s">
        <v>233</v>
      </c>
      <c r="C84" s="34" t="s">
        <v>1237</v>
      </c>
      <c r="D84" s="34" t="s">
        <v>217</v>
      </c>
      <c r="E84" s="34" t="s">
        <v>229</v>
      </c>
      <c r="F84" s="34" t="s">
        <v>13</v>
      </c>
      <c r="G84" s="34" t="s">
        <v>219</v>
      </c>
      <c r="H84" s="34" t="s">
        <v>234</v>
      </c>
      <c r="I84" s="59" t="s">
        <v>16</v>
      </c>
      <c r="J84" s="35">
        <v>25</v>
      </c>
      <c r="K84" s="36">
        <v>0.17898885978168599</v>
      </c>
      <c r="L84" s="36">
        <v>0.187869986412075</v>
      </c>
      <c r="M84" s="36">
        <v>0.20494907608589999</v>
      </c>
      <c r="N84" s="36">
        <v>0.23910725543354999</v>
      </c>
      <c r="O84" s="36">
        <v>0.27326543478120002</v>
      </c>
      <c r="P84" s="36">
        <v>0.31425524999838</v>
      </c>
      <c r="Q84" s="36">
        <v>0.32450270380267499</v>
      </c>
      <c r="R84" s="36">
        <v>0.32450270380267499</v>
      </c>
      <c r="S84" s="36">
        <v>0.32450270380267499</v>
      </c>
      <c r="T84" s="36">
        <v>0.33475015760697002</v>
      </c>
      <c r="U84" s="36">
        <v>0.34158179347649997</v>
      </c>
      <c r="V84" s="36">
        <v>0.34670552037864799</v>
      </c>
      <c r="W84" s="36">
        <v>0.34670552037864799</v>
      </c>
      <c r="X84" s="36">
        <v>0.34670552037864799</v>
      </c>
      <c r="Y84" s="36">
        <v>0.34670552037864799</v>
      </c>
      <c r="Z84" s="36">
        <v>0.34670552037864799</v>
      </c>
      <c r="AA84" s="36">
        <v>0.34670552037864799</v>
      </c>
      <c r="AB84" s="36">
        <v>0.34670552037864799</v>
      </c>
      <c r="AC84" s="36">
        <v>0.34670552037864799</v>
      </c>
      <c r="AD84" s="36">
        <v>0.34670552037864799</v>
      </c>
      <c r="AE84" s="36">
        <v>0.34670552037864799</v>
      </c>
      <c r="AF84" s="36">
        <v>0.34670552037864799</v>
      </c>
      <c r="AG84" s="36">
        <v>0.34670552037864799</v>
      </c>
      <c r="AH84" s="59" t="s">
        <v>621</v>
      </c>
    </row>
    <row r="85" spans="1:34" ht="15" customHeight="1" x14ac:dyDescent="0.25">
      <c r="A85" s="34" t="s">
        <v>832</v>
      </c>
      <c r="B85" s="34" t="s">
        <v>228</v>
      </c>
      <c r="C85" s="34" t="s">
        <v>1237</v>
      </c>
      <c r="D85" s="34" t="s">
        <v>217</v>
      </c>
      <c r="E85" s="34" t="s">
        <v>229</v>
      </c>
      <c r="F85" s="34" t="s">
        <v>13</v>
      </c>
      <c r="G85" s="34" t="s">
        <v>219</v>
      </c>
      <c r="H85" s="34" t="s">
        <v>230</v>
      </c>
      <c r="I85" s="59" t="s">
        <v>16</v>
      </c>
      <c r="J85" s="35">
        <v>25</v>
      </c>
      <c r="K85" s="36">
        <v>0.16200000000000001</v>
      </c>
      <c r="L85" s="36">
        <v>0.161</v>
      </c>
      <c r="M85" s="36">
        <v>0.151</v>
      </c>
      <c r="N85" s="36">
        <v>0.14599999999999999</v>
      </c>
      <c r="O85" s="36">
        <v>0.13500000000000001</v>
      </c>
      <c r="P85" s="36">
        <v>0.13800000000000001</v>
      </c>
      <c r="Q85" s="36">
        <v>0.13</v>
      </c>
      <c r="R85" s="36">
        <v>0.122</v>
      </c>
      <c r="S85" s="36">
        <v>0.124</v>
      </c>
      <c r="T85" s="36">
        <v>0.13200000000000001</v>
      </c>
      <c r="U85" s="36">
        <v>0.122</v>
      </c>
      <c r="V85" s="36">
        <v>0.12</v>
      </c>
      <c r="W85" s="36">
        <v>0.11799999999999999</v>
      </c>
      <c r="X85" s="36">
        <v>0.11799999999999999</v>
      </c>
      <c r="Y85" s="36">
        <v>0.11799999999999999</v>
      </c>
      <c r="Z85" s="36">
        <v>0.12</v>
      </c>
      <c r="AA85" s="36">
        <v>0.115</v>
      </c>
      <c r="AB85" s="36">
        <v>9.5058199999999995E-2</v>
      </c>
      <c r="AC85" s="36">
        <v>0.114</v>
      </c>
      <c r="AD85" s="36">
        <v>0.11</v>
      </c>
      <c r="AE85" s="36">
        <v>0.114</v>
      </c>
      <c r="AF85" s="36">
        <v>0.111</v>
      </c>
      <c r="AG85" s="36">
        <v>0.10656980000000001</v>
      </c>
      <c r="AH85" s="59" t="s">
        <v>619</v>
      </c>
    </row>
    <row r="86" spans="1:34" ht="15" customHeight="1" x14ac:dyDescent="0.25">
      <c r="A86" s="34" t="s">
        <v>832</v>
      </c>
      <c r="B86" s="34" t="s">
        <v>235</v>
      </c>
      <c r="C86" s="34" t="s">
        <v>1237</v>
      </c>
      <c r="D86" s="34" t="s">
        <v>217</v>
      </c>
      <c r="E86" s="34" t="s">
        <v>229</v>
      </c>
      <c r="F86" s="34" t="s">
        <v>13</v>
      </c>
      <c r="G86" s="34" t="s">
        <v>219</v>
      </c>
      <c r="H86" s="34" t="s">
        <v>236</v>
      </c>
      <c r="I86" s="59" t="s">
        <v>16</v>
      </c>
      <c r="J86" s="35">
        <v>25</v>
      </c>
      <c r="K86" s="36">
        <v>5.6249999999999998E-3</v>
      </c>
      <c r="L86" s="36">
        <v>4.1250000000000002E-3</v>
      </c>
      <c r="M86" s="36">
        <v>5.6249999999999998E-3</v>
      </c>
      <c r="N86" s="36">
        <v>5.0625000000000002E-3</v>
      </c>
      <c r="O86" s="36">
        <v>5.2500000000000003E-3</v>
      </c>
      <c r="P86" s="36">
        <v>5.4374999999999996E-3</v>
      </c>
      <c r="Q86" s="36">
        <v>5.4374999999999996E-3</v>
      </c>
      <c r="R86" s="36">
        <v>5.8125E-3</v>
      </c>
      <c r="S86" s="36">
        <v>3.0000000000000001E-3</v>
      </c>
      <c r="T86" s="36">
        <v>3.7499999999999999E-3</v>
      </c>
      <c r="U86" s="36">
        <v>3.9375E-3</v>
      </c>
      <c r="V86" s="36">
        <v>3.9375E-3</v>
      </c>
      <c r="W86" s="36">
        <v>3.9375E-3</v>
      </c>
      <c r="X86" s="36">
        <v>3.5625000000000001E-3</v>
      </c>
      <c r="Y86" s="36">
        <v>4.1250000000000002E-3</v>
      </c>
      <c r="Z86" s="36">
        <v>3.5625000000000001E-3</v>
      </c>
      <c r="AA86" s="36">
        <v>3.3375000000000002E-3</v>
      </c>
      <c r="AB86" s="36">
        <v>3.6170999999999998E-3</v>
      </c>
      <c r="AC86" s="36">
        <v>3.7875000000000001E-3</v>
      </c>
      <c r="AD86" s="36">
        <v>3.9750000000000002E-3</v>
      </c>
      <c r="AE86" s="36">
        <v>3.7125000000000001E-3</v>
      </c>
      <c r="AF86" s="36">
        <v>3.075E-3</v>
      </c>
      <c r="AG86" s="36">
        <v>3.075375E-3</v>
      </c>
      <c r="AH86" s="59" t="s">
        <v>622</v>
      </c>
    </row>
    <row r="87" spans="1:34" ht="15" customHeight="1" x14ac:dyDescent="0.25">
      <c r="A87" s="34" t="s">
        <v>832</v>
      </c>
      <c r="B87" s="34" t="s">
        <v>277</v>
      </c>
      <c r="C87" s="34" t="s">
        <v>1237</v>
      </c>
      <c r="D87" s="34" t="s">
        <v>289</v>
      </c>
      <c r="E87" s="34" t="s">
        <v>12</v>
      </c>
      <c r="F87" s="34" t="s">
        <v>279</v>
      </c>
      <c r="G87" s="34" t="s">
        <v>345</v>
      </c>
      <c r="H87" s="34" t="s">
        <v>169</v>
      </c>
      <c r="I87" s="59" t="s">
        <v>18</v>
      </c>
      <c r="J87" s="35">
        <v>298</v>
      </c>
      <c r="K87" s="36">
        <v>0.14907420399540799</v>
      </c>
      <c r="L87" s="36">
        <v>0.14907420399540799</v>
      </c>
      <c r="M87" s="36">
        <v>0.14907420399540799</v>
      </c>
      <c r="N87" s="36">
        <v>0.14907420399540799</v>
      </c>
      <c r="O87" s="36">
        <v>0.14907420399540799</v>
      </c>
      <c r="P87" s="36">
        <v>0.14907420399540799</v>
      </c>
      <c r="Q87" s="36">
        <v>0.14907420399540799</v>
      </c>
      <c r="R87" s="36">
        <v>0.14907420399540799</v>
      </c>
      <c r="S87" s="36">
        <v>0.14907420399540799</v>
      </c>
      <c r="T87" s="36">
        <v>0.14907420399540799</v>
      </c>
      <c r="U87" s="36">
        <v>0.14907420399540799</v>
      </c>
      <c r="V87" s="36">
        <v>0.14907420399540799</v>
      </c>
      <c r="W87" s="36">
        <v>0.14907420399540799</v>
      </c>
      <c r="X87" s="36">
        <v>0.14907420399540799</v>
      </c>
      <c r="Y87" s="36">
        <v>0.14907420399540799</v>
      </c>
      <c r="Z87" s="36">
        <v>0.14907420399540799</v>
      </c>
      <c r="AA87" s="36">
        <v>0.14907420399540799</v>
      </c>
      <c r="AB87" s="36">
        <v>0.14907420399540799</v>
      </c>
      <c r="AC87" s="36">
        <v>0.14907420399540799</v>
      </c>
      <c r="AD87" s="36">
        <v>0.14907420399540799</v>
      </c>
      <c r="AE87" s="36">
        <v>0.14907420399540799</v>
      </c>
      <c r="AF87" s="36">
        <v>0.14907420399540799</v>
      </c>
      <c r="AG87" s="36">
        <v>0.14907420399540799</v>
      </c>
      <c r="AH87" s="59" t="s">
        <v>695</v>
      </c>
    </row>
    <row r="88" spans="1:34" ht="15" customHeight="1" x14ac:dyDescent="0.25">
      <c r="A88" s="34" t="s">
        <v>832</v>
      </c>
      <c r="B88" s="34" t="s">
        <v>237</v>
      </c>
      <c r="C88" s="34" t="s">
        <v>1237</v>
      </c>
      <c r="D88" s="34" t="s">
        <v>238</v>
      </c>
      <c r="E88" s="34" t="s">
        <v>218</v>
      </c>
      <c r="F88" s="34" t="s">
        <v>335</v>
      </c>
      <c r="G88" s="34" t="s">
        <v>219</v>
      </c>
      <c r="H88" s="34" t="s">
        <v>220</v>
      </c>
      <c r="I88" s="59" t="s">
        <v>16</v>
      </c>
      <c r="J88" s="35">
        <v>25</v>
      </c>
      <c r="K88" s="36">
        <v>1.09638516934982E-3</v>
      </c>
      <c r="L88" s="36">
        <v>2.39364040038987E-3</v>
      </c>
      <c r="M88" s="36">
        <v>4.6370163635804399E-3</v>
      </c>
      <c r="N88" s="36">
        <v>1.72985752149553E-2</v>
      </c>
      <c r="O88" s="36">
        <v>1.75426117229333E-2</v>
      </c>
      <c r="P88" s="36">
        <v>5.1593750244205101E-2</v>
      </c>
      <c r="Q88" s="36">
        <v>3.6794219298163101E-2</v>
      </c>
      <c r="R88" s="36">
        <v>0.112576271392718</v>
      </c>
      <c r="S88" s="36">
        <v>8.4860400208967499E-2</v>
      </c>
      <c r="T88" s="36">
        <v>3.9039065627424097E-2</v>
      </c>
      <c r="U88" s="36">
        <v>4.2196100716729502E-2</v>
      </c>
      <c r="V88" s="36">
        <v>4.3933445788467897E-2</v>
      </c>
      <c r="W88" s="36">
        <v>4.4124329968550001E-2</v>
      </c>
      <c r="X88" s="36">
        <v>4.3012104717132502E-2</v>
      </c>
      <c r="Y88" s="36">
        <v>4.3389150786946801E-2</v>
      </c>
      <c r="Z88" s="36">
        <v>4.0965838654346297E-2</v>
      </c>
      <c r="AA88" s="36">
        <v>4.2508102636638498E-2</v>
      </c>
      <c r="AB88" s="36">
        <v>6.3062117575568996E-2</v>
      </c>
      <c r="AC88" s="36">
        <v>9.4391225189658604E-2</v>
      </c>
      <c r="AD88" s="36">
        <v>8.98265291546579E-2</v>
      </c>
      <c r="AE88" s="36">
        <v>0.12879542688831699</v>
      </c>
      <c r="AF88" s="36">
        <v>0.46149034517104198</v>
      </c>
      <c r="AG88" s="36">
        <v>0.51621742183855202</v>
      </c>
      <c r="AH88" s="59" t="s">
        <v>623</v>
      </c>
    </row>
    <row r="89" spans="1:34" ht="15" customHeight="1" x14ac:dyDescent="0.25">
      <c r="A89" s="34" t="s">
        <v>832</v>
      </c>
      <c r="B89" s="34" t="s">
        <v>237</v>
      </c>
      <c r="C89" s="34" t="s">
        <v>1237</v>
      </c>
      <c r="D89" s="34" t="s">
        <v>238</v>
      </c>
      <c r="E89" s="34" t="s">
        <v>218</v>
      </c>
      <c r="F89" s="34" t="s">
        <v>335</v>
      </c>
      <c r="G89" s="34" t="s">
        <v>219</v>
      </c>
      <c r="H89" s="34" t="s">
        <v>220</v>
      </c>
      <c r="I89" s="59" t="s">
        <v>18</v>
      </c>
      <c r="J89" s="35">
        <v>298</v>
      </c>
      <c r="K89" s="36">
        <v>2.7215941253454402E-4</v>
      </c>
      <c r="L89" s="36">
        <v>1.90496989416248E-3</v>
      </c>
      <c r="M89" s="36">
        <v>4.6051006096488999E-3</v>
      </c>
      <c r="N89" s="36">
        <v>7.1372650816727001E-3</v>
      </c>
      <c r="O89" s="36">
        <v>7.9318129647558307E-3</v>
      </c>
      <c r="P89" s="36">
        <v>1.41133604507347E-2</v>
      </c>
      <c r="Q89" s="36">
        <v>6.9152456871942602E-3</v>
      </c>
      <c r="R89" s="36">
        <v>2.0072011172578001E-2</v>
      </c>
      <c r="S89" s="36">
        <v>1.33842529912294E-2</v>
      </c>
      <c r="T89" s="36">
        <v>6.47957124010708E-3</v>
      </c>
      <c r="U89" s="36">
        <v>6.9585708836681697E-3</v>
      </c>
      <c r="V89" s="36">
        <v>6.9349196508732601E-3</v>
      </c>
      <c r="W89" s="36">
        <v>6.9642440468034202E-3</v>
      </c>
      <c r="X89" s="36">
        <v>6.7886989882969201E-3</v>
      </c>
      <c r="Y89" s="36">
        <v>6.8482090329581398E-3</v>
      </c>
      <c r="Z89" s="36">
        <v>6.4657321295119499E-3</v>
      </c>
      <c r="AA89" s="36">
        <v>6.6960483643499404E-3</v>
      </c>
      <c r="AB89" s="36">
        <v>9.9337999828854606E-3</v>
      </c>
      <c r="AC89" s="36">
        <v>1.48688878081194E-2</v>
      </c>
      <c r="AD89" s="36">
        <v>1.41498384146379E-2</v>
      </c>
      <c r="AE89" s="36">
        <v>2.02883768989475E-2</v>
      </c>
      <c r="AF89" s="36">
        <v>7.26958268958912E-2</v>
      </c>
      <c r="AG89" s="36">
        <v>8.1316657501707898E-2</v>
      </c>
      <c r="AH89" s="59" t="s">
        <v>623</v>
      </c>
    </row>
    <row r="90" spans="1:34" ht="15" customHeight="1" x14ac:dyDescent="0.25">
      <c r="A90" s="34" t="s">
        <v>832</v>
      </c>
      <c r="B90" s="34" t="s">
        <v>237</v>
      </c>
      <c r="C90" s="34" t="s">
        <v>1237</v>
      </c>
      <c r="D90" s="34" t="s">
        <v>238</v>
      </c>
      <c r="E90" s="34" t="s">
        <v>218</v>
      </c>
      <c r="F90" s="34" t="s">
        <v>336</v>
      </c>
      <c r="G90" s="34" t="s">
        <v>219</v>
      </c>
      <c r="H90" s="34" t="s">
        <v>220</v>
      </c>
      <c r="I90" s="59" t="s">
        <v>16</v>
      </c>
      <c r="J90" s="35">
        <v>25</v>
      </c>
      <c r="K90" s="36">
        <v>6.3764353323793399</v>
      </c>
      <c r="L90" s="36">
        <v>6.6776321037405699</v>
      </c>
      <c r="M90" s="36">
        <v>7.1689303436125504</v>
      </c>
      <c r="N90" s="36">
        <v>7.4179595032995698</v>
      </c>
      <c r="O90" s="36">
        <v>7.0487593324511</v>
      </c>
      <c r="P90" s="36">
        <v>7.3055631488007098</v>
      </c>
      <c r="Q90" s="36">
        <v>7.4493646644414202</v>
      </c>
      <c r="R90" s="36">
        <v>8.3377290443732104</v>
      </c>
      <c r="S90" s="36">
        <v>8.6797980334849303</v>
      </c>
      <c r="T90" s="36">
        <v>8.4549447890995406</v>
      </c>
      <c r="U90" s="36">
        <v>8.6381456034745394</v>
      </c>
      <c r="V90" s="36">
        <v>8.6289664416823495</v>
      </c>
      <c r="W90" s="36">
        <v>8.9403625864747696</v>
      </c>
      <c r="X90" s="36">
        <v>8.7150062573793807</v>
      </c>
      <c r="Y90" s="36">
        <v>8.7914023993343395</v>
      </c>
      <c r="Z90" s="36">
        <v>8.7003325408841299</v>
      </c>
      <c r="AA90" s="36">
        <v>8.3746164766985007</v>
      </c>
      <c r="AB90" s="36">
        <v>8.3712828208806496</v>
      </c>
      <c r="AC90" s="36">
        <v>8.1835815791068995</v>
      </c>
      <c r="AD90" s="36">
        <v>8.1407740622136107</v>
      </c>
      <c r="AE90" s="36">
        <v>7.9222330226142699</v>
      </c>
      <c r="AF90" s="36">
        <v>6.5179982730995096</v>
      </c>
      <c r="AG90" s="36">
        <v>6.2358456623950298</v>
      </c>
      <c r="AH90" s="59" t="s">
        <v>624</v>
      </c>
    </row>
    <row r="91" spans="1:34" ht="15" customHeight="1" x14ac:dyDescent="0.25">
      <c r="A91" s="34" t="s">
        <v>832</v>
      </c>
      <c r="B91" s="34" t="s">
        <v>237</v>
      </c>
      <c r="C91" s="34" t="s">
        <v>1237</v>
      </c>
      <c r="D91" s="34" t="s">
        <v>238</v>
      </c>
      <c r="E91" s="34" t="s">
        <v>218</v>
      </c>
      <c r="F91" s="34" t="s">
        <v>336</v>
      </c>
      <c r="G91" s="34" t="s">
        <v>219</v>
      </c>
      <c r="H91" s="34" t="s">
        <v>220</v>
      </c>
      <c r="I91" s="59" t="s">
        <v>18</v>
      </c>
      <c r="J91" s="35">
        <v>298</v>
      </c>
      <c r="K91" s="36">
        <v>0.292555670987591</v>
      </c>
      <c r="L91" s="36">
        <v>0.29659235339748602</v>
      </c>
      <c r="M91" s="36">
        <v>0.32180106573692302</v>
      </c>
      <c r="N91" s="36">
        <v>0.32791225458568701</v>
      </c>
      <c r="O91" s="36">
        <v>0.318177108020051</v>
      </c>
      <c r="P91" s="36">
        <v>0.32338272509166199</v>
      </c>
      <c r="Q91" s="36">
        <v>0.33308485408607502</v>
      </c>
      <c r="R91" s="36">
        <v>0.34032608828473399</v>
      </c>
      <c r="S91" s="36">
        <v>0.33559469051185198</v>
      </c>
      <c r="T91" s="36">
        <v>0.33086814935036402</v>
      </c>
      <c r="U91" s="36">
        <v>0.33961210976151701</v>
      </c>
      <c r="V91" s="36">
        <v>0.33845781454742102</v>
      </c>
      <c r="W91" s="36">
        <v>0.33988898772016302</v>
      </c>
      <c r="X91" s="36">
        <v>0.33132153490919602</v>
      </c>
      <c r="Y91" s="36">
        <v>0.33422591458100898</v>
      </c>
      <c r="Z91" s="36">
        <v>0.33076367893887898</v>
      </c>
      <c r="AA91" s="36">
        <v>0.326799733752697</v>
      </c>
      <c r="AB91" s="36">
        <v>0.32666964566606899</v>
      </c>
      <c r="AC91" s="36">
        <v>0.31934504566708599</v>
      </c>
      <c r="AD91" s="36">
        <v>0.31767458288681799</v>
      </c>
      <c r="AE91" s="36">
        <v>0.30914653222875899</v>
      </c>
      <c r="AF91" s="36">
        <v>0.25434957005806602</v>
      </c>
      <c r="AG91" s="36">
        <v>0.24333922727849999</v>
      </c>
      <c r="AH91" s="59" t="s">
        <v>624</v>
      </c>
    </row>
    <row r="92" spans="1:34" ht="15" customHeight="1" x14ac:dyDescent="0.25">
      <c r="A92" s="34" t="s">
        <v>832</v>
      </c>
      <c r="B92" s="34" t="s">
        <v>237</v>
      </c>
      <c r="C92" s="34" t="s">
        <v>1237</v>
      </c>
      <c r="D92" s="34" t="s">
        <v>238</v>
      </c>
      <c r="E92" s="34" t="s">
        <v>218</v>
      </c>
      <c r="F92" s="34" t="s">
        <v>337</v>
      </c>
      <c r="G92" s="34" t="s">
        <v>219</v>
      </c>
      <c r="H92" s="34" t="s">
        <v>220</v>
      </c>
      <c r="I92" s="59" t="s">
        <v>16</v>
      </c>
      <c r="J92" s="35">
        <v>25</v>
      </c>
      <c r="K92" s="36">
        <v>8.3863699696911792E-3</v>
      </c>
      <c r="L92" s="36">
        <v>8.4319274019887796E-3</v>
      </c>
      <c r="M92" s="36">
        <v>9.1090607285426207E-3</v>
      </c>
      <c r="N92" s="36">
        <v>9.2263923802705494E-3</v>
      </c>
      <c r="O92" s="36">
        <v>8.9783082912412403E-3</v>
      </c>
      <c r="P92" s="36">
        <v>9.1754402036649894E-3</v>
      </c>
      <c r="Q92" s="36">
        <v>9.3636669794148805E-3</v>
      </c>
      <c r="R92" s="36">
        <v>1.0684686107346301E-2</v>
      </c>
      <c r="S92" s="36">
        <v>1.06865315964068E-2</v>
      </c>
      <c r="T92" s="36">
        <v>1.03892378072409E-2</v>
      </c>
      <c r="U92" s="36">
        <v>1.07411662299907E-2</v>
      </c>
      <c r="V92" s="36">
        <v>1.0731607462906301E-2</v>
      </c>
      <c r="W92" s="36">
        <v>1.0778234674925599E-2</v>
      </c>
      <c r="X92" s="36">
        <v>1.0429000973135601E-2</v>
      </c>
      <c r="Y92" s="36">
        <v>1.0690206933314701E-2</v>
      </c>
      <c r="Z92" s="36">
        <v>1.0441268208613E-2</v>
      </c>
      <c r="AA92" s="36">
        <v>1.0383439388883E-2</v>
      </c>
      <c r="AB92" s="36">
        <v>1.04801969422163E-2</v>
      </c>
      <c r="AC92" s="36">
        <v>1.0405799135240699E-2</v>
      </c>
      <c r="AD92" s="36">
        <v>1.03314013282651E-2</v>
      </c>
      <c r="AE92" s="36">
        <v>1.02570035212895E-2</v>
      </c>
      <c r="AF92" s="36">
        <v>1.0182605714313901E-2</v>
      </c>
      <c r="AG92" s="36">
        <v>1.0108207907338299E-2</v>
      </c>
      <c r="AH92" s="59" t="s">
        <v>625</v>
      </c>
    </row>
    <row r="93" spans="1:34" ht="15" customHeight="1" x14ac:dyDescent="0.25">
      <c r="A93" s="34" t="s">
        <v>832</v>
      </c>
      <c r="B93" s="34" t="s">
        <v>237</v>
      </c>
      <c r="C93" s="34" t="s">
        <v>1237</v>
      </c>
      <c r="D93" s="34" t="s">
        <v>238</v>
      </c>
      <c r="E93" s="34" t="s">
        <v>218</v>
      </c>
      <c r="F93" s="34" t="s">
        <v>337</v>
      </c>
      <c r="G93" s="34" t="s">
        <v>219</v>
      </c>
      <c r="H93" s="34" t="s">
        <v>220</v>
      </c>
      <c r="I93" s="59" t="s">
        <v>18</v>
      </c>
      <c r="J93" s="35">
        <v>298</v>
      </c>
      <c r="K93" s="36">
        <v>1.26682820358679E-2</v>
      </c>
      <c r="L93" s="36">
        <v>1.2749560299230101E-2</v>
      </c>
      <c r="M93" s="36">
        <v>1.3741891070623E-2</v>
      </c>
      <c r="N93" s="36">
        <v>1.39431421673397E-2</v>
      </c>
      <c r="O93" s="36">
        <v>1.34594812913197E-2</v>
      </c>
      <c r="P93" s="36">
        <v>1.3731911664939299E-2</v>
      </c>
      <c r="Q93" s="36">
        <v>1.39777561850056E-2</v>
      </c>
      <c r="R93" s="36">
        <v>1.45565358857981E-2</v>
      </c>
      <c r="S93" s="36">
        <v>1.41142626073603E-2</v>
      </c>
      <c r="T93" s="36">
        <v>1.3751855629536401E-2</v>
      </c>
      <c r="U93" s="36">
        <v>1.4126349132023999E-2</v>
      </c>
      <c r="V93" s="36">
        <v>1.40783355991521E-2</v>
      </c>
      <c r="W93" s="36">
        <v>1.41378660202573E-2</v>
      </c>
      <c r="X93" s="36">
        <v>1.3702971069004E-2</v>
      </c>
      <c r="Y93" s="36">
        <v>1.3995014146493101E-2</v>
      </c>
      <c r="Z93" s="36">
        <v>1.3669117651173301E-2</v>
      </c>
      <c r="AA93" s="36">
        <v>1.35934114318977E-2</v>
      </c>
      <c r="AB93" s="36">
        <v>1.3720080946915099E-2</v>
      </c>
      <c r="AC93" s="36">
        <v>1.3622683546884701E-2</v>
      </c>
      <c r="AD93" s="36">
        <v>1.3525286146854301E-2</v>
      </c>
      <c r="AE93" s="36">
        <v>1.34278887468239E-2</v>
      </c>
      <c r="AF93" s="36">
        <v>1.3330491346793601E-2</v>
      </c>
      <c r="AG93" s="36">
        <v>1.32330939467632E-2</v>
      </c>
      <c r="AH93" s="59" t="s">
        <v>625</v>
      </c>
    </row>
    <row r="94" spans="1:34" ht="15" customHeight="1" x14ac:dyDescent="0.25">
      <c r="A94" s="34" t="s">
        <v>832</v>
      </c>
      <c r="B94" s="34" t="s">
        <v>237</v>
      </c>
      <c r="C94" s="34" t="s">
        <v>1237</v>
      </c>
      <c r="D94" s="34" t="s">
        <v>238</v>
      </c>
      <c r="E94" s="34" t="s">
        <v>218</v>
      </c>
      <c r="F94" s="34" t="s">
        <v>337</v>
      </c>
      <c r="G94" s="34" t="s">
        <v>219</v>
      </c>
      <c r="H94" s="34" t="s">
        <v>239</v>
      </c>
      <c r="I94" s="59" t="s">
        <v>16</v>
      </c>
      <c r="J94" s="35">
        <v>25</v>
      </c>
      <c r="K94" s="36">
        <v>1.3371612220338699E-3</v>
      </c>
      <c r="L94" s="36">
        <v>1.37927167201695E-3</v>
      </c>
      <c r="M94" s="36">
        <v>1.41454833399505E-3</v>
      </c>
      <c r="N94" s="36">
        <v>1.43861471041818E-3</v>
      </c>
      <c r="O94" s="36">
        <v>1.29631577137543E-3</v>
      </c>
      <c r="P94" s="36">
        <v>1.35715658490186E-3</v>
      </c>
      <c r="Q94" s="36">
        <v>1.3974043641602899E-3</v>
      </c>
      <c r="R94" s="36">
        <v>1.51628074029658E-3</v>
      </c>
      <c r="S94" s="36">
        <v>1.5186802195236099E-3</v>
      </c>
      <c r="T94" s="36">
        <v>1.49174430244637E-3</v>
      </c>
      <c r="U94" s="36">
        <v>1.4448856406444801E-3</v>
      </c>
      <c r="V94" s="36">
        <v>1.4464458297100799E-3</v>
      </c>
      <c r="W94" s="36">
        <v>1.5885686726856401E-3</v>
      </c>
      <c r="X94" s="36">
        <v>1.47925163567099E-3</v>
      </c>
      <c r="Y94" s="36">
        <v>1.42655949362809E-3</v>
      </c>
      <c r="Z94" s="36">
        <v>1.39333975335194E-3</v>
      </c>
      <c r="AA94" s="36">
        <v>1.3856227603766401E-3</v>
      </c>
      <c r="AB94" s="36">
        <v>1.39853461579523E-3</v>
      </c>
      <c r="AC94" s="36">
        <v>1.4103165539913599E-3</v>
      </c>
      <c r="AD94" s="36">
        <v>1.4220984921874901E-3</v>
      </c>
      <c r="AE94" s="36">
        <v>1.4338804303836101E-3</v>
      </c>
      <c r="AF94" s="36">
        <v>1.44566236857974E-3</v>
      </c>
      <c r="AG94" s="36">
        <v>1.4574443067758699E-3</v>
      </c>
      <c r="AH94" s="59" t="s">
        <v>626</v>
      </c>
    </row>
    <row r="95" spans="1:34" ht="15" customHeight="1" x14ac:dyDescent="0.25">
      <c r="A95" s="34" t="s">
        <v>832</v>
      </c>
      <c r="B95" s="34" t="s">
        <v>237</v>
      </c>
      <c r="C95" s="34" t="s">
        <v>1237</v>
      </c>
      <c r="D95" s="34" t="s">
        <v>238</v>
      </c>
      <c r="E95" s="34" t="s">
        <v>218</v>
      </c>
      <c r="F95" s="34" t="s">
        <v>337</v>
      </c>
      <c r="G95" s="34" t="s">
        <v>219</v>
      </c>
      <c r="H95" s="34" t="s">
        <v>239</v>
      </c>
      <c r="I95" s="59" t="s">
        <v>18</v>
      </c>
      <c r="J95" s="35">
        <v>298</v>
      </c>
      <c r="K95" s="36">
        <v>2.7675437411867599E-3</v>
      </c>
      <c r="L95" s="36">
        <v>2.8547681355056099E-3</v>
      </c>
      <c r="M95" s="36">
        <v>2.92745078410259E-3</v>
      </c>
      <c r="N95" s="36">
        <v>2.9781438604469402E-3</v>
      </c>
      <c r="O95" s="36">
        <v>2.6709481640158701E-3</v>
      </c>
      <c r="P95" s="36">
        <v>2.7957745943586699E-3</v>
      </c>
      <c r="Q95" s="36">
        <v>2.8795886324062599E-3</v>
      </c>
      <c r="R95" s="36">
        <v>2.8592131943763698E-3</v>
      </c>
      <c r="S95" s="36">
        <v>2.7813559140069102E-3</v>
      </c>
      <c r="T95" s="36">
        <v>2.7312813322003301E-3</v>
      </c>
      <c r="U95" s="36">
        <v>2.6460352495885201E-3</v>
      </c>
      <c r="V95" s="36">
        <v>2.6488091405914701E-3</v>
      </c>
      <c r="W95" s="36">
        <v>2.90976686101037E-3</v>
      </c>
      <c r="X95" s="36">
        <v>2.7092496336305599E-3</v>
      </c>
      <c r="Y95" s="36">
        <v>2.61239312303155E-3</v>
      </c>
      <c r="Z95" s="36">
        <v>2.5515593327592599E-3</v>
      </c>
      <c r="AA95" s="36">
        <v>2.5374275566439198E-3</v>
      </c>
      <c r="AB95" s="36">
        <v>2.56107244664098E-3</v>
      </c>
      <c r="AC95" s="36">
        <v>2.5826481709322101E-3</v>
      </c>
      <c r="AD95" s="36">
        <v>2.6042238952234298E-3</v>
      </c>
      <c r="AE95" s="36">
        <v>2.6257996195146599E-3</v>
      </c>
      <c r="AF95" s="36">
        <v>2.64737534380589E-3</v>
      </c>
      <c r="AG95" s="36">
        <v>2.6689510680971101E-3</v>
      </c>
      <c r="AH95" s="59" t="s">
        <v>626</v>
      </c>
    </row>
    <row r="96" spans="1:34" ht="15" customHeight="1" x14ac:dyDescent="0.25">
      <c r="A96" s="34" t="s">
        <v>832</v>
      </c>
      <c r="B96" s="34" t="s">
        <v>237</v>
      </c>
      <c r="C96" s="34" t="s">
        <v>1237</v>
      </c>
      <c r="D96" s="34" t="s">
        <v>238</v>
      </c>
      <c r="E96" s="34" t="s">
        <v>218</v>
      </c>
      <c r="F96" s="34" t="s">
        <v>338</v>
      </c>
      <c r="G96" s="34" t="s">
        <v>219</v>
      </c>
      <c r="H96" s="34" t="s">
        <v>220</v>
      </c>
      <c r="I96" s="59" t="s">
        <v>16</v>
      </c>
      <c r="J96" s="35">
        <v>25</v>
      </c>
      <c r="K96" s="36">
        <v>1.0968799750478E-2</v>
      </c>
      <c r="L96" s="36">
        <v>1.1758282238662401E-2</v>
      </c>
      <c r="M96" s="36">
        <v>1.20495015950195E-2</v>
      </c>
      <c r="N96" s="36">
        <v>1.1390717934710901E-2</v>
      </c>
      <c r="O96" s="36">
        <v>9.3205256465640207E-3</v>
      </c>
      <c r="P96" s="36">
        <v>8.1035942591080705E-3</v>
      </c>
      <c r="Q96" s="36">
        <v>7.1823162132197598E-3</v>
      </c>
      <c r="R96" s="36">
        <v>6.6256626991559502E-3</v>
      </c>
      <c r="S96" s="36">
        <v>6.81018706941359E-3</v>
      </c>
      <c r="T96" s="36">
        <v>6.4500193369813504E-3</v>
      </c>
      <c r="U96" s="36">
        <v>6.1281526253887404E-3</v>
      </c>
      <c r="V96" s="36">
        <v>6.1655268800991899E-3</v>
      </c>
      <c r="W96" s="36">
        <v>6.8661878151023903E-3</v>
      </c>
      <c r="X96" s="36">
        <v>6.6182488577846499E-3</v>
      </c>
      <c r="Y96" s="36">
        <v>6.7840102813433696E-3</v>
      </c>
      <c r="Z96" s="36">
        <v>6.6260336511120002E-3</v>
      </c>
      <c r="AA96" s="36">
        <v>6.5893354552722903E-3</v>
      </c>
      <c r="AB96" s="36">
        <v>6.65073784352402E-3</v>
      </c>
      <c r="AC96" s="36">
        <v>6.6035249606883201E-3</v>
      </c>
      <c r="AD96" s="36">
        <v>6.5563120778526296E-3</v>
      </c>
      <c r="AE96" s="36">
        <v>6.5090991950169296E-3</v>
      </c>
      <c r="AF96" s="36">
        <v>6.4618863121812297E-3</v>
      </c>
      <c r="AG96" s="36">
        <v>6.4146734293455297E-3</v>
      </c>
      <c r="AH96" s="59" t="s">
        <v>627</v>
      </c>
    </row>
    <row r="97" spans="1:34" ht="15" customHeight="1" x14ac:dyDescent="0.25">
      <c r="A97" s="34" t="s">
        <v>832</v>
      </c>
      <c r="B97" s="34" t="s">
        <v>237</v>
      </c>
      <c r="C97" s="34" t="s">
        <v>1237</v>
      </c>
      <c r="D97" s="34" t="s">
        <v>238</v>
      </c>
      <c r="E97" s="34" t="s">
        <v>218</v>
      </c>
      <c r="F97" s="34" t="s">
        <v>338</v>
      </c>
      <c r="G97" s="34" t="s">
        <v>219</v>
      </c>
      <c r="H97" s="34" t="s">
        <v>220</v>
      </c>
      <c r="I97" s="59" t="s">
        <v>18</v>
      </c>
      <c r="J97" s="35">
        <v>298</v>
      </c>
      <c r="K97" s="36">
        <v>1.1903635755109001E-3</v>
      </c>
      <c r="L97" s="36">
        <v>1.1898285275427499E-3</v>
      </c>
      <c r="M97" s="36">
        <v>1.27355048766926E-3</v>
      </c>
      <c r="N97" s="36">
        <v>1.15671803154289E-3</v>
      </c>
      <c r="O97" s="36">
        <v>9.8458995459380604E-4</v>
      </c>
      <c r="P97" s="36">
        <v>8.68581329144592E-4</v>
      </c>
      <c r="Q97" s="36">
        <v>7.4445785401023397E-4</v>
      </c>
      <c r="R97" s="36">
        <v>6.2845064364029299E-4</v>
      </c>
      <c r="S97" s="36">
        <v>6.0935633928933504E-4</v>
      </c>
      <c r="T97" s="36">
        <v>5.9371010997625901E-4</v>
      </c>
      <c r="U97" s="36">
        <v>6.0987815191452198E-4</v>
      </c>
      <c r="V97" s="36">
        <v>6.07805259306455E-4</v>
      </c>
      <c r="W97" s="36">
        <v>6.1037537157446003E-4</v>
      </c>
      <c r="X97" s="36">
        <v>5.9159961241202598E-4</v>
      </c>
      <c r="Y97" s="36">
        <v>6.0420801467603899E-4</v>
      </c>
      <c r="Z97" s="36">
        <v>5.9013805573452597E-4</v>
      </c>
      <c r="AA97" s="36">
        <v>5.8686958426544804E-4</v>
      </c>
      <c r="AB97" s="36">
        <v>5.9233829872243696E-4</v>
      </c>
      <c r="AC97" s="36">
        <v>5.8813335193989098E-4</v>
      </c>
      <c r="AD97" s="36">
        <v>5.8392840515734598E-4</v>
      </c>
      <c r="AE97" s="36">
        <v>5.7972345837480099E-4</v>
      </c>
      <c r="AF97" s="36">
        <v>5.7551851159225501E-4</v>
      </c>
      <c r="AG97" s="36">
        <v>5.7131356480971001E-4</v>
      </c>
      <c r="AH97" s="59" t="s">
        <v>627</v>
      </c>
    </row>
    <row r="98" spans="1:34" ht="15" customHeight="1" x14ac:dyDescent="0.25">
      <c r="A98" s="34" t="s">
        <v>832</v>
      </c>
      <c r="B98" s="34" t="s">
        <v>237</v>
      </c>
      <c r="C98" s="34" t="s">
        <v>1237</v>
      </c>
      <c r="D98" s="34" t="s">
        <v>238</v>
      </c>
      <c r="E98" s="34" t="s">
        <v>218</v>
      </c>
      <c r="F98" s="34" t="s">
        <v>339</v>
      </c>
      <c r="G98" s="34" t="s">
        <v>219</v>
      </c>
      <c r="H98" s="34" t="s">
        <v>239</v>
      </c>
      <c r="I98" s="59" t="s">
        <v>16</v>
      </c>
      <c r="J98" s="35">
        <v>25</v>
      </c>
      <c r="K98" s="36">
        <v>3.2106047269201798E-2</v>
      </c>
      <c r="L98" s="36">
        <v>3.32974062389833E-2</v>
      </c>
      <c r="M98" s="36">
        <v>3.4335520311600302E-2</v>
      </c>
      <c r="N98" s="36">
        <v>3.49196866752687E-2</v>
      </c>
      <c r="O98" s="36">
        <v>3.1465645555286199E-2</v>
      </c>
      <c r="P98" s="36">
        <v>3.2942442733867698E-2</v>
      </c>
      <c r="Q98" s="36">
        <v>3.3919382446010199E-2</v>
      </c>
      <c r="R98" s="36">
        <v>3.6804884573653503E-2</v>
      </c>
      <c r="S98" s="36">
        <v>3.68631274528518E-2</v>
      </c>
      <c r="T98" s="36">
        <v>3.6209308346292803E-2</v>
      </c>
      <c r="U98" s="36">
        <v>3.5071901800749601E-2</v>
      </c>
      <c r="V98" s="36">
        <v>3.5109772477957601E-2</v>
      </c>
      <c r="W98" s="36">
        <v>3.8559539194622398E-2</v>
      </c>
      <c r="X98" s="36">
        <v>3.5906072180017103E-2</v>
      </c>
      <c r="Y98" s="36">
        <v>3.4627068790810997E-2</v>
      </c>
      <c r="Z98" s="36">
        <v>3.3820721605928E-2</v>
      </c>
      <c r="AA98" s="36">
        <v>3.3633406006538198E-2</v>
      </c>
      <c r="AB98" s="36">
        <v>3.3946817194640502E-2</v>
      </c>
      <c r="AC98" s="36">
        <v>3.42328017513511E-2</v>
      </c>
      <c r="AD98" s="36">
        <v>3.45187863080616E-2</v>
      </c>
      <c r="AE98" s="36">
        <v>3.4804770864772197E-2</v>
      </c>
      <c r="AF98" s="36">
        <v>3.5090755421482697E-2</v>
      </c>
      <c r="AG98" s="36">
        <v>3.5376739978193301E-2</v>
      </c>
      <c r="AH98" s="59" t="s">
        <v>628</v>
      </c>
    </row>
    <row r="99" spans="1:34" ht="15" customHeight="1" x14ac:dyDescent="0.25">
      <c r="A99" s="34" t="s">
        <v>832</v>
      </c>
      <c r="B99" s="34" t="s">
        <v>237</v>
      </c>
      <c r="C99" s="34" t="s">
        <v>1237</v>
      </c>
      <c r="D99" s="34" t="s">
        <v>238</v>
      </c>
      <c r="E99" s="34" t="s">
        <v>218</v>
      </c>
      <c r="F99" s="34" t="s">
        <v>339</v>
      </c>
      <c r="G99" s="34" t="s">
        <v>219</v>
      </c>
      <c r="H99" s="34" t="s">
        <v>239</v>
      </c>
      <c r="I99" s="59" t="s">
        <v>18</v>
      </c>
      <c r="J99" s="35">
        <v>298</v>
      </c>
      <c r="K99" s="36">
        <v>0.47955034405993002</v>
      </c>
      <c r="L99" s="36">
        <v>0.49735681662318398</v>
      </c>
      <c r="M99" s="36">
        <v>0.512804809738859</v>
      </c>
      <c r="N99" s="36">
        <v>0.52168477230253896</v>
      </c>
      <c r="O99" s="36">
        <v>0.46787296049808402</v>
      </c>
      <c r="P99" s="36">
        <v>0.48973894513220001</v>
      </c>
      <c r="Q99" s="36">
        <v>0.50442074339430698</v>
      </c>
      <c r="R99" s="36">
        <v>0.50085155525321001</v>
      </c>
      <c r="S99" s="36">
        <v>0.487213208858642</v>
      </c>
      <c r="T99" s="36">
        <v>0.47844158867102898</v>
      </c>
      <c r="U99" s="36">
        <v>0.46350893756989803</v>
      </c>
      <c r="V99" s="36">
        <v>0.46399484314198502</v>
      </c>
      <c r="W99" s="36">
        <v>0.509707097262877</v>
      </c>
      <c r="X99" s="36">
        <v>0.474582271529081</v>
      </c>
      <c r="Y99" s="36">
        <v>0.457615808844407</v>
      </c>
      <c r="Z99" s="36">
        <v>0.44695948614355002</v>
      </c>
      <c r="AA99" s="36">
        <v>0.44448400720417602</v>
      </c>
      <c r="AB99" s="36">
        <v>0.44862590888262099</v>
      </c>
      <c r="AC99" s="36">
        <v>0.45240535250306502</v>
      </c>
      <c r="AD99" s="36">
        <v>0.45618479612350898</v>
      </c>
      <c r="AE99" s="36">
        <v>0.45996423974395301</v>
      </c>
      <c r="AF99" s="36">
        <v>0.46374368336439697</v>
      </c>
      <c r="AG99" s="36">
        <v>0.467523126984841</v>
      </c>
      <c r="AH99" s="59" t="s">
        <v>628</v>
      </c>
    </row>
    <row r="100" spans="1:34" ht="15" customHeight="1" x14ac:dyDescent="0.25">
      <c r="A100" s="34" t="s">
        <v>832</v>
      </c>
      <c r="B100" s="34" t="s">
        <v>240</v>
      </c>
      <c r="C100" s="34" t="s">
        <v>1237</v>
      </c>
      <c r="D100" s="34" t="s">
        <v>238</v>
      </c>
      <c r="E100" s="34" t="s">
        <v>218</v>
      </c>
      <c r="F100" s="34" t="s">
        <v>339</v>
      </c>
      <c r="G100" s="34" t="s">
        <v>219</v>
      </c>
      <c r="H100" s="34" t="s">
        <v>241</v>
      </c>
      <c r="I100" s="59" t="s">
        <v>16</v>
      </c>
      <c r="J100" s="35">
        <v>25</v>
      </c>
      <c r="K100" s="36">
        <v>7.5466975952919301E-3</v>
      </c>
      <c r="L100" s="36">
        <v>7.8126282554863893E-3</v>
      </c>
      <c r="M100" s="36">
        <v>8.4919036214373394E-3</v>
      </c>
      <c r="N100" s="36">
        <v>9.3934407567615105E-3</v>
      </c>
      <c r="O100" s="36">
        <v>8.9922649199231305E-3</v>
      </c>
      <c r="P100" s="36">
        <v>9.4038308583095608E-3</v>
      </c>
      <c r="Q100" s="36">
        <v>9.9552689311533608E-3</v>
      </c>
      <c r="R100" s="36">
        <v>9.6813680016367108E-3</v>
      </c>
      <c r="S100" s="36">
        <v>9.4354594798879993E-3</v>
      </c>
      <c r="T100" s="36">
        <v>8.8123474788490801E-3</v>
      </c>
      <c r="U100" s="36">
        <v>8.6219254378922892E-3</v>
      </c>
      <c r="V100" s="36">
        <v>8.74831972657974E-3</v>
      </c>
      <c r="W100" s="36">
        <v>9.0768022243316593E-3</v>
      </c>
      <c r="X100" s="36">
        <v>8.9169073677197903E-3</v>
      </c>
      <c r="Y100" s="36">
        <v>8.7570125111079197E-3</v>
      </c>
      <c r="Z100" s="36">
        <v>8.5971176544960507E-3</v>
      </c>
      <c r="AA100" s="36">
        <v>8.4372227978841904E-3</v>
      </c>
      <c r="AB100" s="36">
        <v>8.2773279412723094E-3</v>
      </c>
      <c r="AC100" s="36">
        <v>8.3470586709019703E-3</v>
      </c>
      <c r="AD100" s="36">
        <v>8.4167894005316192E-3</v>
      </c>
      <c r="AE100" s="36">
        <v>8.4865201301612698E-3</v>
      </c>
      <c r="AF100" s="36">
        <v>8.5562508597909308E-3</v>
      </c>
      <c r="AG100" s="36">
        <v>8.6259815894205796E-3</v>
      </c>
      <c r="AH100" s="59" t="s">
        <v>634</v>
      </c>
    </row>
    <row r="101" spans="1:34" ht="15" customHeight="1" x14ac:dyDescent="0.25">
      <c r="A101" s="34" t="s">
        <v>832</v>
      </c>
      <c r="B101" s="34" t="s">
        <v>240</v>
      </c>
      <c r="C101" s="34" t="s">
        <v>1237</v>
      </c>
      <c r="D101" s="34" t="s">
        <v>238</v>
      </c>
      <c r="E101" s="34" t="s">
        <v>218</v>
      </c>
      <c r="F101" s="34" t="s">
        <v>339</v>
      </c>
      <c r="G101" s="34" t="s">
        <v>219</v>
      </c>
      <c r="H101" s="34" t="s">
        <v>241</v>
      </c>
      <c r="I101" s="59" t="s">
        <v>18</v>
      </c>
      <c r="J101" s="35">
        <v>298</v>
      </c>
      <c r="K101" s="36">
        <v>7.7705262402477507E-2</v>
      </c>
      <c r="L101" s="36">
        <v>7.9575961304441695E-2</v>
      </c>
      <c r="M101" s="36">
        <v>8.70573975793974E-2</v>
      </c>
      <c r="N101" s="36">
        <v>9.5137928831533297E-2</v>
      </c>
      <c r="O101" s="36">
        <v>9.1162151488855703E-2</v>
      </c>
      <c r="P101" s="36">
        <v>9.5520988481992294E-2</v>
      </c>
      <c r="Q101" s="36">
        <v>0.10178586093143201</v>
      </c>
      <c r="R101" s="36">
        <v>9.8786088949325501E-2</v>
      </c>
      <c r="S101" s="36">
        <v>9.6806005208693993E-2</v>
      </c>
      <c r="T101" s="36">
        <v>9.0781459977231305E-2</v>
      </c>
      <c r="U101" s="36">
        <v>8.8144190447485699E-2</v>
      </c>
      <c r="V101" s="36">
        <v>8.9579218890033604E-2</v>
      </c>
      <c r="W101" s="36">
        <v>9.3580768453167498E-2</v>
      </c>
      <c r="X101" s="36">
        <v>9.1932271197896501E-2</v>
      </c>
      <c r="Y101" s="36">
        <v>9.02837739426256E-2</v>
      </c>
      <c r="Z101" s="36">
        <v>8.86352766873547E-2</v>
      </c>
      <c r="AA101" s="36">
        <v>8.6986779432083799E-2</v>
      </c>
      <c r="AB101" s="36">
        <v>8.5338282176812899E-2</v>
      </c>
      <c r="AC101" s="36">
        <v>8.6057197837005397E-2</v>
      </c>
      <c r="AD101" s="36">
        <v>8.6776113497198007E-2</v>
      </c>
      <c r="AE101" s="36">
        <v>8.7495029157390602E-2</v>
      </c>
      <c r="AF101" s="36">
        <v>8.8213944817583198E-2</v>
      </c>
      <c r="AG101" s="36">
        <v>8.8932860477775794E-2</v>
      </c>
      <c r="AH101" s="59" t="s">
        <v>634</v>
      </c>
    </row>
    <row r="102" spans="1:34" ht="15" customHeight="1" x14ac:dyDescent="0.25">
      <c r="A102" s="34" t="s">
        <v>832</v>
      </c>
      <c r="B102" s="34" t="s">
        <v>240</v>
      </c>
      <c r="C102" s="34" t="s">
        <v>1237</v>
      </c>
      <c r="D102" s="34" t="s">
        <v>238</v>
      </c>
      <c r="E102" s="34" t="s">
        <v>218</v>
      </c>
      <c r="F102" s="34" t="s">
        <v>339</v>
      </c>
      <c r="G102" s="34" t="s">
        <v>219</v>
      </c>
      <c r="H102" s="34" t="s">
        <v>242</v>
      </c>
      <c r="I102" s="59" t="s">
        <v>16</v>
      </c>
      <c r="J102" s="35">
        <v>25</v>
      </c>
      <c r="K102" s="36">
        <v>1.29891181811712E-2</v>
      </c>
      <c r="L102" s="36">
        <v>1.3227944572775501E-2</v>
      </c>
      <c r="M102" s="36">
        <v>1.4800164428876E-2</v>
      </c>
      <c r="N102" s="36">
        <v>1.6536712002190399E-2</v>
      </c>
      <c r="O102" s="36">
        <v>1.5521729660228901E-2</v>
      </c>
      <c r="P102" s="36">
        <v>1.63498422462343E-2</v>
      </c>
      <c r="Q102" s="36">
        <v>1.7576868626961201E-2</v>
      </c>
      <c r="R102" s="36">
        <v>1.72873700310275E-2</v>
      </c>
      <c r="S102" s="36">
        <v>1.6984999667188101E-2</v>
      </c>
      <c r="T102" s="36">
        <v>1.60477746426975E-2</v>
      </c>
      <c r="U102" s="36">
        <v>1.5533191438220999E-2</v>
      </c>
      <c r="V102" s="36">
        <v>1.5407145160654201E-2</v>
      </c>
      <c r="W102" s="36">
        <v>1.5972663397377299E-2</v>
      </c>
      <c r="X102" s="36">
        <v>1.57081543414649E-2</v>
      </c>
      <c r="Y102" s="36">
        <v>1.54436452855526E-2</v>
      </c>
      <c r="Z102" s="36">
        <v>1.51791362296402E-2</v>
      </c>
      <c r="AA102" s="36">
        <v>1.49146271737279E-2</v>
      </c>
      <c r="AB102" s="36">
        <v>1.4650118117815501E-2</v>
      </c>
      <c r="AC102" s="36">
        <v>1.47735351713338E-2</v>
      </c>
      <c r="AD102" s="36">
        <v>1.4896952224852E-2</v>
      </c>
      <c r="AE102" s="36">
        <v>1.5020369278370201E-2</v>
      </c>
      <c r="AF102" s="36">
        <v>1.51437863318884E-2</v>
      </c>
      <c r="AG102" s="36">
        <v>1.52672033854067E-2</v>
      </c>
      <c r="AH102" s="59" t="s">
        <v>635</v>
      </c>
    </row>
    <row r="103" spans="1:34" ht="15" customHeight="1" x14ac:dyDescent="0.25">
      <c r="A103" s="34" t="s">
        <v>832</v>
      </c>
      <c r="B103" s="34" t="s">
        <v>240</v>
      </c>
      <c r="C103" s="34" t="s">
        <v>1237</v>
      </c>
      <c r="D103" s="34" t="s">
        <v>238</v>
      </c>
      <c r="E103" s="34" t="s">
        <v>218</v>
      </c>
      <c r="F103" s="34" t="s">
        <v>339</v>
      </c>
      <c r="G103" s="34" t="s">
        <v>219</v>
      </c>
      <c r="H103" s="34" t="s">
        <v>242</v>
      </c>
      <c r="I103" s="59" t="s">
        <v>18</v>
      </c>
      <c r="J103" s="35">
        <v>298</v>
      </c>
      <c r="K103" s="36">
        <v>0.14080193558417001</v>
      </c>
      <c r="L103" s="36">
        <v>0.14208887772242201</v>
      </c>
      <c r="M103" s="36">
        <v>0.16018987656602801</v>
      </c>
      <c r="N103" s="36">
        <v>0.17722040367581199</v>
      </c>
      <c r="O103" s="36">
        <v>0.16610568567734499</v>
      </c>
      <c r="P103" s="36">
        <v>0.174976666187943</v>
      </c>
      <c r="Q103" s="36">
        <v>0.18927044104263699</v>
      </c>
      <c r="R103" s="36">
        <v>0.18619347295820499</v>
      </c>
      <c r="S103" s="36">
        <v>0.18361514838746801</v>
      </c>
      <c r="T103" s="36">
        <v>0.17395604904520401</v>
      </c>
      <c r="U103" s="36">
        <v>0.16752726042456301</v>
      </c>
      <c r="V103" s="36">
        <v>0.16628454915881</v>
      </c>
      <c r="W103" s="36">
        <v>0.17357190345815399</v>
      </c>
      <c r="X103" s="36">
        <v>0.17069753371940599</v>
      </c>
      <c r="Y103" s="36">
        <v>0.167823163980658</v>
      </c>
      <c r="Z103" s="36">
        <v>0.164948794241911</v>
      </c>
      <c r="AA103" s="36">
        <v>0.16207442450316301</v>
      </c>
      <c r="AB103" s="36">
        <v>0.15920005476441501</v>
      </c>
      <c r="AC103" s="36">
        <v>0.160541204475356</v>
      </c>
      <c r="AD103" s="36">
        <v>0.16188235418629801</v>
      </c>
      <c r="AE103" s="36">
        <v>0.163223503897239</v>
      </c>
      <c r="AF103" s="36">
        <v>0.16456465360818001</v>
      </c>
      <c r="AG103" s="36">
        <v>0.165905803319121</v>
      </c>
      <c r="AH103" s="59" t="s">
        <v>635</v>
      </c>
    </row>
    <row r="104" spans="1:34" ht="15" customHeight="1" x14ac:dyDescent="0.25">
      <c r="A104" s="34" t="s">
        <v>832</v>
      </c>
      <c r="B104" s="34" t="s">
        <v>237</v>
      </c>
      <c r="C104" s="34" t="s">
        <v>1237</v>
      </c>
      <c r="D104" s="34" t="s">
        <v>238</v>
      </c>
      <c r="E104" s="34" t="s">
        <v>218</v>
      </c>
      <c r="F104" s="34" t="s">
        <v>340</v>
      </c>
      <c r="G104" s="34" t="s">
        <v>219</v>
      </c>
      <c r="H104" s="34" t="s">
        <v>220</v>
      </c>
      <c r="I104" s="59" t="s">
        <v>16</v>
      </c>
      <c r="J104" s="35">
        <v>25</v>
      </c>
      <c r="K104" s="36">
        <v>0.98588866748747594</v>
      </c>
      <c r="L104" s="36">
        <v>1.0467610348701999</v>
      </c>
      <c r="M104" s="36">
        <v>1.05681948949333</v>
      </c>
      <c r="N104" s="36">
        <v>1.1067672835492599</v>
      </c>
      <c r="O104" s="36">
        <v>1.02867530588312</v>
      </c>
      <c r="P104" s="36">
        <v>1.0169388598245299</v>
      </c>
      <c r="Q104" s="36">
        <v>1.13427404616724</v>
      </c>
      <c r="R104" s="36">
        <v>1.2573705968808599</v>
      </c>
      <c r="S104" s="36">
        <v>1.29767941553946</v>
      </c>
      <c r="T104" s="36">
        <v>1.2583290476526101</v>
      </c>
      <c r="U104" s="36">
        <v>1.1951689056756201</v>
      </c>
      <c r="V104" s="36">
        <v>1.2024579779023301</v>
      </c>
      <c r="W104" s="36">
        <v>1.33910734258494</v>
      </c>
      <c r="X104" s="36">
        <v>1.3053529716552701</v>
      </c>
      <c r="Y104" s="36">
        <v>1.3167957552837299</v>
      </c>
      <c r="Z104" s="36">
        <v>1.2396123717238701</v>
      </c>
      <c r="AA104" s="36">
        <v>1.2851130392183701</v>
      </c>
      <c r="AB104" s="36">
        <v>1.2970882998978499</v>
      </c>
      <c r="AC104" s="36">
        <v>1.2878804075750101</v>
      </c>
      <c r="AD104" s="36">
        <v>1.2786725152521701</v>
      </c>
      <c r="AE104" s="36">
        <v>1.2694646229293201</v>
      </c>
      <c r="AF104" s="36">
        <v>1.26025673060648</v>
      </c>
      <c r="AG104" s="36">
        <v>1.25104883828364</v>
      </c>
      <c r="AH104" s="59" t="s">
        <v>629</v>
      </c>
    </row>
    <row r="105" spans="1:34" ht="15" customHeight="1" x14ac:dyDescent="0.25">
      <c r="A105" s="34" t="s">
        <v>832</v>
      </c>
      <c r="B105" s="34" t="s">
        <v>237</v>
      </c>
      <c r="C105" s="34" t="s">
        <v>1237</v>
      </c>
      <c r="D105" s="34" t="s">
        <v>238</v>
      </c>
      <c r="E105" s="34" t="s">
        <v>218</v>
      </c>
      <c r="F105" s="34" t="s">
        <v>340</v>
      </c>
      <c r="G105" s="34" t="s">
        <v>219</v>
      </c>
      <c r="H105" s="34" t="s">
        <v>220</v>
      </c>
      <c r="I105" s="59" t="s">
        <v>18</v>
      </c>
      <c r="J105" s="35">
        <v>298</v>
      </c>
      <c r="K105" s="36">
        <v>0.18626209738340199</v>
      </c>
      <c r="L105" s="36">
        <v>0.18440136772903601</v>
      </c>
      <c r="M105" s="36">
        <v>0.194457182930035</v>
      </c>
      <c r="N105" s="36">
        <v>0.195663047675564</v>
      </c>
      <c r="O105" s="36">
        <v>0.18917746529544599</v>
      </c>
      <c r="P105" s="36">
        <v>0.189759591957329</v>
      </c>
      <c r="Q105" s="36">
        <v>0.204677301436687</v>
      </c>
      <c r="R105" s="36">
        <v>0.20762576512799</v>
      </c>
      <c r="S105" s="36">
        <v>0.202141647353899</v>
      </c>
      <c r="T105" s="36">
        <v>0.201643275247221</v>
      </c>
      <c r="U105" s="36">
        <v>0.20707080952685</v>
      </c>
      <c r="V105" s="36">
        <v>0.20636700410429601</v>
      </c>
      <c r="W105" s="36">
        <v>0.20723962960537401</v>
      </c>
      <c r="X105" s="36">
        <v>0.202015818857294</v>
      </c>
      <c r="Y105" s="36">
        <v>0.20378669873033001</v>
      </c>
      <c r="Z105" s="36">
        <v>0.191841834183655</v>
      </c>
      <c r="AA105" s="36">
        <v>0.19925875278372801</v>
      </c>
      <c r="AB105" s="36">
        <v>0.20111553536582999</v>
      </c>
      <c r="AC105" s="36">
        <v>0.199687837502666</v>
      </c>
      <c r="AD105" s="36">
        <v>0.19826013963950201</v>
      </c>
      <c r="AE105" s="36">
        <v>0.19683244177633699</v>
      </c>
      <c r="AF105" s="36">
        <v>0.195404743913173</v>
      </c>
      <c r="AG105" s="36">
        <v>0.19397704605000901</v>
      </c>
      <c r="AH105" s="59" t="s">
        <v>629</v>
      </c>
    </row>
    <row r="106" spans="1:34" ht="15" customHeight="1" x14ac:dyDescent="0.25">
      <c r="A106" s="34" t="s">
        <v>832</v>
      </c>
      <c r="B106" s="34" t="s">
        <v>237</v>
      </c>
      <c r="C106" s="34" t="s">
        <v>1237</v>
      </c>
      <c r="D106" s="34" t="s">
        <v>238</v>
      </c>
      <c r="E106" s="34" t="s">
        <v>218</v>
      </c>
      <c r="F106" s="34" t="s">
        <v>340</v>
      </c>
      <c r="G106" s="34" t="s">
        <v>219</v>
      </c>
      <c r="H106" s="34" t="s">
        <v>239</v>
      </c>
      <c r="I106" s="59" t="s">
        <v>16</v>
      </c>
      <c r="J106" s="35">
        <v>25</v>
      </c>
      <c r="K106" s="36">
        <v>6.5545283867204096E-3</v>
      </c>
      <c r="L106" s="36">
        <v>7.2974260226853502E-3</v>
      </c>
      <c r="M106" s="36">
        <v>7.1878808596654896E-3</v>
      </c>
      <c r="N106" s="36">
        <v>7.6217391514556299E-3</v>
      </c>
      <c r="O106" s="36">
        <v>6.5491792420809998E-3</v>
      </c>
      <c r="P106" s="36">
        <v>6.7461890240019702E-3</v>
      </c>
      <c r="Q106" s="36">
        <v>7.1646546162725802E-3</v>
      </c>
      <c r="R106" s="36">
        <v>7.7533839470118396E-3</v>
      </c>
      <c r="S106" s="36">
        <v>7.9805481313798797E-3</v>
      </c>
      <c r="T106" s="36">
        <v>7.6368776767401E-3</v>
      </c>
      <c r="U106" s="36">
        <v>6.7976019158478198E-3</v>
      </c>
      <c r="V106" s="36">
        <v>6.8525420245683999E-3</v>
      </c>
      <c r="W106" s="36">
        <v>8.3448426979160703E-3</v>
      </c>
      <c r="X106" s="36">
        <v>7.7408127280876298E-3</v>
      </c>
      <c r="Y106" s="36">
        <v>7.46507870558591E-3</v>
      </c>
      <c r="Z106" s="36">
        <v>7.2912422992893102E-3</v>
      </c>
      <c r="AA106" s="36">
        <v>7.2508598545413597E-3</v>
      </c>
      <c r="AB106" s="36">
        <v>7.3184266243574497E-3</v>
      </c>
      <c r="AC106" s="36">
        <v>7.3800806221972302E-3</v>
      </c>
      <c r="AD106" s="36">
        <v>7.4417346200370002E-3</v>
      </c>
      <c r="AE106" s="36">
        <v>7.5033886178767703E-3</v>
      </c>
      <c r="AF106" s="36">
        <v>7.5650426157165404E-3</v>
      </c>
      <c r="AG106" s="36">
        <v>7.62669661355632E-3</v>
      </c>
      <c r="AH106" s="59" t="s">
        <v>630</v>
      </c>
    </row>
    <row r="107" spans="1:34" ht="15" customHeight="1" x14ac:dyDescent="0.25">
      <c r="A107" s="34" t="s">
        <v>832</v>
      </c>
      <c r="B107" s="34" t="s">
        <v>237</v>
      </c>
      <c r="C107" s="34" t="s">
        <v>1237</v>
      </c>
      <c r="D107" s="34" t="s">
        <v>238</v>
      </c>
      <c r="E107" s="34" t="s">
        <v>218</v>
      </c>
      <c r="F107" s="34" t="s">
        <v>340</v>
      </c>
      <c r="G107" s="34" t="s">
        <v>219</v>
      </c>
      <c r="H107" s="34" t="s">
        <v>239</v>
      </c>
      <c r="I107" s="59" t="s">
        <v>18</v>
      </c>
      <c r="J107" s="35">
        <v>298</v>
      </c>
      <c r="K107" s="36">
        <v>1.69670006842277E-3</v>
      </c>
      <c r="L107" s="36">
        <v>1.7597013469128899E-3</v>
      </c>
      <c r="M107" s="36">
        <v>1.8143578700537801E-3</v>
      </c>
      <c r="N107" s="36">
        <v>1.8457761205405499E-3</v>
      </c>
      <c r="O107" s="36">
        <v>1.6553842162622199E-3</v>
      </c>
      <c r="P107" s="36">
        <v>1.7327483917807501E-3</v>
      </c>
      <c r="Q107" s="36">
        <v>1.7846941530480099E-3</v>
      </c>
      <c r="R107" s="36">
        <v>1.7720659864034799E-3</v>
      </c>
      <c r="S107" s="36">
        <v>1.72381206864458E-3</v>
      </c>
      <c r="T107" s="36">
        <v>1.6927771449888899E-3</v>
      </c>
      <c r="U107" s="36">
        <v>1.6399438397398599E-3</v>
      </c>
      <c r="V107" s="36">
        <v>1.6416630252507501E-3</v>
      </c>
      <c r="W107" s="36">
        <v>1.803397834377E-3</v>
      </c>
      <c r="X107" s="36">
        <v>1.67912247113142E-3</v>
      </c>
      <c r="Y107" s="36">
        <v>1.6190933245354899E-3</v>
      </c>
      <c r="Z107" s="36">
        <v>1.58139012325705E-3</v>
      </c>
      <c r="AA107" s="36">
        <v>1.5726316159059E-3</v>
      </c>
      <c r="AB107" s="36">
        <v>1.5872861038603E-3</v>
      </c>
      <c r="AC107" s="36">
        <v>1.60065817671716E-3</v>
      </c>
      <c r="AD107" s="36">
        <v>1.6140302495740199E-3</v>
      </c>
      <c r="AE107" s="36">
        <v>1.62740232243088E-3</v>
      </c>
      <c r="AF107" s="36">
        <v>1.64077439528774E-3</v>
      </c>
      <c r="AG107" s="36">
        <v>1.6541464681446101E-3</v>
      </c>
      <c r="AH107" s="59" t="s">
        <v>630</v>
      </c>
    </row>
    <row r="108" spans="1:34" ht="15" customHeight="1" x14ac:dyDescent="0.25">
      <c r="A108" s="34" t="s">
        <v>832</v>
      </c>
      <c r="B108" s="34" t="s">
        <v>240</v>
      </c>
      <c r="C108" s="34" t="s">
        <v>1237</v>
      </c>
      <c r="D108" s="34" t="s">
        <v>238</v>
      </c>
      <c r="E108" s="34" t="s">
        <v>218</v>
      </c>
      <c r="F108" s="34" t="s">
        <v>340</v>
      </c>
      <c r="G108" s="34" t="s">
        <v>219</v>
      </c>
      <c r="H108" s="34" t="s">
        <v>241</v>
      </c>
      <c r="I108" s="59" t="s">
        <v>16</v>
      </c>
      <c r="J108" s="35">
        <v>25</v>
      </c>
      <c r="K108" s="36">
        <v>2.4216172740326599E-3</v>
      </c>
      <c r="L108" s="36">
        <v>2.6793979807336501E-3</v>
      </c>
      <c r="M108" s="36">
        <v>2.9450926233371201E-3</v>
      </c>
      <c r="N108" s="36">
        <v>3.3820954976201099E-3</v>
      </c>
      <c r="O108" s="36">
        <v>3.03602275801804E-3</v>
      </c>
      <c r="P108" s="36">
        <v>3.1288900267577502E-3</v>
      </c>
      <c r="Q108" s="36">
        <v>3.4628611435922598E-3</v>
      </c>
      <c r="R108" s="36">
        <v>3.4957077579638499E-3</v>
      </c>
      <c r="S108" s="36">
        <v>3.4079437777359898E-3</v>
      </c>
      <c r="T108" s="36">
        <v>3.14452462508273E-3</v>
      </c>
      <c r="U108" s="36">
        <v>2.8723381607600601E-3</v>
      </c>
      <c r="V108" s="36">
        <v>2.9082836919231501E-3</v>
      </c>
      <c r="W108" s="36">
        <v>3.3311621269935302E-3</v>
      </c>
      <c r="X108" s="36">
        <v>3.2724811424923298E-3</v>
      </c>
      <c r="Y108" s="36">
        <v>3.2138001579911199E-3</v>
      </c>
      <c r="Z108" s="36">
        <v>3.15511917348992E-3</v>
      </c>
      <c r="AA108" s="36">
        <v>3.0964381889887101E-3</v>
      </c>
      <c r="AB108" s="36">
        <v>3.0377572044875002E-3</v>
      </c>
      <c r="AC108" s="36">
        <v>3.06334819566359E-3</v>
      </c>
      <c r="AD108" s="36">
        <v>3.0889391868396698E-3</v>
      </c>
      <c r="AE108" s="36">
        <v>3.11453017801575E-3</v>
      </c>
      <c r="AF108" s="36">
        <v>3.1401211691918398E-3</v>
      </c>
      <c r="AG108" s="36">
        <v>3.1657121603679201E-3</v>
      </c>
      <c r="AH108" s="59" t="s">
        <v>636</v>
      </c>
    </row>
    <row r="109" spans="1:34" ht="15" customHeight="1" x14ac:dyDescent="0.25">
      <c r="A109" s="34" t="s">
        <v>832</v>
      </c>
      <c r="B109" s="34" t="s">
        <v>240</v>
      </c>
      <c r="C109" s="34" t="s">
        <v>1237</v>
      </c>
      <c r="D109" s="34" t="s">
        <v>238</v>
      </c>
      <c r="E109" s="34" t="s">
        <v>218</v>
      </c>
      <c r="F109" s="34" t="s">
        <v>340</v>
      </c>
      <c r="G109" s="34" t="s">
        <v>219</v>
      </c>
      <c r="H109" s="34" t="s">
        <v>241</v>
      </c>
      <c r="I109" s="59" t="s">
        <v>18</v>
      </c>
      <c r="J109" s="35">
        <v>298</v>
      </c>
      <c r="K109" s="36">
        <v>3.3981542738596899E-4</v>
      </c>
      <c r="L109" s="36">
        <v>3.4799624200813499E-4</v>
      </c>
      <c r="M109" s="36">
        <v>3.8071355595357899E-4</v>
      </c>
      <c r="N109" s="36">
        <v>4.1605079176043798E-4</v>
      </c>
      <c r="O109" s="36">
        <v>3.9866418968070302E-4</v>
      </c>
      <c r="P109" s="36">
        <v>4.1772596246072801E-4</v>
      </c>
      <c r="Q109" s="36">
        <v>4.4512308130575901E-4</v>
      </c>
      <c r="R109" s="36">
        <v>4.32004680226563E-4</v>
      </c>
      <c r="S109" s="36">
        <v>4.23345511184735E-4</v>
      </c>
      <c r="T109" s="36">
        <v>3.9699937516589101E-4</v>
      </c>
      <c r="U109" s="36">
        <v>3.8546624543085798E-4</v>
      </c>
      <c r="V109" s="36">
        <v>3.9174181530139901E-4</v>
      </c>
      <c r="W109" s="36">
        <v>4.09241122722296E-4</v>
      </c>
      <c r="X109" s="36">
        <v>4.0203202539703401E-4</v>
      </c>
      <c r="Y109" s="36">
        <v>3.9482292807177202E-4</v>
      </c>
      <c r="Z109" s="36">
        <v>3.8761383074651003E-4</v>
      </c>
      <c r="AA109" s="36">
        <v>3.8040473342124798E-4</v>
      </c>
      <c r="AB109" s="36">
        <v>3.7319563609598599E-4</v>
      </c>
      <c r="AC109" s="36">
        <v>3.7633954970968001E-4</v>
      </c>
      <c r="AD109" s="36">
        <v>3.7948346332337301E-4</v>
      </c>
      <c r="AE109" s="36">
        <v>3.8262737693706801E-4</v>
      </c>
      <c r="AF109" s="36">
        <v>3.8577129055076197E-4</v>
      </c>
      <c r="AG109" s="36">
        <v>3.8891520416445502E-4</v>
      </c>
      <c r="AH109" s="59" t="s">
        <v>636</v>
      </c>
    </row>
    <row r="110" spans="1:34" ht="15" customHeight="1" x14ac:dyDescent="0.25">
      <c r="A110" s="34" t="s">
        <v>832</v>
      </c>
      <c r="B110" s="34" t="s">
        <v>240</v>
      </c>
      <c r="C110" s="34" t="s">
        <v>1237</v>
      </c>
      <c r="D110" s="34" t="s">
        <v>238</v>
      </c>
      <c r="E110" s="34" t="s">
        <v>218</v>
      </c>
      <c r="F110" s="34" t="s">
        <v>340</v>
      </c>
      <c r="G110" s="34" t="s">
        <v>219</v>
      </c>
      <c r="H110" s="34" t="s">
        <v>242</v>
      </c>
      <c r="I110" s="59" t="s">
        <v>16</v>
      </c>
      <c r="J110" s="35">
        <v>25</v>
      </c>
      <c r="K110" s="36">
        <v>2.4216172740326599E-3</v>
      </c>
      <c r="L110" s="36">
        <v>2.6793979807336501E-3</v>
      </c>
      <c r="M110" s="36">
        <v>2.9450926233371201E-3</v>
      </c>
      <c r="N110" s="36">
        <v>3.3820954976201099E-3</v>
      </c>
      <c r="O110" s="36">
        <v>3.03602275801804E-3</v>
      </c>
      <c r="P110" s="36">
        <v>3.1288900267577502E-3</v>
      </c>
      <c r="Q110" s="36">
        <v>3.4628611435922598E-3</v>
      </c>
      <c r="R110" s="36">
        <v>3.4957077579638499E-3</v>
      </c>
      <c r="S110" s="36">
        <v>3.4079437777359898E-3</v>
      </c>
      <c r="T110" s="36">
        <v>3.14452462508273E-3</v>
      </c>
      <c r="U110" s="36">
        <v>2.8723381607600601E-3</v>
      </c>
      <c r="V110" s="36">
        <v>2.9082836919231501E-3</v>
      </c>
      <c r="W110" s="36">
        <v>3.3311621269935302E-3</v>
      </c>
      <c r="X110" s="36">
        <v>3.2759977171902999E-3</v>
      </c>
      <c r="Y110" s="36">
        <v>3.22083330738707E-3</v>
      </c>
      <c r="Z110" s="36">
        <v>3.1656688975838301E-3</v>
      </c>
      <c r="AA110" s="36">
        <v>3.1105044877805998E-3</v>
      </c>
      <c r="AB110" s="36">
        <v>3.0553400779773699E-3</v>
      </c>
      <c r="AC110" s="36">
        <v>3.0810791926307499E-3</v>
      </c>
      <c r="AD110" s="36">
        <v>3.1068183072841399E-3</v>
      </c>
      <c r="AE110" s="36">
        <v>3.1325574219375199E-3</v>
      </c>
      <c r="AF110" s="36">
        <v>3.1582965365909098E-3</v>
      </c>
      <c r="AG110" s="36">
        <v>3.1840356512442998E-3</v>
      </c>
      <c r="AH110" s="59" t="s">
        <v>637</v>
      </c>
    </row>
    <row r="111" spans="1:34" ht="15" customHeight="1" x14ac:dyDescent="0.25">
      <c r="A111" s="34" t="s">
        <v>832</v>
      </c>
      <c r="B111" s="34" t="s">
        <v>240</v>
      </c>
      <c r="C111" s="34" t="s">
        <v>1237</v>
      </c>
      <c r="D111" s="34" t="s">
        <v>238</v>
      </c>
      <c r="E111" s="34" t="s">
        <v>218</v>
      </c>
      <c r="F111" s="34" t="s">
        <v>340</v>
      </c>
      <c r="G111" s="34" t="s">
        <v>219</v>
      </c>
      <c r="H111" s="34" t="s">
        <v>242</v>
      </c>
      <c r="I111" s="59" t="s">
        <v>18</v>
      </c>
      <c r="J111" s="35">
        <v>298</v>
      </c>
      <c r="K111" s="36">
        <v>3.3981542738596899E-4</v>
      </c>
      <c r="L111" s="36">
        <v>3.4799624200813499E-4</v>
      </c>
      <c r="M111" s="36">
        <v>3.8071355595357899E-4</v>
      </c>
      <c r="N111" s="36">
        <v>4.1605079176043798E-4</v>
      </c>
      <c r="O111" s="36">
        <v>3.9866418968070302E-4</v>
      </c>
      <c r="P111" s="36">
        <v>4.1772596246072801E-4</v>
      </c>
      <c r="Q111" s="36">
        <v>4.4512308130575901E-4</v>
      </c>
      <c r="R111" s="36">
        <v>4.32004680226563E-4</v>
      </c>
      <c r="S111" s="36">
        <v>4.23345511184735E-4</v>
      </c>
      <c r="T111" s="36">
        <v>3.9699937516589101E-4</v>
      </c>
      <c r="U111" s="36">
        <v>3.8546624543085798E-4</v>
      </c>
      <c r="V111" s="36">
        <v>3.9174181530139901E-4</v>
      </c>
      <c r="W111" s="36">
        <v>4.09241122722296E-4</v>
      </c>
      <c r="X111" s="36">
        <v>4.0246404489133398E-4</v>
      </c>
      <c r="Y111" s="36">
        <v>3.9568696706037201E-4</v>
      </c>
      <c r="Z111" s="36">
        <v>3.8890988922940999E-4</v>
      </c>
      <c r="AA111" s="36">
        <v>3.8213281139844798E-4</v>
      </c>
      <c r="AB111" s="36">
        <v>3.7535573356748601E-4</v>
      </c>
      <c r="AC111" s="36">
        <v>3.78517844499665E-4</v>
      </c>
      <c r="AD111" s="36">
        <v>3.8167995543184503E-4</v>
      </c>
      <c r="AE111" s="36">
        <v>3.8484206636402499E-4</v>
      </c>
      <c r="AF111" s="36">
        <v>3.8800417729620501E-4</v>
      </c>
      <c r="AG111" s="36">
        <v>3.9116628822838498E-4</v>
      </c>
      <c r="AH111" s="59" t="s">
        <v>637</v>
      </c>
    </row>
    <row r="112" spans="1:34" ht="15" customHeight="1" x14ac:dyDescent="0.25">
      <c r="A112" s="34" t="s">
        <v>832</v>
      </c>
      <c r="B112" s="34" t="s">
        <v>237</v>
      </c>
      <c r="C112" s="34" t="s">
        <v>1237</v>
      </c>
      <c r="D112" s="34" t="s">
        <v>238</v>
      </c>
      <c r="E112" s="34" t="s">
        <v>218</v>
      </c>
      <c r="F112" s="34" t="s">
        <v>341</v>
      </c>
      <c r="G112" s="34" t="s">
        <v>219</v>
      </c>
      <c r="H112" s="34" t="s">
        <v>220</v>
      </c>
      <c r="I112" s="59" t="s">
        <v>16</v>
      </c>
      <c r="J112" s="35">
        <v>25</v>
      </c>
      <c r="K112" s="36">
        <v>2.3584368548892902E-3</v>
      </c>
      <c r="L112" s="36">
        <v>2.2694213156715698E-3</v>
      </c>
      <c r="M112" s="36">
        <v>2.3407020218989701E-3</v>
      </c>
      <c r="N112" s="36">
        <v>2.2510855919056498E-3</v>
      </c>
      <c r="O112" s="36">
        <v>2.0729241790665002E-3</v>
      </c>
      <c r="P112" s="36">
        <v>1.9970960181724499E-3</v>
      </c>
      <c r="Q112" s="36">
        <v>1.9130676079042099E-3</v>
      </c>
      <c r="R112" s="36">
        <v>2.0389809332724798E-3</v>
      </c>
      <c r="S112" s="36">
        <v>2.0393331117987698E-3</v>
      </c>
      <c r="T112" s="36">
        <v>1.9825999179922502E-3</v>
      </c>
      <c r="U112" s="36">
        <v>2.04975915286864E-3</v>
      </c>
      <c r="V112" s="36">
        <v>2.0479350334106699E-3</v>
      </c>
      <c r="W112" s="36">
        <v>2.0568330015235301E-3</v>
      </c>
      <c r="X112" s="36">
        <v>1.9901880058678799E-3</v>
      </c>
      <c r="Y112" s="36">
        <v>2.0400344840059799E-3</v>
      </c>
      <c r="Z112" s="36">
        <v>1.99252898799791E-3</v>
      </c>
      <c r="AA112" s="36">
        <v>1.98149339372417E-3</v>
      </c>
      <c r="AB112" s="36">
        <v>1.9999578394191198E-3</v>
      </c>
      <c r="AC112" s="36">
        <v>1.98576035075389E-3</v>
      </c>
      <c r="AD112" s="36">
        <v>1.97156286208867E-3</v>
      </c>
      <c r="AE112" s="36">
        <v>1.9573653734234401E-3</v>
      </c>
      <c r="AF112" s="36">
        <v>1.94316788475821E-3</v>
      </c>
      <c r="AG112" s="36">
        <v>1.9289703960929899E-3</v>
      </c>
      <c r="AH112" s="59" t="s">
        <v>631</v>
      </c>
    </row>
    <row r="113" spans="1:34" ht="15" customHeight="1" x14ac:dyDescent="0.25">
      <c r="A113" s="34" t="s">
        <v>832</v>
      </c>
      <c r="B113" s="34" t="s">
        <v>237</v>
      </c>
      <c r="C113" s="34" t="s">
        <v>1237</v>
      </c>
      <c r="D113" s="34" t="s">
        <v>238</v>
      </c>
      <c r="E113" s="34" t="s">
        <v>218</v>
      </c>
      <c r="F113" s="34" t="s">
        <v>341</v>
      </c>
      <c r="G113" s="34" t="s">
        <v>219</v>
      </c>
      <c r="H113" s="34" t="s">
        <v>239</v>
      </c>
      <c r="I113" s="59" t="s">
        <v>16</v>
      </c>
      <c r="J113" s="35">
        <v>25</v>
      </c>
      <c r="K113" s="36">
        <v>3.7603995968744198E-4</v>
      </c>
      <c r="L113" s="36">
        <v>3.71225745330504E-4</v>
      </c>
      <c r="M113" s="36">
        <v>3.6348821715313101E-4</v>
      </c>
      <c r="N113" s="36">
        <v>3.6967241323123399E-4</v>
      </c>
      <c r="O113" s="36">
        <v>3.3310668662269198E-4</v>
      </c>
      <c r="P113" s="36">
        <v>3.4874059485148301E-4</v>
      </c>
      <c r="Q113" s="36">
        <v>3.59082831433603E-4</v>
      </c>
      <c r="R113" s="36">
        <v>3.8962979896023999E-4</v>
      </c>
      <c r="S113" s="36">
        <v>3.9024637911191798E-4</v>
      </c>
      <c r="T113" s="36">
        <v>3.8332481394479599E-4</v>
      </c>
      <c r="U113" s="36">
        <v>3.7128381751701998E-4</v>
      </c>
      <c r="V113" s="36">
        <v>3.71684730181684E-4</v>
      </c>
      <c r="W113" s="36">
        <v>4.0820520641314501E-4</v>
      </c>
      <c r="X113" s="36">
        <v>3.8011464638491502E-4</v>
      </c>
      <c r="Y113" s="36">
        <v>3.6657465463712E-4</v>
      </c>
      <c r="Z113" s="36">
        <v>3.5803837215240202E-4</v>
      </c>
      <c r="AA113" s="36">
        <v>3.5605538157444601E-4</v>
      </c>
      <c r="AB113" s="36">
        <v>3.5937326558975301E-4</v>
      </c>
      <c r="AC113" s="36">
        <v>3.6240080138093001E-4</v>
      </c>
      <c r="AD113" s="36">
        <v>3.6542833717210702E-4</v>
      </c>
      <c r="AE113" s="36">
        <v>3.6845587296328403E-4</v>
      </c>
      <c r="AF113" s="36">
        <v>3.7148340875446E-4</v>
      </c>
      <c r="AG113" s="36">
        <v>3.7451094454563701E-4</v>
      </c>
      <c r="AH113" s="59" t="s">
        <v>632</v>
      </c>
    </row>
    <row r="114" spans="1:34" ht="15" customHeight="1" x14ac:dyDescent="0.25">
      <c r="A114" s="34" t="s">
        <v>832</v>
      </c>
      <c r="B114" s="34" t="s">
        <v>240</v>
      </c>
      <c r="C114" s="34" t="s">
        <v>1237</v>
      </c>
      <c r="D114" s="34" t="s">
        <v>238</v>
      </c>
      <c r="E114" s="34" t="s">
        <v>218</v>
      </c>
      <c r="F114" s="34" t="s">
        <v>341</v>
      </c>
      <c r="G114" s="34" t="s">
        <v>219</v>
      </c>
      <c r="H114" s="34" t="s">
        <v>243</v>
      </c>
      <c r="I114" s="59" t="s">
        <v>16</v>
      </c>
      <c r="J114" s="35">
        <v>25</v>
      </c>
      <c r="K114" s="36">
        <v>5.3633814185093998E-2</v>
      </c>
      <c r="L114" s="36">
        <v>5.2954905144776299E-2</v>
      </c>
      <c r="M114" s="36">
        <v>5.1698937857105401E-2</v>
      </c>
      <c r="N114" s="36">
        <v>5.11290319577044E-2</v>
      </c>
      <c r="O114" s="36">
        <v>5.0106117016098302E-2</v>
      </c>
      <c r="P114" s="36">
        <v>5.0201665038332698E-2</v>
      </c>
      <c r="Q114" s="36">
        <v>4.77279892922658E-2</v>
      </c>
      <c r="R114" s="36">
        <v>5.5874354931979203E-2</v>
      </c>
      <c r="S114" s="36">
        <v>5.2282432114923401E-2</v>
      </c>
      <c r="T114" s="36">
        <v>5.1883329579694999E-2</v>
      </c>
      <c r="U114" s="36">
        <v>5.0286919438781302E-2</v>
      </c>
      <c r="V114" s="36">
        <v>4.9488714368324402E-2</v>
      </c>
      <c r="W114" s="36">
        <v>5.0286919438781302E-2</v>
      </c>
      <c r="X114" s="36">
        <v>4.8690509297867599E-2</v>
      </c>
      <c r="Y114" s="36">
        <v>4.7892304227410698E-2</v>
      </c>
      <c r="Z114" s="36">
        <v>4.7094099156953902E-2</v>
      </c>
      <c r="AA114" s="36">
        <v>4.7892304227410698E-2</v>
      </c>
      <c r="AB114" s="36">
        <v>5.44672790337778E-2</v>
      </c>
      <c r="AC114" s="36">
        <v>5.3479739720608599E-2</v>
      </c>
      <c r="AD114" s="36">
        <v>5.0286919438781302E-2</v>
      </c>
      <c r="AE114" s="36">
        <v>5.2282432114923401E-2</v>
      </c>
      <c r="AF114" s="36">
        <v>5.2681534650151803E-2</v>
      </c>
      <c r="AG114" s="36">
        <v>5.4439182215297803E-2</v>
      </c>
      <c r="AH114" s="59" t="s">
        <v>638</v>
      </c>
    </row>
    <row r="115" spans="1:34" ht="15" customHeight="1" x14ac:dyDescent="0.25">
      <c r="A115" s="34" t="s">
        <v>832</v>
      </c>
      <c r="B115" s="34" t="s">
        <v>240</v>
      </c>
      <c r="C115" s="34" t="s">
        <v>1237</v>
      </c>
      <c r="D115" s="34" t="s">
        <v>238</v>
      </c>
      <c r="E115" s="34" t="s">
        <v>218</v>
      </c>
      <c r="F115" s="34" t="s">
        <v>341</v>
      </c>
      <c r="G115" s="34" t="s">
        <v>219</v>
      </c>
      <c r="H115" s="34" t="s">
        <v>244</v>
      </c>
      <c r="I115" s="59" t="s">
        <v>16</v>
      </c>
      <c r="J115" s="35">
        <v>25</v>
      </c>
      <c r="K115" s="36">
        <v>4.8799141834347101E-3</v>
      </c>
      <c r="L115" s="36">
        <v>4.8799141834347101E-3</v>
      </c>
      <c r="M115" s="36">
        <v>4.5420318327871701E-3</v>
      </c>
      <c r="N115" s="36">
        <v>4.6271968523044103E-3</v>
      </c>
      <c r="O115" s="36">
        <v>4.6669382111419796E-3</v>
      </c>
      <c r="P115" s="36">
        <v>5.0373258309447198E-3</v>
      </c>
      <c r="Q115" s="36">
        <v>5.4397840335888197E-3</v>
      </c>
      <c r="R115" s="36">
        <v>5.7774361066051296E-3</v>
      </c>
      <c r="S115" s="36">
        <v>5.7774361066051296E-3</v>
      </c>
      <c r="T115" s="36">
        <v>5.3647620989904802E-3</v>
      </c>
      <c r="U115" s="36">
        <v>5.7774361066051296E-3</v>
      </c>
      <c r="V115" s="36">
        <v>5.7774361066051296E-3</v>
      </c>
      <c r="W115" s="36">
        <v>5.7774361066051296E-3</v>
      </c>
      <c r="X115" s="36">
        <v>5.7774361066051296E-3</v>
      </c>
      <c r="Y115" s="36">
        <v>5.7774361066051296E-3</v>
      </c>
      <c r="Z115" s="36">
        <v>5.7774361066051296E-3</v>
      </c>
      <c r="AA115" s="36">
        <v>5.7774361066051296E-3</v>
      </c>
      <c r="AB115" s="36">
        <v>5.7774361066051296E-3</v>
      </c>
      <c r="AC115" s="36">
        <v>5.7774361066051296E-3</v>
      </c>
      <c r="AD115" s="36">
        <v>4.95208809137583E-3</v>
      </c>
      <c r="AE115" s="36">
        <v>4.95208809137583E-3</v>
      </c>
      <c r="AF115" s="36">
        <v>4.95208809137583E-3</v>
      </c>
      <c r="AG115" s="36">
        <v>4.95208809137583E-3</v>
      </c>
      <c r="AH115" s="59" t="s">
        <v>639</v>
      </c>
    </row>
    <row r="116" spans="1:34" ht="15" customHeight="1" x14ac:dyDescent="0.25">
      <c r="A116" s="34" t="s">
        <v>832</v>
      </c>
      <c r="B116" s="34" t="s">
        <v>240</v>
      </c>
      <c r="C116" s="34" t="s">
        <v>1237</v>
      </c>
      <c r="D116" s="34" t="s">
        <v>238</v>
      </c>
      <c r="E116" s="34" t="s">
        <v>218</v>
      </c>
      <c r="F116" s="34" t="s">
        <v>341</v>
      </c>
      <c r="G116" s="34" t="s">
        <v>219</v>
      </c>
      <c r="H116" s="34" t="s">
        <v>1022</v>
      </c>
      <c r="I116" s="59" t="s">
        <v>16</v>
      </c>
      <c r="J116" s="35">
        <v>25</v>
      </c>
      <c r="K116" s="36">
        <v>1.5097597099848E-2</v>
      </c>
      <c r="L116" s="36">
        <v>1.52907885902444E-2</v>
      </c>
      <c r="M116" s="36">
        <v>1.5802577481067899E-2</v>
      </c>
      <c r="N116" s="36">
        <v>1.6200463369382401E-2</v>
      </c>
      <c r="O116" s="36">
        <v>1.6538496214083799E-2</v>
      </c>
      <c r="P116" s="36">
        <v>1.7005488300010502E-2</v>
      </c>
      <c r="Q116" s="36">
        <v>1.7147987511488199E-2</v>
      </c>
      <c r="R116" s="36">
        <v>1.76412584508586E-2</v>
      </c>
      <c r="S116" s="36">
        <v>1.78185092199479E-2</v>
      </c>
      <c r="T116" s="36">
        <v>1.7823914369369299E-2</v>
      </c>
      <c r="U116" s="36">
        <v>1.7165788468404799E-2</v>
      </c>
      <c r="V116" s="36">
        <v>1.7048876234474201E-2</v>
      </c>
      <c r="W116" s="36">
        <v>1.7331077245232099E-2</v>
      </c>
      <c r="X116" s="36">
        <v>1.7025779109352698E-2</v>
      </c>
      <c r="Y116" s="36">
        <v>1.6720480973473398E-2</v>
      </c>
      <c r="Z116" s="36">
        <v>1.6415182837594099E-2</v>
      </c>
      <c r="AA116" s="36">
        <v>1.6109884701714702E-2</v>
      </c>
      <c r="AB116" s="36">
        <v>1.5804586565835398E-2</v>
      </c>
      <c r="AC116" s="36">
        <v>1.5937729212900899E-2</v>
      </c>
      <c r="AD116" s="36">
        <v>1.6070871859966501E-2</v>
      </c>
      <c r="AE116" s="36">
        <v>1.62040145070321E-2</v>
      </c>
      <c r="AF116" s="36">
        <v>1.6337157154097601E-2</v>
      </c>
      <c r="AG116" s="36">
        <v>1.6470299801163199E-2</v>
      </c>
      <c r="AH116" s="59" t="s">
        <v>640</v>
      </c>
    </row>
    <row r="117" spans="1:34" ht="15" customHeight="1" x14ac:dyDescent="0.25">
      <c r="A117" s="34" t="s">
        <v>832</v>
      </c>
      <c r="B117" s="34" t="s">
        <v>240</v>
      </c>
      <c r="C117" s="34" t="s">
        <v>1237</v>
      </c>
      <c r="D117" s="34" t="s">
        <v>238</v>
      </c>
      <c r="E117" s="34" t="s">
        <v>218</v>
      </c>
      <c r="F117" s="34" t="s">
        <v>341</v>
      </c>
      <c r="G117" s="34" t="s">
        <v>219</v>
      </c>
      <c r="H117" s="34" t="s">
        <v>245</v>
      </c>
      <c r="I117" s="59" t="s">
        <v>16</v>
      </c>
      <c r="J117" s="35">
        <v>25</v>
      </c>
      <c r="K117" s="36">
        <v>9.1745203680634203E-3</v>
      </c>
      <c r="L117" s="36">
        <v>8.8455211704913904E-3</v>
      </c>
      <c r="M117" s="36">
        <v>8.7397955762249097E-3</v>
      </c>
      <c r="N117" s="36">
        <v>8.4941132870791705E-3</v>
      </c>
      <c r="O117" s="36">
        <v>8.2761357002179396E-3</v>
      </c>
      <c r="P117" s="36">
        <v>9.0613645795351808E-3</v>
      </c>
      <c r="Q117" s="36">
        <v>8.4344245357645606E-3</v>
      </c>
      <c r="R117" s="36">
        <v>9.5170288848000495E-3</v>
      </c>
      <c r="S117" s="36">
        <v>9.0877475929804306E-3</v>
      </c>
      <c r="T117" s="36">
        <v>9.52862080738405E-3</v>
      </c>
      <c r="U117" s="36">
        <v>1.0661622169252601E-2</v>
      </c>
      <c r="V117" s="36">
        <v>9.8921989438354001E-3</v>
      </c>
      <c r="W117" s="36">
        <v>1.0109159178993399E-2</v>
      </c>
      <c r="X117" s="36">
        <v>9.9310805393309706E-3</v>
      </c>
      <c r="Y117" s="36">
        <v>9.7530018996685192E-3</v>
      </c>
      <c r="Z117" s="36">
        <v>9.57492326000608E-3</v>
      </c>
      <c r="AA117" s="36">
        <v>9.3968446203436407E-3</v>
      </c>
      <c r="AB117" s="36">
        <v>9.2187659806811997E-3</v>
      </c>
      <c r="AC117" s="36">
        <v>9.2964276708641606E-3</v>
      </c>
      <c r="AD117" s="36">
        <v>9.3740893610471301E-3</v>
      </c>
      <c r="AE117" s="36">
        <v>9.4517510512300996E-3</v>
      </c>
      <c r="AF117" s="36">
        <v>9.5294127414130708E-3</v>
      </c>
      <c r="AG117" s="36">
        <v>9.6070744315960403E-3</v>
      </c>
      <c r="AH117" s="59" t="s">
        <v>641</v>
      </c>
    </row>
    <row r="118" spans="1:34" ht="15" customHeight="1" x14ac:dyDescent="0.25">
      <c r="A118" s="34" t="s">
        <v>832</v>
      </c>
      <c r="B118" s="34" t="s">
        <v>240</v>
      </c>
      <c r="C118" s="34" t="s">
        <v>1237</v>
      </c>
      <c r="D118" s="34" t="s">
        <v>238</v>
      </c>
      <c r="E118" s="34" t="s">
        <v>218</v>
      </c>
      <c r="F118" s="34" t="s">
        <v>341</v>
      </c>
      <c r="G118" s="34" t="s">
        <v>219</v>
      </c>
      <c r="H118" s="34" t="s">
        <v>246</v>
      </c>
      <c r="I118" s="59" t="s">
        <v>16</v>
      </c>
      <c r="J118" s="35">
        <v>25</v>
      </c>
      <c r="K118" s="36">
        <v>1.4341372813912401E-2</v>
      </c>
      <c r="L118" s="36">
        <v>1.38202637030795E-2</v>
      </c>
      <c r="M118" s="36">
        <v>1.40346366143614E-2</v>
      </c>
      <c r="N118" s="36">
        <v>1.2827451763559299E-2</v>
      </c>
      <c r="O118" s="36">
        <v>1.3074779774058401E-2</v>
      </c>
      <c r="P118" s="36">
        <v>1.3712977262634599E-2</v>
      </c>
      <c r="Q118" s="36">
        <v>1.26584925089253E-2</v>
      </c>
      <c r="R118" s="36">
        <v>1.51219922945611E-2</v>
      </c>
      <c r="S118" s="36">
        <v>1.4228016180495399E-2</v>
      </c>
      <c r="T118" s="36">
        <v>1.43618163152074E-2</v>
      </c>
      <c r="U118" s="36">
        <v>1.42708322526329E-2</v>
      </c>
      <c r="V118" s="36">
        <v>1.2780865651671299E-2</v>
      </c>
      <c r="W118" s="36">
        <v>1.3293230730263599E-2</v>
      </c>
      <c r="X118" s="36">
        <v>1.3059065977322801E-2</v>
      </c>
      <c r="Y118" s="36">
        <v>1.2824901224382E-2</v>
      </c>
      <c r="Z118" s="36">
        <v>1.25907364714412E-2</v>
      </c>
      <c r="AA118" s="36">
        <v>1.23565717185004E-2</v>
      </c>
      <c r="AB118" s="36">
        <v>1.21224069655596E-2</v>
      </c>
      <c r="AC118" s="36">
        <v>1.2224529811068899E-2</v>
      </c>
      <c r="AD118" s="36">
        <v>1.23266526565781E-2</v>
      </c>
      <c r="AE118" s="36">
        <v>1.2428775502087401E-2</v>
      </c>
      <c r="AF118" s="36">
        <v>1.25308983475967E-2</v>
      </c>
      <c r="AG118" s="36">
        <v>1.2633021193105901E-2</v>
      </c>
      <c r="AH118" s="59" t="s">
        <v>642</v>
      </c>
    </row>
    <row r="119" spans="1:34" ht="15" customHeight="1" x14ac:dyDescent="0.25">
      <c r="A119" s="34" t="s">
        <v>832</v>
      </c>
      <c r="B119" s="34" t="s">
        <v>237</v>
      </c>
      <c r="C119" s="34" t="s">
        <v>1237</v>
      </c>
      <c r="D119" s="34" t="s">
        <v>238</v>
      </c>
      <c r="E119" s="34" t="s">
        <v>218</v>
      </c>
      <c r="F119" s="34" t="s">
        <v>342</v>
      </c>
      <c r="G119" s="34" t="s">
        <v>219</v>
      </c>
      <c r="H119" s="34" t="s">
        <v>220</v>
      </c>
      <c r="I119" s="59" t="s">
        <v>16</v>
      </c>
      <c r="J119" s="35">
        <v>25</v>
      </c>
      <c r="K119" s="36">
        <v>5.6433193623335799E-2</v>
      </c>
      <c r="L119" s="36">
        <v>5.7228246596718199E-2</v>
      </c>
      <c r="M119" s="36">
        <v>6.2356347043111798E-2</v>
      </c>
      <c r="N119" s="36">
        <v>6.3257808556417702E-2</v>
      </c>
      <c r="O119" s="36">
        <v>6.1653413137949802E-2</v>
      </c>
      <c r="P119" s="36">
        <v>6.3106661221232901E-2</v>
      </c>
      <c r="Q119" s="36">
        <v>6.45037994726812E-2</v>
      </c>
      <c r="R119" s="36">
        <v>7.3722078443489505E-2</v>
      </c>
      <c r="S119" s="36">
        <v>7.3734811928396496E-2</v>
      </c>
      <c r="T119" s="36">
        <v>7.1683547546321197E-2</v>
      </c>
      <c r="U119" s="36">
        <v>7.4111779365936298E-2</v>
      </c>
      <c r="V119" s="36">
        <v>7.4045825891052797E-2</v>
      </c>
      <c r="W119" s="36">
        <v>7.4367543810284098E-2</v>
      </c>
      <c r="X119" s="36">
        <v>7.1957904996395594E-2</v>
      </c>
      <c r="Y119" s="36">
        <v>7.3760170977142506E-2</v>
      </c>
      <c r="Z119" s="36">
        <v>7.2042546331392204E-2</v>
      </c>
      <c r="AA119" s="36">
        <v>7.1643539683785298E-2</v>
      </c>
      <c r="AB119" s="36">
        <v>7.2311146374817004E-2</v>
      </c>
      <c r="AC119" s="36">
        <v>7.1797817213176102E-2</v>
      </c>
      <c r="AD119" s="36">
        <v>7.1284488051535297E-2</v>
      </c>
      <c r="AE119" s="36">
        <v>7.0771158889894506E-2</v>
      </c>
      <c r="AF119" s="36">
        <v>7.0257829728253604E-2</v>
      </c>
      <c r="AG119" s="36">
        <v>6.9744500566612799E-2</v>
      </c>
      <c r="AH119" s="59" t="s">
        <v>633</v>
      </c>
    </row>
    <row r="120" spans="1:34" ht="15" customHeight="1" x14ac:dyDescent="0.25">
      <c r="A120" s="34" t="s">
        <v>832</v>
      </c>
      <c r="B120" s="34" t="s">
        <v>237</v>
      </c>
      <c r="C120" s="34" t="s">
        <v>1237</v>
      </c>
      <c r="D120" s="34" t="s">
        <v>238</v>
      </c>
      <c r="E120" s="34" t="s">
        <v>218</v>
      </c>
      <c r="F120" s="34" t="s">
        <v>342</v>
      </c>
      <c r="G120" s="34" t="s">
        <v>219</v>
      </c>
      <c r="H120" s="34" t="s">
        <v>220</v>
      </c>
      <c r="I120" s="59" t="s">
        <v>18</v>
      </c>
      <c r="J120" s="35">
        <v>298</v>
      </c>
      <c r="K120" s="36">
        <v>8.2050091995023694E-2</v>
      </c>
      <c r="L120" s="36">
        <v>8.3287442543477405E-2</v>
      </c>
      <c r="M120" s="36">
        <v>9.0542880696855302E-2</v>
      </c>
      <c r="N120" s="36">
        <v>9.2011818892584099E-2</v>
      </c>
      <c r="O120" s="36">
        <v>8.8959364475160202E-2</v>
      </c>
      <c r="P120" s="36">
        <v>9.0903380404036602E-2</v>
      </c>
      <c r="Q120" s="36">
        <v>9.2678188429499597E-2</v>
      </c>
      <c r="R120" s="36">
        <v>9.6670636090252102E-2</v>
      </c>
      <c r="S120" s="36">
        <v>9.3733478548943303E-2</v>
      </c>
      <c r="T120" s="36">
        <v>9.1326716847900793E-2</v>
      </c>
      <c r="U120" s="36">
        <v>9.3813745724906306E-2</v>
      </c>
      <c r="V120" s="36">
        <v>9.34948856059825E-2</v>
      </c>
      <c r="W120" s="36">
        <v>9.3890229918675905E-2</v>
      </c>
      <c r="X120" s="36">
        <v>9.1002072193518704E-2</v>
      </c>
      <c r="Y120" s="36">
        <v>9.2941543939276297E-2</v>
      </c>
      <c r="Z120" s="36">
        <v>9.0777250061301801E-2</v>
      </c>
      <c r="AA120" s="36">
        <v>9.0274481515902005E-2</v>
      </c>
      <c r="AB120" s="36">
        <v>9.1115699693499502E-2</v>
      </c>
      <c r="AC120" s="36">
        <v>9.0468879001520106E-2</v>
      </c>
      <c r="AD120" s="36">
        <v>8.9822058309540695E-2</v>
      </c>
      <c r="AE120" s="36">
        <v>8.9175237617561298E-2</v>
      </c>
      <c r="AF120" s="36">
        <v>8.8528416925581901E-2</v>
      </c>
      <c r="AG120" s="36">
        <v>8.7881596233602505E-2</v>
      </c>
      <c r="AH120" s="59" t="s">
        <v>633</v>
      </c>
    </row>
    <row r="121" spans="1:34" ht="15" customHeight="1" x14ac:dyDescent="0.25">
      <c r="A121" s="34" t="s">
        <v>832</v>
      </c>
      <c r="B121" s="34" t="s">
        <v>248</v>
      </c>
      <c r="C121" s="34" t="s">
        <v>1237</v>
      </c>
      <c r="D121" s="34" t="s">
        <v>238</v>
      </c>
      <c r="E121" s="34" t="s">
        <v>229</v>
      </c>
      <c r="F121" s="34" t="s">
        <v>339</v>
      </c>
      <c r="G121" s="34" t="s">
        <v>219</v>
      </c>
      <c r="H121" s="34" t="s">
        <v>232</v>
      </c>
      <c r="I121" s="59" t="s">
        <v>16</v>
      </c>
      <c r="J121" s="35">
        <v>25</v>
      </c>
      <c r="K121" s="36">
        <v>6.1930133576639995E-5</v>
      </c>
      <c r="L121" s="36">
        <v>6.9623415666590402E-5</v>
      </c>
      <c r="M121" s="36">
        <v>7.7316697756540795E-5</v>
      </c>
      <c r="N121" s="36">
        <v>8.1470515263094105E-5</v>
      </c>
      <c r="O121" s="36">
        <v>8.5624332769647401E-5</v>
      </c>
      <c r="P121" s="36">
        <v>8.9778150276200602E-5</v>
      </c>
      <c r="Q121" s="36">
        <v>9.3931967782753898E-5</v>
      </c>
      <c r="R121" s="36">
        <v>9.8085785289307194E-5</v>
      </c>
      <c r="S121" s="36">
        <v>9.9468191830331503E-5</v>
      </c>
      <c r="T121" s="36">
        <v>1.00850598371356E-4</v>
      </c>
      <c r="U121" s="36">
        <v>1.0223300491238E-4</v>
      </c>
      <c r="V121" s="36">
        <v>1.03615411453404E-4</v>
      </c>
      <c r="W121" s="36">
        <v>1.04997817994429E-4</v>
      </c>
      <c r="X121" s="36">
        <v>1.02391489182688E-4</v>
      </c>
      <c r="Y121" s="36">
        <v>9.4274636511193496E-5</v>
      </c>
      <c r="Z121" s="36">
        <v>9.5615034141581298E-5</v>
      </c>
      <c r="AA121" s="36">
        <v>9.8742628680562007E-5</v>
      </c>
      <c r="AB121" s="36">
        <v>9.7849007899999995E-5</v>
      </c>
      <c r="AC121" s="36">
        <v>1.03259661763629E-4</v>
      </c>
      <c r="AD121" s="36">
        <v>1.08482913136887E-4</v>
      </c>
      <c r="AE121" s="36">
        <v>1.0446502746515E-4</v>
      </c>
      <c r="AF121" s="36">
        <v>9.8839987524719096E-5</v>
      </c>
      <c r="AG121" s="36">
        <v>1.01944205994703E-4</v>
      </c>
      <c r="AH121" s="59" t="s">
        <v>645</v>
      </c>
    </row>
    <row r="122" spans="1:34" ht="15" customHeight="1" x14ac:dyDescent="0.25">
      <c r="A122" s="34" t="s">
        <v>832</v>
      </c>
      <c r="B122" s="34" t="s">
        <v>248</v>
      </c>
      <c r="C122" s="34" t="s">
        <v>1237</v>
      </c>
      <c r="D122" s="34" t="s">
        <v>238</v>
      </c>
      <c r="E122" s="34" t="s">
        <v>229</v>
      </c>
      <c r="F122" s="34" t="s">
        <v>339</v>
      </c>
      <c r="G122" s="34" t="s">
        <v>219</v>
      </c>
      <c r="H122" s="34" t="s">
        <v>232</v>
      </c>
      <c r="I122" s="59" t="s">
        <v>18</v>
      </c>
      <c r="J122" s="35">
        <v>298</v>
      </c>
      <c r="K122" s="36">
        <v>7.3526937539332405E-4</v>
      </c>
      <c r="L122" s="36">
        <v>8.2660834707505397E-4</v>
      </c>
      <c r="M122" s="36">
        <v>9.17947318756784E-4</v>
      </c>
      <c r="N122" s="36">
        <v>9.6726377630586497E-4</v>
      </c>
      <c r="O122" s="36">
        <v>1.0165802338549499E-3</v>
      </c>
      <c r="P122" s="36">
        <v>1.0658966914040299E-3</v>
      </c>
      <c r="Q122" s="36">
        <v>1.1152131489531099E-3</v>
      </c>
      <c r="R122" s="36">
        <v>1.1645296065021899E-3</v>
      </c>
      <c r="S122" s="36">
        <v>1.1809423144241E-3</v>
      </c>
      <c r="T122" s="36">
        <v>1.19735502234602E-3</v>
      </c>
      <c r="U122" s="36">
        <v>1.21376773026794E-3</v>
      </c>
      <c r="V122" s="36">
        <v>1.2301804381898501E-3</v>
      </c>
      <c r="W122" s="36">
        <v>1.2465931461117701E-3</v>
      </c>
      <c r="X122" s="36">
        <v>1.2156493446567401E-3</v>
      </c>
      <c r="Y122" s="36">
        <v>1.1192815048143899E-3</v>
      </c>
      <c r="Z122" s="36">
        <v>1.13519545932338E-3</v>
      </c>
      <c r="AA122" s="36">
        <v>1.17232802065257E-3</v>
      </c>
      <c r="AB122" s="36">
        <v>1.161718451966E-3</v>
      </c>
      <c r="AC122" s="36">
        <v>1.22595677758094E-3</v>
      </c>
      <c r="AD122" s="36">
        <v>1.2879701554352301E-3</v>
      </c>
      <c r="AE122" s="36">
        <v>1.24026755708578E-3</v>
      </c>
      <c r="AF122" s="36">
        <v>1.1734839193965399E-3</v>
      </c>
      <c r="AG122" s="36">
        <v>1.2103389468813299E-3</v>
      </c>
      <c r="AH122" s="59" t="s">
        <v>645</v>
      </c>
    </row>
    <row r="123" spans="1:34" ht="15" customHeight="1" x14ac:dyDescent="0.25">
      <c r="A123" s="34" t="s">
        <v>832</v>
      </c>
      <c r="B123" s="34" t="s">
        <v>249</v>
      </c>
      <c r="C123" s="34" t="s">
        <v>1237</v>
      </c>
      <c r="D123" s="34" t="s">
        <v>238</v>
      </c>
      <c r="E123" s="34" t="s">
        <v>229</v>
      </c>
      <c r="F123" s="34" t="s">
        <v>339</v>
      </c>
      <c r="G123" s="34" t="s">
        <v>219</v>
      </c>
      <c r="H123" s="34" t="s">
        <v>234</v>
      </c>
      <c r="I123" s="59" t="s">
        <v>16</v>
      </c>
      <c r="J123" s="35">
        <v>25</v>
      </c>
      <c r="K123" s="36">
        <v>3.95039325576119E-3</v>
      </c>
      <c r="L123" s="36">
        <v>3.9710148959704698E-3</v>
      </c>
      <c r="M123" s="36">
        <v>4.1406814440840996E-3</v>
      </c>
      <c r="N123" s="36">
        <v>4.60757107768837E-3</v>
      </c>
      <c r="O123" s="36">
        <v>5.0106824426041398E-3</v>
      </c>
      <c r="P123" s="36">
        <v>5.4689047730276698E-3</v>
      </c>
      <c r="Q123" s="36">
        <v>5.3442918480516802E-3</v>
      </c>
      <c r="R123" s="36">
        <v>5.0413450717813101E-3</v>
      </c>
      <c r="S123" s="36">
        <v>4.7383982955109399E-3</v>
      </c>
      <c r="T123" s="36">
        <v>4.8880319258954898E-3</v>
      </c>
      <c r="U123" s="36">
        <v>4.9877876794852003E-3</v>
      </c>
      <c r="V123" s="36">
        <v>5.0626044946774701E-3</v>
      </c>
      <c r="W123" s="36">
        <v>5.0626044946774701E-3</v>
      </c>
      <c r="X123" s="36">
        <v>5.0626044946774701E-3</v>
      </c>
      <c r="Y123" s="36">
        <v>5.0626044946774701E-3</v>
      </c>
      <c r="Z123" s="36">
        <v>5.0626044946774701E-3</v>
      </c>
      <c r="AA123" s="36">
        <v>5.0626044946774701E-3</v>
      </c>
      <c r="AB123" s="36">
        <v>5.0626044946774701E-3</v>
      </c>
      <c r="AC123" s="36">
        <v>5.0626044946774701E-3</v>
      </c>
      <c r="AD123" s="36">
        <v>5.0626044946774701E-3</v>
      </c>
      <c r="AE123" s="36">
        <v>5.0626044946774701E-3</v>
      </c>
      <c r="AF123" s="36">
        <v>5.0626044946774701E-3</v>
      </c>
      <c r="AG123" s="36">
        <v>5.0626044946774701E-3</v>
      </c>
      <c r="AH123" s="59" t="s">
        <v>647</v>
      </c>
    </row>
    <row r="124" spans="1:34" ht="15" customHeight="1" x14ac:dyDescent="0.25">
      <c r="A124" s="34" t="s">
        <v>832</v>
      </c>
      <c r="B124" s="34" t="s">
        <v>249</v>
      </c>
      <c r="C124" s="34" t="s">
        <v>1237</v>
      </c>
      <c r="D124" s="34" t="s">
        <v>238</v>
      </c>
      <c r="E124" s="34" t="s">
        <v>229</v>
      </c>
      <c r="F124" s="34" t="s">
        <v>339</v>
      </c>
      <c r="G124" s="34" t="s">
        <v>219</v>
      </c>
      <c r="H124" s="34" t="s">
        <v>234</v>
      </c>
      <c r="I124" s="59" t="s">
        <v>18</v>
      </c>
      <c r="J124" s="35">
        <v>298</v>
      </c>
      <c r="K124" s="36">
        <v>1.5002697639951899E-2</v>
      </c>
      <c r="L124" s="36">
        <v>1.54474208874343E-2</v>
      </c>
      <c r="M124" s="36">
        <v>1.65248023346099E-2</v>
      </c>
      <c r="N124" s="36">
        <v>1.8897518257355101E-2</v>
      </c>
      <c r="O124" s="36">
        <v>2.1161257665903301E-2</v>
      </c>
      <c r="P124" s="36">
        <v>2.3834154350482299E-2</v>
      </c>
      <c r="Q124" s="36">
        <v>2.4093716593388E-2</v>
      </c>
      <c r="R124" s="36">
        <v>2.3576078150951901E-2</v>
      </c>
      <c r="S124" s="36">
        <v>2.3058439708515899E-2</v>
      </c>
      <c r="T124" s="36">
        <v>2.3786600962468998E-2</v>
      </c>
      <c r="U124" s="36">
        <v>2.4272041798437699E-2</v>
      </c>
      <c r="V124" s="36">
        <v>2.4636122425414301E-2</v>
      </c>
      <c r="W124" s="36">
        <v>2.4636122425414301E-2</v>
      </c>
      <c r="X124" s="36">
        <v>2.4636122425414301E-2</v>
      </c>
      <c r="Y124" s="36">
        <v>2.4636122425414301E-2</v>
      </c>
      <c r="Z124" s="36">
        <v>2.4636122425414301E-2</v>
      </c>
      <c r="AA124" s="36">
        <v>2.4636122425414301E-2</v>
      </c>
      <c r="AB124" s="36">
        <v>2.4636122425414301E-2</v>
      </c>
      <c r="AC124" s="36">
        <v>2.4636122425414301E-2</v>
      </c>
      <c r="AD124" s="36">
        <v>2.4636122425414301E-2</v>
      </c>
      <c r="AE124" s="36">
        <v>2.4636122425414301E-2</v>
      </c>
      <c r="AF124" s="36">
        <v>2.4636122425414301E-2</v>
      </c>
      <c r="AG124" s="36">
        <v>2.4636122425414301E-2</v>
      </c>
      <c r="AH124" s="59" t="s">
        <v>647</v>
      </c>
    </row>
    <row r="125" spans="1:34" ht="15" customHeight="1" x14ac:dyDescent="0.25">
      <c r="A125" s="34" t="s">
        <v>832</v>
      </c>
      <c r="B125" s="34" t="s">
        <v>247</v>
      </c>
      <c r="C125" s="34" t="s">
        <v>1237</v>
      </c>
      <c r="D125" s="34" t="s">
        <v>238</v>
      </c>
      <c r="E125" s="34" t="s">
        <v>229</v>
      </c>
      <c r="F125" s="34" t="s">
        <v>339</v>
      </c>
      <c r="G125" s="34" t="s">
        <v>219</v>
      </c>
      <c r="H125" s="34" t="s">
        <v>230</v>
      </c>
      <c r="I125" s="59" t="s">
        <v>16</v>
      </c>
      <c r="J125" s="35">
        <v>25</v>
      </c>
      <c r="K125" s="36">
        <v>4.2324412670978603E-3</v>
      </c>
      <c r="L125" s="36">
        <v>4.74621725674152E-3</v>
      </c>
      <c r="M125" s="36">
        <v>4.4065580067111703E-3</v>
      </c>
      <c r="N125" s="36">
        <v>4.21726787747859E-3</v>
      </c>
      <c r="O125" s="36">
        <v>3.8594190806733601E-3</v>
      </c>
      <c r="P125" s="36">
        <v>3.9041831921556398E-3</v>
      </c>
      <c r="Q125" s="36">
        <v>3.6392298302406301E-3</v>
      </c>
      <c r="R125" s="36">
        <v>3.37903017927948E-3</v>
      </c>
      <c r="S125" s="36">
        <v>3.3975828567522201E-3</v>
      </c>
      <c r="T125" s="36">
        <v>3.61678175073624E-3</v>
      </c>
      <c r="U125" s="36">
        <v>3.3427831332562201E-3</v>
      </c>
      <c r="V125" s="36">
        <v>3.2879834097602201E-3</v>
      </c>
      <c r="W125" s="36">
        <v>3.2331836862642101E-3</v>
      </c>
      <c r="X125" s="36">
        <v>3.1235842392722101E-3</v>
      </c>
      <c r="Y125" s="36">
        <v>3.2331836862642101E-3</v>
      </c>
      <c r="Z125" s="36">
        <v>3.2879834097602201E-3</v>
      </c>
      <c r="AA125" s="36">
        <v>3.1509841010202099E-3</v>
      </c>
      <c r="AB125" s="36">
        <v>3.2879834097602201E-3</v>
      </c>
      <c r="AC125" s="36">
        <v>3.1235842392722101E-3</v>
      </c>
      <c r="AD125" s="36">
        <v>3.0139847922802001E-3</v>
      </c>
      <c r="AE125" s="36">
        <v>3.1235842392722101E-3</v>
      </c>
      <c r="AF125" s="36">
        <v>3.0413846540281999E-3</v>
      </c>
      <c r="AG125" s="36">
        <v>2.9199977865122001E-3</v>
      </c>
      <c r="AH125" s="59" t="s">
        <v>643</v>
      </c>
    </row>
    <row r="126" spans="1:34" ht="15" customHeight="1" x14ac:dyDescent="0.25">
      <c r="A126" s="34" t="s">
        <v>832</v>
      </c>
      <c r="B126" s="34" t="s">
        <v>247</v>
      </c>
      <c r="C126" s="34" t="s">
        <v>1237</v>
      </c>
      <c r="D126" s="34" t="s">
        <v>238</v>
      </c>
      <c r="E126" s="34" t="s">
        <v>229</v>
      </c>
      <c r="F126" s="34" t="s">
        <v>339</v>
      </c>
      <c r="G126" s="34" t="s">
        <v>219</v>
      </c>
      <c r="H126" s="34" t="s">
        <v>230</v>
      </c>
      <c r="I126" s="59" t="s">
        <v>18</v>
      </c>
      <c r="J126" s="35">
        <v>298</v>
      </c>
      <c r="K126" s="36">
        <v>2.4955265070785201E-2</v>
      </c>
      <c r="L126" s="36">
        <v>2.8465684584381801E-2</v>
      </c>
      <c r="M126" s="36">
        <v>2.6884326352030401E-2</v>
      </c>
      <c r="N126" s="36">
        <v>2.61746315706625E-2</v>
      </c>
      <c r="O126" s="36">
        <v>2.43694845657892E-2</v>
      </c>
      <c r="P126" s="36">
        <v>2.5081652151273399E-2</v>
      </c>
      <c r="Q126" s="36">
        <v>2.3788375598466999E-2</v>
      </c>
      <c r="R126" s="36">
        <v>2.24753166127304E-2</v>
      </c>
      <c r="S126" s="36">
        <v>2.2997078281262202E-2</v>
      </c>
      <c r="T126" s="36">
        <v>2.44807607510211E-2</v>
      </c>
      <c r="U126" s="36">
        <v>2.2626157663822501E-2</v>
      </c>
      <c r="V126" s="36">
        <v>2.2255237046382801E-2</v>
      </c>
      <c r="W126" s="36">
        <v>2.1884316428943101E-2</v>
      </c>
      <c r="X126" s="36">
        <v>2.11424751940637E-2</v>
      </c>
      <c r="Y126" s="36">
        <v>2.1884316428943101E-2</v>
      </c>
      <c r="Z126" s="36">
        <v>2.2255237046382801E-2</v>
      </c>
      <c r="AA126" s="36">
        <v>2.1327935502783502E-2</v>
      </c>
      <c r="AB126" s="36">
        <v>2.2255237046382801E-2</v>
      </c>
      <c r="AC126" s="36">
        <v>2.11424751940637E-2</v>
      </c>
      <c r="AD126" s="36">
        <v>2.0400633959184199E-2</v>
      </c>
      <c r="AE126" s="36">
        <v>2.11424751940637E-2</v>
      </c>
      <c r="AF126" s="36">
        <v>2.0586094267904101E-2</v>
      </c>
      <c r="AG126" s="36">
        <v>1.9764468008213399E-2</v>
      </c>
      <c r="AH126" s="59" t="s">
        <v>643</v>
      </c>
    </row>
    <row r="127" spans="1:34" ht="15" customHeight="1" x14ac:dyDescent="0.25">
      <c r="A127" s="34" t="s">
        <v>832</v>
      </c>
      <c r="B127" s="34" t="s">
        <v>248</v>
      </c>
      <c r="C127" s="34" t="s">
        <v>1237</v>
      </c>
      <c r="D127" s="34" t="s">
        <v>238</v>
      </c>
      <c r="E127" s="34" t="s">
        <v>229</v>
      </c>
      <c r="F127" s="34" t="s">
        <v>341</v>
      </c>
      <c r="G127" s="34" t="s">
        <v>219</v>
      </c>
      <c r="H127" s="34" t="s">
        <v>232</v>
      </c>
      <c r="I127" s="59" t="s">
        <v>16</v>
      </c>
      <c r="J127" s="35">
        <v>25</v>
      </c>
      <c r="K127" s="36">
        <v>7.1219653613136002E-4</v>
      </c>
      <c r="L127" s="36">
        <v>8.0066928016579004E-4</v>
      </c>
      <c r="M127" s="36">
        <v>8.8914202420021897E-4</v>
      </c>
      <c r="N127" s="36">
        <v>9.3691092552558196E-4</v>
      </c>
      <c r="O127" s="36">
        <v>9.8467982685094494E-4</v>
      </c>
      <c r="P127" s="36">
        <v>1.0324487281763101E-3</v>
      </c>
      <c r="Q127" s="36">
        <v>1.08021762950167E-3</v>
      </c>
      <c r="R127" s="36">
        <v>1.12798653082703E-3</v>
      </c>
      <c r="S127" s="36">
        <v>1.1438842060488099E-3</v>
      </c>
      <c r="T127" s="36">
        <v>1.1597818812705901E-3</v>
      </c>
      <c r="U127" s="36">
        <v>1.17567955649237E-3</v>
      </c>
      <c r="V127" s="36">
        <v>1.1915772317141499E-3</v>
      </c>
      <c r="W127" s="36">
        <v>1.20747490693593E-3</v>
      </c>
      <c r="X127" s="36">
        <v>1.1775021256009101E-3</v>
      </c>
      <c r="Y127" s="36">
        <v>1.0841583198787201E-3</v>
      </c>
      <c r="Z127" s="36">
        <v>1.0995728926281899E-3</v>
      </c>
      <c r="AA127" s="36">
        <v>1.1355402298264599E-3</v>
      </c>
      <c r="AB127" s="36">
        <v>1.12526359075E-3</v>
      </c>
      <c r="AC127" s="36">
        <v>1.1874861101762099E-3</v>
      </c>
      <c r="AD127" s="36">
        <v>1.2475535009633301E-3</v>
      </c>
      <c r="AE127" s="36">
        <v>1.2013478157424701E-3</v>
      </c>
      <c r="AF127" s="36">
        <v>1.13665985643326E-3</v>
      </c>
      <c r="AG127" s="36">
        <v>1.1723583688349E-3</v>
      </c>
      <c r="AH127" s="59" t="s">
        <v>646</v>
      </c>
    </row>
    <row r="128" spans="1:34" ht="15" customHeight="1" x14ac:dyDescent="0.25">
      <c r="A128" s="34" t="s">
        <v>832</v>
      </c>
      <c r="B128" s="34" t="s">
        <v>249</v>
      </c>
      <c r="C128" s="34" t="s">
        <v>1237</v>
      </c>
      <c r="D128" s="34" t="s">
        <v>238</v>
      </c>
      <c r="E128" s="34" t="s">
        <v>229</v>
      </c>
      <c r="F128" s="34" t="s">
        <v>341</v>
      </c>
      <c r="G128" s="34" t="s">
        <v>219</v>
      </c>
      <c r="H128" s="34" t="s">
        <v>234</v>
      </c>
      <c r="I128" s="59" t="s">
        <v>16</v>
      </c>
      <c r="J128" s="35">
        <v>25</v>
      </c>
      <c r="K128" s="36">
        <v>4.54295224412537E-2</v>
      </c>
      <c r="L128" s="36">
        <v>4.5666671303660401E-2</v>
      </c>
      <c r="M128" s="36">
        <v>4.7617836606967202E-2</v>
      </c>
      <c r="N128" s="36">
        <v>5.2987067393416298E-2</v>
      </c>
      <c r="O128" s="36">
        <v>5.7622848089947699E-2</v>
      </c>
      <c r="P128" s="36">
        <v>6.2892404889818204E-2</v>
      </c>
      <c r="Q128" s="36">
        <v>6.1459356252594299E-2</v>
      </c>
      <c r="R128" s="36">
        <v>5.7975468325485099E-2</v>
      </c>
      <c r="S128" s="36">
        <v>5.4491580398375802E-2</v>
      </c>
      <c r="T128" s="36">
        <v>5.6212367147798203E-2</v>
      </c>
      <c r="U128" s="36">
        <v>5.7359558314079802E-2</v>
      </c>
      <c r="V128" s="36">
        <v>5.8219951688791002E-2</v>
      </c>
      <c r="W128" s="36">
        <v>5.8219951688791002E-2</v>
      </c>
      <c r="X128" s="36">
        <v>5.8219951688791002E-2</v>
      </c>
      <c r="Y128" s="36">
        <v>5.8219951688791002E-2</v>
      </c>
      <c r="Z128" s="36">
        <v>5.8219951688791002E-2</v>
      </c>
      <c r="AA128" s="36">
        <v>5.8219951688791002E-2</v>
      </c>
      <c r="AB128" s="36">
        <v>5.8219951688791002E-2</v>
      </c>
      <c r="AC128" s="36">
        <v>5.8219951688791002E-2</v>
      </c>
      <c r="AD128" s="36">
        <v>5.8219951688791002E-2</v>
      </c>
      <c r="AE128" s="36">
        <v>5.8219951688791002E-2</v>
      </c>
      <c r="AF128" s="36">
        <v>5.8219951688791002E-2</v>
      </c>
      <c r="AG128" s="36">
        <v>5.8219951688791002E-2</v>
      </c>
      <c r="AH128" s="59" t="s">
        <v>648</v>
      </c>
    </row>
    <row r="129" spans="1:34" ht="15" customHeight="1" x14ac:dyDescent="0.25">
      <c r="A129" s="34" t="s">
        <v>832</v>
      </c>
      <c r="B129" s="34" t="s">
        <v>247</v>
      </c>
      <c r="C129" s="34" t="s">
        <v>1237</v>
      </c>
      <c r="D129" s="34" t="s">
        <v>238</v>
      </c>
      <c r="E129" s="34" t="s">
        <v>229</v>
      </c>
      <c r="F129" s="34" t="s">
        <v>341</v>
      </c>
      <c r="G129" s="34" t="s">
        <v>219</v>
      </c>
      <c r="H129" s="34" t="s">
        <v>230</v>
      </c>
      <c r="I129" s="59" t="s">
        <v>16</v>
      </c>
      <c r="J129" s="35">
        <v>25</v>
      </c>
      <c r="K129" s="36">
        <v>1.12782603098789E-2</v>
      </c>
      <c r="L129" s="36">
        <v>1.0514931478761799E-2</v>
      </c>
      <c r="M129" s="36">
        <v>9.7624387994340797E-3</v>
      </c>
      <c r="N129" s="36">
        <v>9.3430789954429203E-3</v>
      </c>
      <c r="O129" s="36">
        <v>8.5502885742249103E-3</v>
      </c>
      <c r="P129" s="36">
        <v>8.6494605125248796E-3</v>
      </c>
      <c r="Q129" s="36">
        <v>8.0624738039736105E-3</v>
      </c>
      <c r="R129" s="36">
        <v>7.4860186286931302E-3</v>
      </c>
      <c r="S129" s="36">
        <v>7.5271208627082998E-3</v>
      </c>
      <c r="T129" s="36">
        <v>8.0127415635281897E-3</v>
      </c>
      <c r="U129" s="36">
        <v>7.4057156875033297E-3</v>
      </c>
      <c r="V129" s="36">
        <v>7.2843105122983604E-3</v>
      </c>
      <c r="W129" s="36">
        <v>7.1629053370933903E-3</v>
      </c>
      <c r="X129" s="36">
        <v>6.9200949866834397E-3</v>
      </c>
      <c r="Y129" s="36">
        <v>7.1629053370933903E-3</v>
      </c>
      <c r="Z129" s="36">
        <v>7.2843105122983604E-3</v>
      </c>
      <c r="AA129" s="36">
        <v>6.98079757428593E-3</v>
      </c>
      <c r="AB129" s="36">
        <v>7.28431051229835E-3</v>
      </c>
      <c r="AC129" s="36">
        <v>6.9200949866834302E-3</v>
      </c>
      <c r="AD129" s="36">
        <v>6.67728463627349E-3</v>
      </c>
      <c r="AE129" s="36">
        <v>6.9200949866834302E-3</v>
      </c>
      <c r="AF129" s="36">
        <v>6.7379872238759698E-3</v>
      </c>
      <c r="AG129" s="36">
        <v>6.46906262027944E-3</v>
      </c>
      <c r="AH129" s="59" t="s">
        <v>644</v>
      </c>
    </row>
    <row r="130" spans="1:34" ht="15" customHeight="1" x14ac:dyDescent="0.25">
      <c r="A130" s="34" t="s">
        <v>832</v>
      </c>
      <c r="B130" s="34" t="s">
        <v>254</v>
      </c>
      <c r="C130" s="34" t="s">
        <v>1237</v>
      </c>
      <c r="D130" s="34" t="s">
        <v>238</v>
      </c>
      <c r="E130" s="34" t="s">
        <v>255</v>
      </c>
      <c r="F130" s="34" t="s">
        <v>336</v>
      </c>
      <c r="G130" s="34" t="s">
        <v>219</v>
      </c>
      <c r="H130" s="34" t="s">
        <v>257</v>
      </c>
      <c r="I130" s="59" t="s">
        <v>16</v>
      </c>
      <c r="J130" s="35">
        <v>25</v>
      </c>
      <c r="K130" s="36">
        <v>9.19967281655764E-2</v>
      </c>
      <c r="L130" s="36">
        <v>9.3428563177605894E-2</v>
      </c>
      <c r="M130" s="36">
        <v>8.8905357927802603E-2</v>
      </c>
      <c r="N130" s="36">
        <v>8.1316851025409503E-2</v>
      </c>
      <c r="O130" s="36">
        <v>7.3402218703486802E-2</v>
      </c>
      <c r="P130" s="36">
        <v>7.5229827426972803E-2</v>
      </c>
      <c r="Q130" s="36">
        <v>7.4850940319787701E-2</v>
      </c>
      <c r="R130" s="36">
        <v>7.9780434136692294E-2</v>
      </c>
      <c r="S130" s="36">
        <v>7.8460611794124793E-2</v>
      </c>
      <c r="T130" s="36">
        <v>7.5728593595084701E-2</v>
      </c>
      <c r="U130" s="36">
        <v>7.2570349520274996E-2</v>
      </c>
      <c r="V130" s="36">
        <v>7.54686687605053E-2</v>
      </c>
      <c r="W130" s="36">
        <v>7.6931805261415798E-2</v>
      </c>
      <c r="X130" s="36">
        <v>6.4939819808630603E-2</v>
      </c>
      <c r="Y130" s="36">
        <v>5.6869606360672197E-2</v>
      </c>
      <c r="Z130" s="36">
        <v>5.6869606360672197E-2</v>
      </c>
      <c r="AA130" s="36">
        <v>5.6869606360672197E-2</v>
      </c>
      <c r="AB130" s="36">
        <v>5.6869606360672197E-2</v>
      </c>
      <c r="AC130" s="36">
        <v>5.6869606360672197E-2</v>
      </c>
      <c r="AD130" s="36">
        <v>5.6869606360672197E-2</v>
      </c>
      <c r="AE130" s="36">
        <v>5.6869606360672197E-2</v>
      </c>
      <c r="AF130" s="36">
        <v>5.6869606360672197E-2</v>
      </c>
      <c r="AG130" s="36">
        <v>5.6869606360672197E-2</v>
      </c>
      <c r="AH130" s="59" t="s">
        <v>679</v>
      </c>
    </row>
    <row r="131" spans="1:34" ht="15" customHeight="1" x14ac:dyDescent="0.25">
      <c r="A131" s="34" t="s">
        <v>832</v>
      </c>
      <c r="B131" s="34" t="s">
        <v>254</v>
      </c>
      <c r="C131" s="34" t="s">
        <v>1237</v>
      </c>
      <c r="D131" s="34" t="s">
        <v>238</v>
      </c>
      <c r="E131" s="34" t="s">
        <v>255</v>
      </c>
      <c r="F131" s="34" t="s">
        <v>336</v>
      </c>
      <c r="G131" s="34" t="s">
        <v>219</v>
      </c>
      <c r="H131" s="34" t="s">
        <v>257</v>
      </c>
      <c r="I131" s="59" t="s">
        <v>18</v>
      </c>
      <c r="J131" s="35">
        <v>298</v>
      </c>
      <c r="K131" s="36">
        <v>3.5929478213631298E-3</v>
      </c>
      <c r="L131" s="36">
        <v>3.58379366296219E-3</v>
      </c>
      <c r="M131" s="36">
        <v>3.4840488864592099E-3</v>
      </c>
      <c r="N131" s="36">
        <v>3.16871356318773E-3</v>
      </c>
      <c r="O131" s="36">
        <v>2.96997686444158E-3</v>
      </c>
      <c r="P131" s="36">
        <v>3.0261718857401902E-3</v>
      </c>
      <c r="Q131" s="36">
        <v>3.0714895515966899E-3</v>
      </c>
      <c r="R131" s="36">
        <v>3.30779228105566E-3</v>
      </c>
      <c r="S131" s="36">
        <v>3.2139721504420801E-3</v>
      </c>
      <c r="T131" s="36">
        <v>3.1365385560976999E-3</v>
      </c>
      <c r="U131" s="36">
        <v>3.0297885392031802E-3</v>
      </c>
      <c r="V131" s="36">
        <v>3.15454266342468E-3</v>
      </c>
      <c r="W131" s="36">
        <v>3.11933109068784E-3</v>
      </c>
      <c r="X131" s="36">
        <v>2.7090605033693602E-3</v>
      </c>
      <c r="Y131" s="36">
        <v>2.3723996291930699E-3</v>
      </c>
      <c r="Z131" s="36">
        <v>2.3723996291930699E-3</v>
      </c>
      <c r="AA131" s="36">
        <v>2.3723996291930699E-3</v>
      </c>
      <c r="AB131" s="36">
        <v>2.3723996291930699E-3</v>
      </c>
      <c r="AC131" s="36">
        <v>2.3723996291930699E-3</v>
      </c>
      <c r="AD131" s="36">
        <v>2.3723996291930699E-3</v>
      </c>
      <c r="AE131" s="36">
        <v>2.3723996291930699E-3</v>
      </c>
      <c r="AF131" s="36">
        <v>2.3723996291930699E-3</v>
      </c>
      <c r="AG131" s="36">
        <v>2.3723996291930699E-3</v>
      </c>
      <c r="AH131" s="59" t="s">
        <v>679</v>
      </c>
    </row>
    <row r="132" spans="1:34" ht="15" customHeight="1" x14ac:dyDescent="0.25">
      <c r="A132" s="34" t="s">
        <v>832</v>
      </c>
      <c r="B132" s="34" t="s">
        <v>254</v>
      </c>
      <c r="C132" s="34" t="s">
        <v>1237</v>
      </c>
      <c r="D132" s="34" t="s">
        <v>238</v>
      </c>
      <c r="E132" s="34" t="s">
        <v>255</v>
      </c>
      <c r="F132" s="34" t="s">
        <v>336</v>
      </c>
      <c r="G132" s="34" t="s">
        <v>219</v>
      </c>
      <c r="H132" s="34" t="s">
        <v>258</v>
      </c>
      <c r="I132" s="59" t="s">
        <v>16</v>
      </c>
      <c r="J132" s="35">
        <v>25</v>
      </c>
      <c r="K132" s="36">
        <v>5.4022208920474703E-4</v>
      </c>
      <c r="L132" s="36">
        <v>3.2396253596820901E-4</v>
      </c>
      <c r="M132" s="36">
        <v>2.7969342335100699E-4</v>
      </c>
      <c r="N132" s="36">
        <v>2.5943872288164898E-4</v>
      </c>
      <c r="O132" s="36">
        <v>1.9973971625218399E-4</v>
      </c>
      <c r="P132" s="36">
        <v>1.7002432195902699E-4</v>
      </c>
      <c r="Q132" s="36">
        <v>2.0966232172151301E-4</v>
      </c>
      <c r="R132" s="36">
        <v>1.5633951491875401E-4</v>
      </c>
      <c r="S132" s="36">
        <v>2.52619851603129E-5</v>
      </c>
      <c r="T132" s="36">
        <v>2.08202485363929E-5</v>
      </c>
      <c r="U132" s="36">
        <v>2.89168898481804E-5</v>
      </c>
      <c r="V132" s="36">
        <v>2.4756439185837699E-5</v>
      </c>
      <c r="W132" s="36">
        <v>4.2535456098263702E-5</v>
      </c>
      <c r="X132" s="36">
        <v>8.6819706578249601E-5</v>
      </c>
      <c r="Y132" s="36">
        <v>7.8551163094606804E-5</v>
      </c>
      <c r="Z132" s="36">
        <v>7.8551163094606804E-5</v>
      </c>
      <c r="AA132" s="36">
        <v>7.8551163094606804E-5</v>
      </c>
      <c r="AB132" s="36">
        <v>7.8551163094606804E-5</v>
      </c>
      <c r="AC132" s="36">
        <v>7.8551163094606804E-5</v>
      </c>
      <c r="AD132" s="36">
        <v>7.8551163094606804E-5</v>
      </c>
      <c r="AE132" s="36">
        <v>7.8551163094606804E-5</v>
      </c>
      <c r="AF132" s="36">
        <v>7.8551163094606804E-5</v>
      </c>
      <c r="AG132" s="36">
        <v>7.8551163094606804E-5</v>
      </c>
      <c r="AH132" s="59" t="s">
        <v>680</v>
      </c>
    </row>
    <row r="133" spans="1:34" ht="15" customHeight="1" x14ac:dyDescent="0.25">
      <c r="A133" s="34" t="s">
        <v>832</v>
      </c>
      <c r="B133" s="34" t="s">
        <v>254</v>
      </c>
      <c r="C133" s="34" t="s">
        <v>1237</v>
      </c>
      <c r="D133" s="34" t="s">
        <v>238</v>
      </c>
      <c r="E133" s="34" t="s">
        <v>255</v>
      </c>
      <c r="F133" s="34" t="s">
        <v>336</v>
      </c>
      <c r="G133" s="34" t="s">
        <v>219</v>
      </c>
      <c r="H133" s="34" t="s">
        <v>258</v>
      </c>
      <c r="I133" s="59" t="s">
        <v>18</v>
      </c>
      <c r="J133" s="35">
        <v>298</v>
      </c>
      <c r="K133" s="36">
        <v>2.4863295074165899E-5</v>
      </c>
      <c r="L133" s="36">
        <v>1.48266153259029E-5</v>
      </c>
      <c r="M133" s="36">
        <v>1.32343398991464E-5</v>
      </c>
      <c r="N133" s="36">
        <v>1.23479497154105E-5</v>
      </c>
      <c r="O133" s="36">
        <v>9.9812173363114197E-6</v>
      </c>
      <c r="P133" s="36">
        <v>8.5376820143342695E-6</v>
      </c>
      <c r="Q133" s="36">
        <v>1.08514730002068E-5</v>
      </c>
      <c r="R133" s="36">
        <v>8.2578489358511098E-6</v>
      </c>
      <c r="S133" s="36">
        <v>1.3310978868388599E-6</v>
      </c>
      <c r="T133" s="36">
        <v>1.10924823903239E-6</v>
      </c>
      <c r="U133" s="36">
        <v>1.55294753464534E-6</v>
      </c>
      <c r="V133" s="36">
        <v>1.3310978868388599E-6</v>
      </c>
      <c r="W133" s="36">
        <v>2.2184964780647698E-6</v>
      </c>
      <c r="X133" s="36">
        <v>4.6588426039360204E-6</v>
      </c>
      <c r="Y133" s="36">
        <v>4.2151433083230699E-6</v>
      </c>
      <c r="Z133" s="36">
        <v>4.2151433083230699E-6</v>
      </c>
      <c r="AA133" s="36">
        <v>4.2151433083230699E-6</v>
      </c>
      <c r="AB133" s="36">
        <v>4.2151433083230699E-6</v>
      </c>
      <c r="AC133" s="36">
        <v>4.2151433083230699E-6</v>
      </c>
      <c r="AD133" s="36">
        <v>4.2151433083230699E-6</v>
      </c>
      <c r="AE133" s="36">
        <v>4.2151433083230699E-6</v>
      </c>
      <c r="AF133" s="36">
        <v>4.2151433083230699E-6</v>
      </c>
      <c r="AG133" s="36">
        <v>4.2151433083230699E-6</v>
      </c>
      <c r="AH133" s="59" t="s">
        <v>680</v>
      </c>
    </row>
    <row r="134" spans="1:34" ht="15" customHeight="1" x14ac:dyDescent="0.25">
      <c r="A134" s="34" t="s">
        <v>832</v>
      </c>
      <c r="B134" s="34" t="s">
        <v>254</v>
      </c>
      <c r="C134" s="34" t="s">
        <v>1237</v>
      </c>
      <c r="D134" s="34" t="s">
        <v>238</v>
      </c>
      <c r="E134" s="34" t="s">
        <v>255</v>
      </c>
      <c r="F134" s="34" t="s">
        <v>336</v>
      </c>
      <c r="G134" s="34" t="s">
        <v>219</v>
      </c>
      <c r="H134" s="34" t="s">
        <v>259</v>
      </c>
      <c r="I134" s="59" t="s">
        <v>16</v>
      </c>
      <c r="J134" s="35">
        <v>25</v>
      </c>
      <c r="K134" s="36">
        <v>2.0713898656958E-2</v>
      </c>
      <c r="L134" s="36">
        <v>1.9319126623166E-2</v>
      </c>
      <c r="M134" s="36">
        <v>1.86630176274129E-2</v>
      </c>
      <c r="N134" s="36">
        <v>1.9349503358102399E-2</v>
      </c>
      <c r="O134" s="36">
        <v>1.5905893007068999E-2</v>
      </c>
      <c r="P134" s="36">
        <v>1.54324490232943E-2</v>
      </c>
      <c r="Q134" s="36">
        <v>1.22405182497335E-2</v>
      </c>
      <c r="R134" s="36">
        <v>1.6286301966486099E-2</v>
      </c>
      <c r="S134" s="36">
        <v>1.5721683168344901E-2</v>
      </c>
      <c r="T134" s="36">
        <v>1.51295620547327E-2</v>
      </c>
      <c r="U134" s="36">
        <v>1.8383012917499199E-2</v>
      </c>
      <c r="V134" s="36">
        <v>1.8406899411307701E-2</v>
      </c>
      <c r="W134" s="36">
        <v>1.7073689542386999E-2</v>
      </c>
      <c r="X134" s="36">
        <v>1.4330071394576401E-2</v>
      </c>
      <c r="Y134" s="36">
        <v>1.0327428851528399E-2</v>
      </c>
      <c r="Z134" s="36">
        <v>1.53154547687237E-2</v>
      </c>
      <c r="AA134" s="36">
        <v>1.53154547687237E-2</v>
      </c>
      <c r="AB134" s="36">
        <v>1.53154547687237E-2</v>
      </c>
      <c r="AC134" s="36">
        <v>1.53154547687237E-2</v>
      </c>
      <c r="AD134" s="36">
        <v>1.53154547687237E-2</v>
      </c>
      <c r="AE134" s="36">
        <v>1.53154547687237E-2</v>
      </c>
      <c r="AF134" s="36">
        <v>1.53154547687237E-2</v>
      </c>
      <c r="AG134" s="36">
        <v>1.53154547687237E-2</v>
      </c>
      <c r="AH134" s="59" t="s">
        <v>681</v>
      </c>
    </row>
    <row r="135" spans="1:34" ht="15" customHeight="1" x14ac:dyDescent="0.25">
      <c r="A135" s="34" t="s">
        <v>832</v>
      </c>
      <c r="B135" s="34" t="s">
        <v>254</v>
      </c>
      <c r="C135" s="34" t="s">
        <v>1237</v>
      </c>
      <c r="D135" s="34" t="s">
        <v>238</v>
      </c>
      <c r="E135" s="34" t="s">
        <v>255</v>
      </c>
      <c r="F135" s="34" t="s">
        <v>336</v>
      </c>
      <c r="G135" s="34" t="s">
        <v>219</v>
      </c>
      <c r="H135" s="34" t="s">
        <v>259</v>
      </c>
      <c r="I135" s="59" t="s">
        <v>18</v>
      </c>
      <c r="J135" s="35">
        <v>298</v>
      </c>
      <c r="K135" s="36">
        <v>8.0898482517231395E-4</v>
      </c>
      <c r="L135" s="36">
        <v>7.4105563878201102E-4</v>
      </c>
      <c r="M135" s="36">
        <v>7.3137173392361402E-4</v>
      </c>
      <c r="N135" s="36">
        <v>7.5400157481020499E-4</v>
      </c>
      <c r="O135" s="36">
        <v>6.4357910528709905E-4</v>
      </c>
      <c r="P135" s="36">
        <v>6.20780945001448E-4</v>
      </c>
      <c r="Q135" s="36">
        <v>5.0228659452452998E-4</v>
      </c>
      <c r="R135" s="36">
        <v>6.7524957108384303E-4</v>
      </c>
      <c r="S135" s="36">
        <v>6.4400532580244298E-4</v>
      </c>
      <c r="T135" s="36">
        <v>6.2663853200915602E-4</v>
      </c>
      <c r="U135" s="36">
        <v>7.6748482295654799E-4</v>
      </c>
      <c r="V135" s="36">
        <v>7.6939676355764397E-4</v>
      </c>
      <c r="W135" s="36">
        <v>6.9228182598011297E-4</v>
      </c>
      <c r="X135" s="36">
        <v>5.9780009460929403E-4</v>
      </c>
      <c r="Y135" s="36">
        <v>4.3082394878025899E-4</v>
      </c>
      <c r="Z135" s="36">
        <v>6.3890681753285398E-4</v>
      </c>
      <c r="AA135" s="36">
        <v>6.3890681753285398E-4</v>
      </c>
      <c r="AB135" s="36">
        <v>6.3890681753285398E-4</v>
      </c>
      <c r="AC135" s="36">
        <v>6.3890681753285398E-4</v>
      </c>
      <c r="AD135" s="36">
        <v>6.3890681753285398E-4</v>
      </c>
      <c r="AE135" s="36">
        <v>6.3890681753285398E-4</v>
      </c>
      <c r="AF135" s="36">
        <v>6.3890681753285398E-4</v>
      </c>
      <c r="AG135" s="36">
        <v>6.3890681753285398E-4</v>
      </c>
      <c r="AH135" s="59" t="s">
        <v>681</v>
      </c>
    </row>
    <row r="136" spans="1:34" ht="15" customHeight="1" x14ac:dyDescent="0.25">
      <c r="A136" s="34" t="s">
        <v>832</v>
      </c>
      <c r="B136" s="34" t="s">
        <v>254</v>
      </c>
      <c r="C136" s="34" t="s">
        <v>1237</v>
      </c>
      <c r="D136" s="34" t="s">
        <v>238</v>
      </c>
      <c r="E136" s="34" t="s">
        <v>255</v>
      </c>
      <c r="F136" s="34" t="s">
        <v>341</v>
      </c>
      <c r="G136" s="34" t="s">
        <v>219</v>
      </c>
      <c r="H136" s="34" t="s">
        <v>256</v>
      </c>
      <c r="I136" s="59" t="s">
        <v>16</v>
      </c>
      <c r="J136" s="35">
        <v>25</v>
      </c>
      <c r="K136" s="36">
        <v>7.9875637907685296E-5</v>
      </c>
      <c r="L136" s="36">
        <v>8.1198989912471104E-5</v>
      </c>
      <c r="M136" s="36">
        <v>8.6564064081971805E-5</v>
      </c>
      <c r="N136" s="36">
        <v>8.3936054468512102E-5</v>
      </c>
      <c r="O136" s="36">
        <v>8.0385848039479199E-5</v>
      </c>
      <c r="P136" s="36">
        <v>7.6015971622509496E-5</v>
      </c>
      <c r="Q136" s="36">
        <v>8.4761412524999902E-5</v>
      </c>
      <c r="R136" s="36">
        <v>7.62478808057214E-5</v>
      </c>
      <c r="S136" s="36">
        <v>7.1207787584901197E-5</v>
      </c>
      <c r="T136" s="36">
        <v>7.2980140007168303E-5</v>
      </c>
      <c r="U136" s="36">
        <v>7.3951755657381704E-5</v>
      </c>
      <c r="V136" s="36">
        <v>5.4059362968272597E-5</v>
      </c>
      <c r="W136" s="36">
        <v>5.0079068326431697E-5</v>
      </c>
      <c r="X136" s="36">
        <v>4.9906538444618197E-5</v>
      </c>
      <c r="Y136" s="36">
        <v>4.9625042321659103E-5</v>
      </c>
      <c r="Z136" s="36">
        <v>4.9625042321659103E-5</v>
      </c>
      <c r="AA136" s="36">
        <v>4.9625042321659103E-5</v>
      </c>
      <c r="AB136" s="36">
        <v>4.9625042321659103E-5</v>
      </c>
      <c r="AC136" s="36">
        <v>4.9625042321659103E-5</v>
      </c>
      <c r="AD136" s="36">
        <v>4.9625042321659103E-5</v>
      </c>
      <c r="AE136" s="36">
        <v>4.9625042321659103E-5</v>
      </c>
      <c r="AF136" s="36">
        <v>4.9625042321659103E-5</v>
      </c>
      <c r="AG136" s="36">
        <v>4.9625042321659103E-5</v>
      </c>
      <c r="AH136" s="59" t="s">
        <v>682</v>
      </c>
    </row>
    <row r="137" spans="1:34" ht="15" customHeight="1" x14ac:dyDescent="0.25">
      <c r="A137" s="34" t="s">
        <v>832</v>
      </c>
      <c r="B137" s="34" t="s">
        <v>254</v>
      </c>
      <c r="C137" s="34" t="s">
        <v>1237</v>
      </c>
      <c r="D137" s="34" t="s">
        <v>238</v>
      </c>
      <c r="E137" s="34" t="s">
        <v>255</v>
      </c>
      <c r="F137" s="34" t="s">
        <v>341</v>
      </c>
      <c r="G137" s="34" t="s">
        <v>219</v>
      </c>
      <c r="H137" s="34" t="s">
        <v>260</v>
      </c>
      <c r="I137" s="59" t="s">
        <v>16</v>
      </c>
      <c r="J137" s="35">
        <v>25</v>
      </c>
      <c r="K137" s="36">
        <v>1.2363632583300001E-4</v>
      </c>
      <c r="L137" s="36">
        <v>1.2700314607715001E-4</v>
      </c>
      <c r="M137" s="36">
        <v>1.18847360429325E-4</v>
      </c>
      <c r="N137" s="36">
        <v>1.1482819995158E-4</v>
      </c>
      <c r="O137" s="36">
        <v>1.02998202883805E-4</v>
      </c>
      <c r="P137" s="36">
        <v>9.4008179777114296E-5</v>
      </c>
      <c r="Q137" s="36">
        <v>1.01218770227301E-4</v>
      </c>
      <c r="R137" s="36">
        <v>1.02532692657825E-4</v>
      </c>
      <c r="S137" s="36">
        <v>1.00033693643894E-4</v>
      </c>
      <c r="T137" s="36">
        <v>9.3781593652500004E-5</v>
      </c>
      <c r="U137" s="36">
        <v>9.50320149012001E-5</v>
      </c>
      <c r="V137" s="36">
        <v>9.3781593652500004E-5</v>
      </c>
      <c r="W137" s="36">
        <v>9.6907646774250096E-5</v>
      </c>
      <c r="X137" s="36">
        <v>8.1277381165499894E-5</v>
      </c>
      <c r="Y137" s="36">
        <v>6.8773168678500096E-5</v>
      </c>
      <c r="Z137" s="36">
        <v>6.8773168678500096E-5</v>
      </c>
      <c r="AA137" s="36">
        <v>6.8773168678500096E-5</v>
      </c>
      <c r="AB137" s="36">
        <v>6.8773168678500096E-5</v>
      </c>
      <c r="AC137" s="36">
        <v>6.8773168678500096E-5</v>
      </c>
      <c r="AD137" s="36">
        <v>6.8773168678500096E-5</v>
      </c>
      <c r="AE137" s="36">
        <v>6.8773168678500096E-5</v>
      </c>
      <c r="AF137" s="36">
        <v>6.8773168678500096E-5</v>
      </c>
      <c r="AG137" s="36">
        <v>6.8773168678500096E-5</v>
      </c>
      <c r="AH137" s="59" t="s">
        <v>683</v>
      </c>
    </row>
    <row r="138" spans="1:34" ht="15" customHeight="1" x14ac:dyDescent="0.25">
      <c r="A138" s="34" t="s">
        <v>832</v>
      </c>
      <c r="B138" s="34" t="s">
        <v>254</v>
      </c>
      <c r="C138" s="34" t="s">
        <v>1237</v>
      </c>
      <c r="D138" s="34" t="s">
        <v>238</v>
      </c>
      <c r="E138" s="34" t="s">
        <v>255</v>
      </c>
      <c r="F138" s="34" t="s">
        <v>343</v>
      </c>
      <c r="G138" s="34" t="s">
        <v>219</v>
      </c>
      <c r="H138" s="34" t="s">
        <v>256</v>
      </c>
      <c r="I138" s="59" t="s">
        <v>16</v>
      </c>
      <c r="J138" s="35">
        <v>25</v>
      </c>
      <c r="K138" s="36">
        <v>7.9076881528608502E-3</v>
      </c>
      <c r="L138" s="36">
        <v>8.03870000133464E-3</v>
      </c>
      <c r="M138" s="36">
        <v>8.5698423441151993E-3</v>
      </c>
      <c r="N138" s="36">
        <v>8.3096693923826997E-3</v>
      </c>
      <c r="O138" s="36">
        <v>7.9581989559084493E-3</v>
      </c>
      <c r="P138" s="36">
        <v>7.5255811906284401E-3</v>
      </c>
      <c r="Q138" s="36">
        <v>8.3913798399750002E-3</v>
      </c>
      <c r="R138" s="36">
        <v>7.5485401997664198E-3</v>
      </c>
      <c r="S138" s="36">
        <v>7.0495709709052197E-3</v>
      </c>
      <c r="T138" s="36">
        <v>7.2250338607096499E-3</v>
      </c>
      <c r="U138" s="36">
        <v>7.3212238100808001E-3</v>
      </c>
      <c r="V138" s="36">
        <v>5.3518769338589999E-3</v>
      </c>
      <c r="W138" s="36">
        <v>4.9578277643167398E-3</v>
      </c>
      <c r="X138" s="36">
        <v>4.9407473060172E-3</v>
      </c>
      <c r="Y138" s="36">
        <v>4.9128791898442499E-3</v>
      </c>
      <c r="Z138" s="36">
        <v>4.9128791898442499E-3</v>
      </c>
      <c r="AA138" s="36">
        <v>4.9128791898442499E-3</v>
      </c>
      <c r="AB138" s="36">
        <v>4.9128791898442499E-3</v>
      </c>
      <c r="AC138" s="36">
        <v>4.9128791898442499E-3</v>
      </c>
      <c r="AD138" s="36">
        <v>4.9128791898442499E-3</v>
      </c>
      <c r="AE138" s="36">
        <v>4.9128791898442499E-3</v>
      </c>
      <c r="AF138" s="36">
        <v>4.9128791898442499E-3</v>
      </c>
      <c r="AG138" s="36">
        <v>4.9128791898442499E-3</v>
      </c>
      <c r="AH138" s="59" t="s">
        <v>684</v>
      </c>
    </row>
    <row r="139" spans="1:34" ht="15" customHeight="1" x14ac:dyDescent="0.25">
      <c r="A139" s="34" t="s">
        <v>832</v>
      </c>
      <c r="B139" s="34" t="s">
        <v>254</v>
      </c>
      <c r="C139" s="34" t="s">
        <v>1237</v>
      </c>
      <c r="D139" s="34" t="s">
        <v>238</v>
      </c>
      <c r="E139" s="34" t="s">
        <v>255</v>
      </c>
      <c r="F139" s="34" t="s">
        <v>343</v>
      </c>
      <c r="G139" s="34" t="s">
        <v>219</v>
      </c>
      <c r="H139" s="34" t="s">
        <v>256</v>
      </c>
      <c r="I139" s="59" t="s">
        <v>18</v>
      </c>
      <c r="J139" s="35">
        <v>298</v>
      </c>
      <c r="K139" s="36">
        <v>1.0027183010704901E-2</v>
      </c>
      <c r="L139" s="36">
        <v>9.9742997684426002E-3</v>
      </c>
      <c r="M139" s="36">
        <v>1.0404716642356799E-2</v>
      </c>
      <c r="N139" s="36">
        <v>9.8717330786103306E-3</v>
      </c>
      <c r="O139" s="36">
        <v>9.2505134352052001E-3</v>
      </c>
      <c r="P139" s="36">
        <v>8.5589278403044693E-3</v>
      </c>
      <c r="Q139" s="36">
        <v>9.3373916294662001E-3</v>
      </c>
      <c r="R139" s="36">
        <v>8.2177010131951698E-3</v>
      </c>
      <c r="S139" s="36">
        <v>7.5080158639069198E-3</v>
      </c>
      <c r="T139" s="36">
        <v>7.6948893865107296E-3</v>
      </c>
      <c r="U139" s="36">
        <v>7.7973347223769304E-3</v>
      </c>
      <c r="V139" s="36">
        <v>5.6999180640820201E-3</v>
      </c>
      <c r="W139" s="36">
        <v>5.2802432458139304E-3</v>
      </c>
      <c r="X139" s="36">
        <v>5.26205201794986E-3</v>
      </c>
      <c r="Y139" s="36">
        <v>5.2323715935400196E-3</v>
      </c>
      <c r="Z139" s="36">
        <v>5.2323715935400196E-3</v>
      </c>
      <c r="AA139" s="36">
        <v>5.2323715935400196E-3</v>
      </c>
      <c r="AB139" s="36">
        <v>5.2323715935400196E-3</v>
      </c>
      <c r="AC139" s="36">
        <v>5.2323715935400196E-3</v>
      </c>
      <c r="AD139" s="36">
        <v>5.2323715935400196E-3</v>
      </c>
      <c r="AE139" s="36">
        <v>5.2323715935400196E-3</v>
      </c>
      <c r="AF139" s="36">
        <v>5.2323715935400196E-3</v>
      </c>
      <c r="AG139" s="36">
        <v>5.2323715935400196E-3</v>
      </c>
      <c r="AH139" s="59" t="s">
        <v>684</v>
      </c>
    </row>
    <row r="140" spans="1:34" ht="15" customHeight="1" x14ac:dyDescent="0.25">
      <c r="A140" s="34" t="s">
        <v>832</v>
      </c>
      <c r="B140" s="34" t="s">
        <v>254</v>
      </c>
      <c r="C140" s="34" t="s">
        <v>1237</v>
      </c>
      <c r="D140" s="34" t="s">
        <v>238</v>
      </c>
      <c r="E140" s="34" t="s">
        <v>255</v>
      </c>
      <c r="F140" s="34" t="s">
        <v>343</v>
      </c>
      <c r="G140" s="34" t="s">
        <v>219</v>
      </c>
      <c r="H140" s="34" t="s">
        <v>260</v>
      </c>
      <c r="I140" s="59" t="s">
        <v>16</v>
      </c>
      <c r="J140" s="35">
        <v>25</v>
      </c>
      <c r="K140" s="36">
        <v>1.2239996257467E-2</v>
      </c>
      <c r="L140" s="36">
        <v>1.25733114616379E-2</v>
      </c>
      <c r="M140" s="36">
        <v>1.17658886825032E-2</v>
      </c>
      <c r="N140" s="36">
        <v>1.1367991795206501E-2</v>
      </c>
      <c r="O140" s="36">
        <v>1.0196822085496601E-2</v>
      </c>
      <c r="P140" s="36">
        <v>9.3068097979343203E-3</v>
      </c>
      <c r="Q140" s="36">
        <v>1.00206582525028E-2</v>
      </c>
      <c r="R140" s="36">
        <v>1.0150736573124699E-2</v>
      </c>
      <c r="S140" s="36">
        <v>9.9033356707454792E-3</v>
      </c>
      <c r="T140" s="36">
        <v>9.2843777715974993E-3</v>
      </c>
      <c r="U140" s="36">
        <v>9.4081694752187993E-3</v>
      </c>
      <c r="V140" s="36">
        <v>9.2843777715974993E-3</v>
      </c>
      <c r="W140" s="36">
        <v>9.5938570306507501E-3</v>
      </c>
      <c r="X140" s="36">
        <v>8.0464607353844999E-3</v>
      </c>
      <c r="Y140" s="36">
        <v>6.8085436991714996E-3</v>
      </c>
      <c r="Z140" s="36">
        <v>6.8085436991714996E-3</v>
      </c>
      <c r="AA140" s="36">
        <v>6.8085436991714996E-3</v>
      </c>
      <c r="AB140" s="36">
        <v>6.8085436991714996E-3</v>
      </c>
      <c r="AC140" s="36">
        <v>6.8085436991714996E-3</v>
      </c>
      <c r="AD140" s="36">
        <v>6.8085436991714996E-3</v>
      </c>
      <c r="AE140" s="36">
        <v>6.8085436991714996E-3</v>
      </c>
      <c r="AF140" s="36">
        <v>6.8085436991714996E-3</v>
      </c>
      <c r="AG140" s="36">
        <v>6.8085436991714996E-3</v>
      </c>
      <c r="AH140" s="59" t="s">
        <v>685</v>
      </c>
    </row>
    <row r="141" spans="1:34" ht="15" customHeight="1" x14ac:dyDescent="0.25">
      <c r="A141" s="34" t="s">
        <v>832</v>
      </c>
      <c r="B141" s="34" t="s">
        <v>254</v>
      </c>
      <c r="C141" s="34" t="s">
        <v>1237</v>
      </c>
      <c r="D141" s="34" t="s">
        <v>238</v>
      </c>
      <c r="E141" s="34" t="s">
        <v>255</v>
      </c>
      <c r="F141" s="34" t="s">
        <v>343</v>
      </c>
      <c r="G141" s="34" t="s">
        <v>219</v>
      </c>
      <c r="H141" s="34" t="s">
        <v>260</v>
      </c>
      <c r="I141" s="59" t="s">
        <v>18</v>
      </c>
      <c r="J141" s="35">
        <v>298</v>
      </c>
      <c r="K141" s="36">
        <v>1.7448109122035701E-2</v>
      </c>
      <c r="L141" s="36">
        <v>1.7879072760194702E-2</v>
      </c>
      <c r="M141" s="36">
        <v>1.66886397562423E-2</v>
      </c>
      <c r="N141" s="36">
        <v>1.60824582014947E-2</v>
      </c>
      <c r="O141" s="36">
        <v>1.4387206071394E-2</v>
      </c>
      <c r="P141" s="36">
        <v>1.30955786162646E-2</v>
      </c>
      <c r="Q141" s="36">
        <v>1.40604875592172E-2</v>
      </c>
      <c r="R141" s="36">
        <v>1.4201973366775599E-2</v>
      </c>
      <c r="S141" s="36">
        <v>1.38148123699446E-2</v>
      </c>
      <c r="T141" s="36">
        <v>1.29513874062847E-2</v>
      </c>
      <c r="U141" s="36">
        <v>1.31240725717019E-2</v>
      </c>
      <c r="V141" s="36">
        <v>1.29513874062847E-2</v>
      </c>
      <c r="W141" s="36">
        <v>1.33831003198276E-2</v>
      </c>
      <c r="X141" s="36">
        <v>1.12245357521134E-2</v>
      </c>
      <c r="Y141" s="36">
        <v>9.4976840979421398E-3</v>
      </c>
      <c r="Z141" s="36">
        <v>9.4976840979421398E-3</v>
      </c>
      <c r="AA141" s="36">
        <v>9.4976840979421398E-3</v>
      </c>
      <c r="AB141" s="36">
        <v>9.4976840979421398E-3</v>
      </c>
      <c r="AC141" s="36">
        <v>9.4976840979421398E-3</v>
      </c>
      <c r="AD141" s="36">
        <v>9.4976840979421398E-3</v>
      </c>
      <c r="AE141" s="36">
        <v>9.4976840979421398E-3</v>
      </c>
      <c r="AF141" s="36">
        <v>9.4976840979421398E-3</v>
      </c>
      <c r="AG141" s="36">
        <v>9.4976840979421398E-3</v>
      </c>
      <c r="AH141" s="59" t="s">
        <v>685</v>
      </c>
    </row>
    <row r="142" spans="1:34" ht="15" customHeight="1" x14ac:dyDescent="0.25">
      <c r="A142" s="34" t="s">
        <v>832</v>
      </c>
      <c r="B142" s="34" t="s">
        <v>254</v>
      </c>
      <c r="C142" s="34" t="s">
        <v>1237</v>
      </c>
      <c r="D142" s="34" t="s">
        <v>238</v>
      </c>
      <c r="E142" s="34" t="s">
        <v>255</v>
      </c>
      <c r="F142" s="34" t="s">
        <v>344</v>
      </c>
      <c r="G142" s="34" t="s">
        <v>219</v>
      </c>
      <c r="H142" s="34" t="s">
        <v>257</v>
      </c>
      <c r="I142" s="59" t="s">
        <v>16</v>
      </c>
      <c r="J142" s="35">
        <v>25</v>
      </c>
      <c r="K142" s="36">
        <v>1.3889942685829699E-2</v>
      </c>
      <c r="L142" s="36">
        <v>1.37132590350055E-2</v>
      </c>
      <c r="M142" s="36">
        <v>1.3197156196042101E-2</v>
      </c>
      <c r="N142" s="36">
        <v>1.1883018129274701E-2</v>
      </c>
      <c r="O142" s="36">
        <v>1.10278968147962E-2</v>
      </c>
      <c r="P142" s="36">
        <v>1.1126953059553401E-2</v>
      </c>
      <c r="Q142" s="36">
        <v>1.11846128358191E-2</v>
      </c>
      <c r="R142" s="36">
        <v>1.1930115877890101E-2</v>
      </c>
      <c r="S142" s="36">
        <v>1.14822610435526E-2</v>
      </c>
      <c r="T142" s="36">
        <v>1.12056212028246E-2</v>
      </c>
      <c r="U142" s="36">
        <v>1.08242452907098E-2</v>
      </c>
      <c r="V142" s="36">
        <v>1.12699428118828E-2</v>
      </c>
      <c r="W142" s="36">
        <v>1.1144145682662801E-2</v>
      </c>
      <c r="X142" s="36">
        <v>9.6784099010274495E-3</v>
      </c>
      <c r="Y142" s="36">
        <v>8.4756527334175595E-3</v>
      </c>
      <c r="Z142" s="36">
        <v>8.4756527334175595E-3</v>
      </c>
      <c r="AA142" s="36">
        <v>8.4756527334175595E-3</v>
      </c>
      <c r="AB142" s="36">
        <v>8.4756527334175595E-3</v>
      </c>
      <c r="AC142" s="36">
        <v>8.4756527334175595E-3</v>
      </c>
      <c r="AD142" s="36">
        <v>8.4756527334175595E-3</v>
      </c>
      <c r="AE142" s="36">
        <v>8.4756527334175595E-3</v>
      </c>
      <c r="AF142" s="36">
        <v>8.4756527334175595E-3</v>
      </c>
      <c r="AG142" s="36">
        <v>8.4756527334175595E-3</v>
      </c>
      <c r="AH142" s="59" t="s">
        <v>686</v>
      </c>
    </row>
    <row r="143" spans="1:34" ht="15" customHeight="1" x14ac:dyDescent="0.25">
      <c r="A143" s="34" t="s">
        <v>832</v>
      </c>
      <c r="B143" s="34" t="s">
        <v>254</v>
      </c>
      <c r="C143" s="34" t="s">
        <v>1237</v>
      </c>
      <c r="D143" s="34" t="s">
        <v>238</v>
      </c>
      <c r="E143" s="34" t="s">
        <v>255</v>
      </c>
      <c r="F143" s="34" t="s">
        <v>344</v>
      </c>
      <c r="G143" s="34" t="s">
        <v>219</v>
      </c>
      <c r="H143" s="34" t="s">
        <v>257</v>
      </c>
      <c r="I143" s="59" t="s">
        <v>18</v>
      </c>
      <c r="J143" s="35">
        <v>298</v>
      </c>
      <c r="K143" s="36">
        <v>2.12330493960898E-2</v>
      </c>
      <c r="L143" s="36">
        <v>2.11789515613394E-2</v>
      </c>
      <c r="M143" s="36">
        <v>2.0589495250870098E-2</v>
      </c>
      <c r="N143" s="36">
        <v>1.8725975147531899E-2</v>
      </c>
      <c r="O143" s="36">
        <v>1.7551511628690199E-2</v>
      </c>
      <c r="P143" s="36">
        <v>1.7883604306450002E-2</v>
      </c>
      <c r="Q143" s="36">
        <v>1.81514156651135E-2</v>
      </c>
      <c r="R143" s="36">
        <v>1.9547881123698901E-2</v>
      </c>
      <c r="S143" s="36">
        <v>1.8993437372575899E-2</v>
      </c>
      <c r="T143" s="36">
        <v>1.8535832248489401E-2</v>
      </c>
      <c r="U143" s="36">
        <v>1.7904977447794099E-2</v>
      </c>
      <c r="V143" s="36">
        <v>1.86422301477112E-2</v>
      </c>
      <c r="W143" s="36">
        <v>1.84341422209147E-2</v>
      </c>
      <c r="X143" s="36">
        <v>1.6009588322720002E-2</v>
      </c>
      <c r="Y143" s="36">
        <v>1.40200417647063E-2</v>
      </c>
      <c r="Z143" s="36">
        <v>1.40200417647063E-2</v>
      </c>
      <c r="AA143" s="36">
        <v>1.40200417647063E-2</v>
      </c>
      <c r="AB143" s="36">
        <v>1.40200417647063E-2</v>
      </c>
      <c r="AC143" s="36">
        <v>1.40200417647063E-2</v>
      </c>
      <c r="AD143" s="36">
        <v>1.40200417647063E-2</v>
      </c>
      <c r="AE143" s="36">
        <v>1.40200417647063E-2</v>
      </c>
      <c r="AF143" s="36">
        <v>1.40200417647063E-2</v>
      </c>
      <c r="AG143" s="36">
        <v>1.40200417647063E-2</v>
      </c>
      <c r="AH143" s="59" t="s">
        <v>686</v>
      </c>
    </row>
    <row r="144" spans="1:34" ht="15" customHeight="1" x14ac:dyDescent="0.25">
      <c r="A144" s="34" t="s">
        <v>832</v>
      </c>
      <c r="B144" s="34" t="s">
        <v>254</v>
      </c>
      <c r="C144" s="34" t="s">
        <v>1237</v>
      </c>
      <c r="D144" s="34" t="s">
        <v>238</v>
      </c>
      <c r="E144" s="34" t="s">
        <v>255</v>
      </c>
      <c r="F144" s="34" t="s">
        <v>344</v>
      </c>
      <c r="G144" s="34" t="s">
        <v>219</v>
      </c>
      <c r="H144" s="34" t="s">
        <v>258</v>
      </c>
      <c r="I144" s="59" t="s">
        <v>16</v>
      </c>
      <c r="J144" s="35">
        <v>25</v>
      </c>
      <c r="K144" s="36">
        <v>8.1564355671083995E-5</v>
      </c>
      <c r="L144" s="36">
        <v>4.7550577920416997E-5</v>
      </c>
      <c r="M144" s="36">
        <v>4.1517832906835999E-5</v>
      </c>
      <c r="N144" s="36">
        <v>3.7912376199555E-5</v>
      </c>
      <c r="O144" s="36">
        <v>3.0008752045271999E-5</v>
      </c>
      <c r="P144" s="36">
        <v>2.51476404256935E-5</v>
      </c>
      <c r="Q144" s="36">
        <v>3.1328823454929002E-5</v>
      </c>
      <c r="R144" s="36">
        <v>2.3378520679371E-5</v>
      </c>
      <c r="S144" s="36">
        <v>3.6969468049799998E-6</v>
      </c>
      <c r="T144" s="36">
        <v>3.0807890041499999E-6</v>
      </c>
      <c r="U144" s="36">
        <v>4.3131046058099997E-6</v>
      </c>
      <c r="V144" s="36">
        <v>3.6969468049799998E-6</v>
      </c>
      <c r="W144" s="36">
        <v>6.1615780082999999E-6</v>
      </c>
      <c r="X144" s="36">
        <v>1.293931381743E-5</v>
      </c>
      <c r="Y144" s="36">
        <v>1.1706998215769999E-5</v>
      </c>
      <c r="Z144" s="36">
        <v>1.1706998215769999E-5</v>
      </c>
      <c r="AA144" s="36">
        <v>1.1706998215769999E-5</v>
      </c>
      <c r="AB144" s="36">
        <v>1.1706998215769999E-5</v>
      </c>
      <c r="AC144" s="36">
        <v>1.1706998215769999E-5</v>
      </c>
      <c r="AD144" s="36">
        <v>1.1706998215769999E-5</v>
      </c>
      <c r="AE144" s="36">
        <v>1.1706998215769999E-5</v>
      </c>
      <c r="AF144" s="36">
        <v>1.1706998215769999E-5</v>
      </c>
      <c r="AG144" s="36">
        <v>1.1706998215769999E-5</v>
      </c>
      <c r="AH144" s="59" t="s">
        <v>687</v>
      </c>
    </row>
    <row r="145" spans="1:34" ht="15" customHeight="1" x14ac:dyDescent="0.25">
      <c r="A145" s="34" t="s">
        <v>832</v>
      </c>
      <c r="B145" s="34" t="s">
        <v>254</v>
      </c>
      <c r="C145" s="34" t="s">
        <v>1237</v>
      </c>
      <c r="D145" s="34" t="s">
        <v>238</v>
      </c>
      <c r="E145" s="34" t="s">
        <v>255</v>
      </c>
      <c r="F145" s="34" t="s">
        <v>344</v>
      </c>
      <c r="G145" s="34" t="s">
        <v>219</v>
      </c>
      <c r="H145" s="34" t="s">
        <v>258</v>
      </c>
      <c r="I145" s="59" t="s">
        <v>18</v>
      </c>
      <c r="J145" s="35">
        <v>298</v>
      </c>
      <c r="K145" s="36">
        <v>1.4693327003536399E-4</v>
      </c>
      <c r="L145" s="36">
        <v>8.7620046614615398E-5</v>
      </c>
      <c r="M145" s="36">
        <v>7.8210262651854203E-5</v>
      </c>
      <c r="N145" s="36">
        <v>7.2972010528189206E-5</v>
      </c>
      <c r="O145" s="36">
        <v>5.8985460204819597E-5</v>
      </c>
      <c r="P145" s="36">
        <v>5.0454677593868E-5</v>
      </c>
      <c r="Q145" s="36">
        <v>6.41283630293053E-5</v>
      </c>
      <c r="R145" s="36">
        <v>4.88009631862263E-5</v>
      </c>
      <c r="S145" s="36">
        <v>7.8663171822956097E-6</v>
      </c>
      <c r="T145" s="36">
        <v>6.5552643185796696E-6</v>
      </c>
      <c r="U145" s="36">
        <v>9.1773700460115404E-6</v>
      </c>
      <c r="V145" s="36">
        <v>7.8663171822956097E-6</v>
      </c>
      <c r="W145" s="36">
        <v>1.31105286371593E-5</v>
      </c>
      <c r="X145" s="36">
        <v>2.7532110138034601E-5</v>
      </c>
      <c r="Y145" s="36">
        <v>2.49100044106028E-5</v>
      </c>
      <c r="Z145" s="36">
        <v>2.49100044106028E-5</v>
      </c>
      <c r="AA145" s="36">
        <v>2.49100044106028E-5</v>
      </c>
      <c r="AB145" s="36">
        <v>2.49100044106028E-5</v>
      </c>
      <c r="AC145" s="36">
        <v>2.49100044106028E-5</v>
      </c>
      <c r="AD145" s="36">
        <v>2.49100044106028E-5</v>
      </c>
      <c r="AE145" s="36">
        <v>2.49100044106028E-5</v>
      </c>
      <c r="AF145" s="36">
        <v>2.49100044106028E-5</v>
      </c>
      <c r="AG145" s="36">
        <v>2.49100044106028E-5</v>
      </c>
      <c r="AH145" s="59" t="s">
        <v>687</v>
      </c>
    </row>
    <row r="146" spans="1:34" ht="15" customHeight="1" x14ac:dyDescent="0.25">
      <c r="A146" s="34" t="s">
        <v>832</v>
      </c>
      <c r="B146" s="34" t="s">
        <v>254</v>
      </c>
      <c r="C146" s="34" t="s">
        <v>1237</v>
      </c>
      <c r="D146" s="34" t="s">
        <v>238</v>
      </c>
      <c r="E146" s="34" t="s">
        <v>255</v>
      </c>
      <c r="F146" s="34" t="s">
        <v>344</v>
      </c>
      <c r="G146" s="34" t="s">
        <v>219</v>
      </c>
      <c r="H146" s="34" t="s">
        <v>259</v>
      </c>
      <c r="I146" s="59" t="s">
        <v>16</v>
      </c>
      <c r="J146" s="35">
        <v>25</v>
      </c>
      <c r="K146" s="36">
        <v>3.1274467134026701E-3</v>
      </c>
      <c r="L146" s="36">
        <v>2.83562305469606E-3</v>
      </c>
      <c r="M146" s="36">
        <v>2.77034775472662E-3</v>
      </c>
      <c r="N146" s="36">
        <v>2.8275873487150199E-3</v>
      </c>
      <c r="O146" s="36">
        <v>2.3896899838643801E-3</v>
      </c>
      <c r="P146" s="36">
        <v>2.2825538984897402E-3</v>
      </c>
      <c r="Q146" s="36">
        <v>1.8290412511605301E-3</v>
      </c>
      <c r="R146" s="36">
        <v>2.4354025117184399E-3</v>
      </c>
      <c r="S146" s="36">
        <v>2.3007782638330299E-3</v>
      </c>
      <c r="T146" s="36">
        <v>2.2387335258919599E-3</v>
      </c>
      <c r="U146" s="36">
        <v>2.7419220427718199E-3</v>
      </c>
      <c r="V146" s="36">
        <v>2.7487526561231299E-3</v>
      </c>
      <c r="W146" s="36">
        <v>2.47325125095361E-3</v>
      </c>
      <c r="X146" s="36">
        <v>2.13570510784303E-3</v>
      </c>
      <c r="Y146" s="36">
        <v>1.5391648751619301E-3</v>
      </c>
      <c r="Z146" s="36">
        <v>2.2825632948961999E-3</v>
      </c>
      <c r="AA146" s="36">
        <v>2.2825632948961999E-3</v>
      </c>
      <c r="AB146" s="36">
        <v>2.2825632948961999E-3</v>
      </c>
      <c r="AC146" s="36">
        <v>2.2825632948961999E-3</v>
      </c>
      <c r="AD146" s="36">
        <v>2.2825632948961999E-3</v>
      </c>
      <c r="AE146" s="36">
        <v>2.2825632948961999E-3</v>
      </c>
      <c r="AF146" s="36">
        <v>2.2825632948961999E-3</v>
      </c>
      <c r="AG146" s="36">
        <v>2.2825632948961999E-3</v>
      </c>
      <c r="AH146" s="59" t="s">
        <v>688</v>
      </c>
    </row>
    <row r="147" spans="1:34" ht="15" customHeight="1" x14ac:dyDescent="0.25">
      <c r="A147" s="34" t="s">
        <v>832</v>
      </c>
      <c r="B147" s="34" t="s">
        <v>254</v>
      </c>
      <c r="C147" s="34" t="s">
        <v>1237</v>
      </c>
      <c r="D147" s="34" t="s">
        <v>238</v>
      </c>
      <c r="E147" s="34" t="s">
        <v>255</v>
      </c>
      <c r="F147" s="34" t="s">
        <v>344</v>
      </c>
      <c r="G147" s="34" t="s">
        <v>219</v>
      </c>
      <c r="H147" s="34" t="s">
        <v>259</v>
      </c>
      <c r="I147" s="59" t="s">
        <v>18</v>
      </c>
      <c r="J147" s="35">
        <v>298</v>
      </c>
      <c r="K147" s="36">
        <v>4.7808138630451797E-3</v>
      </c>
      <c r="L147" s="36">
        <v>4.37937642454815E-3</v>
      </c>
      <c r="M147" s="36">
        <v>4.32214797581232E-3</v>
      </c>
      <c r="N147" s="36">
        <v>4.4558823224436998E-3</v>
      </c>
      <c r="O147" s="36">
        <v>3.8033246270934799E-3</v>
      </c>
      <c r="P147" s="36">
        <v>3.6685955724139298E-3</v>
      </c>
      <c r="Q147" s="36">
        <v>2.96833591880186E-3</v>
      </c>
      <c r="R147" s="36">
        <v>3.9904858657457904E-3</v>
      </c>
      <c r="S147" s="36">
        <v>3.8058434394185902E-3</v>
      </c>
      <c r="T147" s="36">
        <v>3.7032118375144299E-3</v>
      </c>
      <c r="U147" s="36">
        <v>4.5355635447004803E-3</v>
      </c>
      <c r="V147" s="36">
        <v>4.5468624366532297E-3</v>
      </c>
      <c r="W147" s="36">
        <v>4.0911404612255699E-3</v>
      </c>
      <c r="X147" s="36">
        <v>3.5327868838937499E-3</v>
      </c>
      <c r="Y147" s="36">
        <v>2.54601698668676E-3</v>
      </c>
      <c r="Z147" s="36">
        <v>3.7757130608779199E-3</v>
      </c>
      <c r="AA147" s="36">
        <v>3.7757130608779199E-3</v>
      </c>
      <c r="AB147" s="36">
        <v>3.7757130608779199E-3</v>
      </c>
      <c r="AC147" s="36">
        <v>3.7757130608779199E-3</v>
      </c>
      <c r="AD147" s="36">
        <v>3.7757130608779199E-3</v>
      </c>
      <c r="AE147" s="36">
        <v>3.7757130608779199E-3</v>
      </c>
      <c r="AF147" s="36">
        <v>3.7757130608779199E-3</v>
      </c>
      <c r="AG147" s="36">
        <v>3.7757130608779199E-3</v>
      </c>
      <c r="AH147" s="59" t="s">
        <v>688</v>
      </c>
    </row>
    <row r="148" spans="1:34" ht="15" customHeight="1" x14ac:dyDescent="0.25">
      <c r="A148" s="34" t="s">
        <v>832</v>
      </c>
      <c r="B148" s="34" t="s">
        <v>250</v>
      </c>
      <c r="C148" s="34" t="s">
        <v>1237</v>
      </c>
      <c r="D148" s="34" t="s">
        <v>238</v>
      </c>
      <c r="E148" s="34" t="s">
        <v>236</v>
      </c>
      <c r="F148" s="34" t="s">
        <v>335</v>
      </c>
      <c r="G148" s="34" t="s">
        <v>219</v>
      </c>
      <c r="H148" s="34" t="s">
        <v>251</v>
      </c>
      <c r="I148" s="59" t="s">
        <v>16</v>
      </c>
      <c r="J148" s="35">
        <v>25</v>
      </c>
      <c r="K148" s="36">
        <v>1.4979907807496299E-4</v>
      </c>
      <c r="L148" s="36">
        <v>2.05140299606438E-4</v>
      </c>
      <c r="M148" s="36">
        <v>8.8451016402025501E-5</v>
      </c>
      <c r="N148" s="36">
        <v>8.9721265205731294E-5</v>
      </c>
      <c r="O148" s="36">
        <v>8.68802812064834E-5</v>
      </c>
      <c r="P148" s="36">
        <v>8.4235227138217803E-5</v>
      </c>
      <c r="Q148" s="36">
        <v>3.8448202198042303E-4</v>
      </c>
      <c r="R148" s="36">
        <v>3.61168477047196E-4</v>
      </c>
      <c r="S148" s="36"/>
      <c r="T148" s="36"/>
      <c r="U148" s="36"/>
      <c r="V148" s="36"/>
      <c r="W148" s="36"/>
      <c r="X148" s="36"/>
      <c r="Y148" s="36"/>
      <c r="Z148" s="36"/>
      <c r="AA148" s="36"/>
      <c r="AB148" s="36"/>
      <c r="AC148" s="36"/>
      <c r="AD148" s="36"/>
      <c r="AE148" s="36"/>
      <c r="AF148" s="36"/>
      <c r="AG148" s="36"/>
      <c r="AH148" s="59" t="s">
        <v>649</v>
      </c>
    </row>
    <row r="149" spans="1:34" ht="15" customHeight="1" x14ac:dyDescent="0.25">
      <c r="A149" s="34" t="s">
        <v>832</v>
      </c>
      <c r="B149" s="34" t="s">
        <v>250</v>
      </c>
      <c r="C149" s="34" t="s">
        <v>1237</v>
      </c>
      <c r="D149" s="34" t="s">
        <v>238</v>
      </c>
      <c r="E149" s="34" t="s">
        <v>236</v>
      </c>
      <c r="F149" s="34" t="s">
        <v>335</v>
      </c>
      <c r="G149" s="34" t="s">
        <v>219</v>
      </c>
      <c r="H149" s="34" t="s">
        <v>251</v>
      </c>
      <c r="I149" s="59" t="s">
        <v>18</v>
      </c>
      <c r="J149" s="35">
        <v>298</v>
      </c>
      <c r="K149" s="36">
        <v>1.8384589446210899E-5</v>
      </c>
      <c r="L149" s="36">
        <v>2.4767005562918499E-5</v>
      </c>
      <c r="M149" s="36">
        <v>1.05037868104741E-5</v>
      </c>
      <c r="N149" s="36">
        <v>1.04785251941008E-5</v>
      </c>
      <c r="O149" s="36">
        <v>9.9776230771052707E-6</v>
      </c>
      <c r="P149" s="36">
        <v>9.5112659788529994E-6</v>
      </c>
      <c r="Q149" s="36">
        <v>4.26771129489853E-5</v>
      </c>
      <c r="R149" s="36">
        <v>3.9403701837647002E-5</v>
      </c>
      <c r="S149" s="36"/>
      <c r="T149" s="36"/>
      <c r="U149" s="36"/>
      <c r="V149" s="36"/>
      <c r="W149" s="36"/>
      <c r="X149" s="36"/>
      <c r="Y149" s="36"/>
      <c r="Z149" s="36"/>
      <c r="AA149" s="36"/>
      <c r="AB149" s="36"/>
      <c r="AC149" s="36"/>
      <c r="AD149" s="36"/>
      <c r="AE149" s="36"/>
      <c r="AF149" s="36"/>
      <c r="AG149" s="36"/>
      <c r="AH149" s="59" t="s">
        <v>649</v>
      </c>
    </row>
    <row r="150" spans="1:34" ht="15" customHeight="1" x14ac:dyDescent="0.25">
      <c r="A150" s="34" t="s">
        <v>832</v>
      </c>
      <c r="B150" s="34" t="s">
        <v>250</v>
      </c>
      <c r="C150" s="34" t="s">
        <v>1237</v>
      </c>
      <c r="D150" s="34" t="s">
        <v>238</v>
      </c>
      <c r="E150" s="34" t="s">
        <v>236</v>
      </c>
      <c r="F150" s="34" t="s">
        <v>335</v>
      </c>
      <c r="G150" s="34" t="s">
        <v>219</v>
      </c>
      <c r="H150" s="34" t="s">
        <v>771</v>
      </c>
      <c r="I150" s="59" t="s">
        <v>16</v>
      </c>
      <c r="J150" s="35">
        <v>25</v>
      </c>
      <c r="K150" s="36">
        <v>5.2355737432627301E-5</v>
      </c>
      <c r="L150" s="36">
        <v>7.8087392477640095E-5</v>
      </c>
      <c r="M150" s="36">
        <v>3.3962617981749599E-5</v>
      </c>
      <c r="N150" s="36">
        <v>3.3865858386359898E-5</v>
      </c>
      <c r="O150" s="36">
        <v>2.9857246577362399E-5</v>
      </c>
      <c r="P150" s="36">
        <v>3.60346079381959E-5</v>
      </c>
      <c r="Q150" s="36">
        <v>1.6379367244634499E-4</v>
      </c>
      <c r="R150" s="36">
        <v>1.53226338740129E-4</v>
      </c>
      <c r="S150" s="36"/>
      <c r="T150" s="36"/>
      <c r="U150" s="36"/>
      <c r="V150" s="36"/>
      <c r="W150" s="36"/>
      <c r="X150" s="36"/>
      <c r="Y150" s="36"/>
      <c r="Z150" s="36"/>
      <c r="AA150" s="36"/>
      <c r="AB150" s="36"/>
      <c r="AC150" s="36"/>
      <c r="AD150" s="36"/>
      <c r="AE150" s="36"/>
      <c r="AF150" s="36"/>
      <c r="AG150" s="36"/>
      <c r="AH150" s="59" t="s">
        <v>650</v>
      </c>
    </row>
    <row r="151" spans="1:34" ht="15" customHeight="1" x14ac:dyDescent="0.25">
      <c r="A151" s="34" t="s">
        <v>832</v>
      </c>
      <c r="B151" s="34" t="s">
        <v>250</v>
      </c>
      <c r="C151" s="34" t="s">
        <v>1237</v>
      </c>
      <c r="D151" s="34" t="s">
        <v>238</v>
      </c>
      <c r="E151" s="34" t="s">
        <v>236</v>
      </c>
      <c r="F151" s="34" t="s">
        <v>335</v>
      </c>
      <c r="G151" s="34" t="s">
        <v>219</v>
      </c>
      <c r="H151" s="34" t="s">
        <v>771</v>
      </c>
      <c r="I151" s="59" t="s">
        <v>18</v>
      </c>
      <c r="J151" s="35">
        <v>298</v>
      </c>
      <c r="K151" s="36">
        <v>6.0882945093840398E-6</v>
      </c>
      <c r="L151" s="36">
        <v>9.4232152549116102E-6</v>
      </c>
      <c r="M151" s="36">
        <v>4.2474817093657599E-6</v>
      </c>
      <c r="N151" s="36">
        <v>4.3839904701138703E-6</v>
      </c>
      <c r="O151" s="36">
        <v>3.9960884390225504E-6</v>
      </c>
      <c r="P151" s="36">
        <v>4.9809920925132502E-6</v>
      </c>
      <c r="Q151" s="36">
        <v>2.33596310344795E-5</v>
      </c>
      <c r="R151" s="36">
        <v>2.2524944449429799E-5</v>
      </c>
      <c r="S151" s="36"/>
      <c r="T151" s="36"/>
      <c r="U151" s="36"/>
      <c r="V151" s="36"/>
      <c r="W151" s="36"/>
      <c r="X151" s="36"/>
      <c r="Y151" s="36"/>
      <c r="Z151" s="36"/>
      <c r="AA151" s="36"/>
      <c r="AB151" s="36"/>
      <c r="AC151" s="36"/>
      <c r="AD151" s="36"/>
      <c r="AE151" s="36"/>
      <c r="AF151" s="36"/>
      <c r="AG151" s="36"/>
      <c r="AH151" s="59" t="s">
        <v>650</v>
      </c>
    </row>
    <row r="152" spans="1:34" ht="15" customHeight="1" x14ac:dyDescent="0.25">
      <c r="A152" s="34" t="s">
        <v>832</v>
      </c>
      <c r="B152" s="34" t="s">
        <v>250</v>
      </c>
      <c r="C152" s="34" t="s">
        <v>1237</v>
      </c>
      <c r="D152" s="34" t="s">
        <v>238</v>
      </c>
      <c r="E152" s="34" t="s">
        <v>236</v>
      </c>
      <c r="F152" s="34" t="s">
        <v>335</v>
      </c>
      <c r="G152" s="34" t="s">
        <v>219</v>
      </c>
      <c r="H152" s="34" t="s">
        <v>252</v>
      </c>
      <c r="I152" s="59" t="s">
        <v>16</v>
      </c>
      <c r="J152" s="35">
        <v>25</v>
      </c>
      <c r="K152" s="36">
        <v>2.3569606790358101E-4</v>
      </c>
      <c r="L152" s="36">
        <v>7.8565355967860295E-5</v>
      </c>
      <c r="M152" s="36">
        <v>8.0846285657249799E-5</v>
      </c>
      <c r="N152" s="36">
        <v>8.6731647448390494E-5</v>
      </c>
      <c r="O152" s="36">
        <v>7.7660225138737594E-5</v>
      </c>
      <c r="P152" s="36">
        <v>7.2098352250817395E-5</v>
      </c>
      <c r="Q152" s="36">
        <v>2.6217582636660803E-4</v>
      </c>
      <c r="R152" s="36">
        <v>3.678918853854E-4</v>
      </c>
      <c r="S152" s="36"/>
      <c r="T152" s="36"/>
      <c r="U152" s="36"/>
      <c r="V152" s="36"/>
      <c r="W152" s="36"/>
      <c r="X152" s="36"/>
      <c r="Y152" s="36"/>
      <c r="Z152" s="36"/>
      <c r="AA152" s="36"/>
      <c r="AB152" s="36"/>
      <c r="AC152" s="36"/>
      <c r="AD152" s="36"/>
      <c r="AE152" s="36"/>
      <c r="AF152" s="36"/>
      <c r="AG152" s="36"/>
      <c r="AH152" s="59" t="s">
        <v>651</v>
      </c>
    </row>
    <row r="153" spans="1:34" ht="15" customHeight="1" x14ac:dyDescent="0.25">
      <c r="A153" s="34" t="s">
        <v>832</v>
      </c>
      <c r="B153" s="34" t="s">
        <v>250</v>
      </c>
      <c r="C153" s="34" t="s">
        <v>1237</v>
      </c>
      <c r="D153" s="34" t="s">
        <v>238</v>
      </c>
      <c r="E153" s="34" t="s">
        <v>236</v>
      </c>
      <c r="F153" s="34" t="s">
        <v>335</v>
      </c>
      <c r="G153" s="34" t="s">
        <v>219</v>
      </c>
      <c r="H153" s="34" t="s">
        <v>252</v>
      </c>
      <c r="I153" s="59" t="s">
        <v>18</v>
      </c>
      <c r="J153" s="35">
        <v>298</v>
      </c>
      <c r="K153" s="36">
        <v>2.9074740436894401E-5</v>
      </c>
      <c r="L153" s="36">
        <v>9.9022666705364993E-6</v>
      </c>
      <c r="M153" s="36">
        <v>1.0406555062405999E-5</v>
      </c>
      <c r="N153" s="36">
        <v>1.1396706214576101E-5</v>
      </c>
      <c r="O153" s="36">
        <v>1.04129630396612E-5</v>
      </c>
      <c r="P153" s="36">
        <v>9.8605512073183893E-6</v>
      </c>
      <c r="Q153" s="36">
        <v>3.6559619449594003E-5</v>
      </c>
      <c r="R153" s="36">
        <v>5.2287966898907303E-5</v>
      </c>
      <c r="S153" s="36"/>
      <c r="T153" s="36"/>
      <c r="U153" s="36"/>
      <c r="V153" s="36"/>
      <c r="W153" s="36"/>
      <c r="X153" s="36"/>
      <c r="Y153" s="36"/>
      <c r="Z153" s="36"/>
      <c r="AA153" s="36"/>
      <c r="AB153" s="36"/>
      <c r="AC153" s="36"/>
      <c r="AD153" s="36"/>
      <c r="AE153" s="36"/>
      <c r="AF153" s="36"/>
      <c r="AG153" s="36"/>
      <c r="AH153" s="59" t="s">
        <v>651</v>
      </c>
    </row>
    <row r="154" spans="1:34" ht="15" customHeight="1" x14ac:dyDescent="0.25">
      <c r="A154" s="34" t="s">
        <v>832</v>
      </c>
      <c r="B154" s="34" t="s">
        <v>250</v>
      </c>
      <c r="C154" s="34" t="s">
        <v>1237</v>
      </c>
      <c r="D154" s="34" t="s">
        <v>238</v>
      </c>
      <c r="E154" s="34" t="s">
        <v>236</v>
      </c>
      <c r="F154" s="34" t="s">
        <v>335</v>
      </c>
      <c r="G154" s="34" t="s">
        <v>219</v>
      </c>
      <c r="H154" s="34" t="s">
        <v>253</v>
      </c>
      <c r="I154" s="59" t="s">
        <v>16</v>
      </c>
      <c r="J154" s="35">
        <v>25</v>
      </c>
      <c r="K154" s="36">
        <v>7.0085580006717097E-5</v>
      </c>
      <c r="L154" s="36">
        <v>1.8158536638104001E-4</v>
      </c>
      <c r="M154" s="36">
        <v>1.04450122461623E-4</v>
      </c>
      <c r="N154" s="36">
        <v>1.11910845494596E-4</v>
      </c>
      <c r="O154" s="36">
        <v>1.19904477315639E-4</v>
      </c>
      <c r="P154" s="36">
        <v>9.6474866805686796E-5</v>
      </c>
      <c r="Q154" s="36">
        <v>4.3852212184402998E-4</v>
      </c>
      <c r="R154" s="36">
        <v>4.59458016693358E-4</v>
      </c>
      <c r="S154" s="36"/>
      <c r="T154" s="36"/>
      <c r="U154" s="36"/>
      <c r="V154" s="36"/>
      <c r="W154" s="36"/>
      <c r="X154" s="36"/>
      <c r="Y154" s="36"/>
      <c r="Z154" s="36"/>
      <c r="AA154" s="36"/>
      <c r="AB154" s="36"/>
      <c r="AC154" s="36"/>
      <c r="AD154" s="36"/>
      <c r="AE154" s="36"/>
      <c r="AF154" s="36"/>
      <c r="AG154" s="36"/>
      <c r="AH154" s="59" t="s">
        <v>652</v>
      </c>
    </row>
    <row r="155" spans="1:34" ht="15" customHeight="1" x14ac:dyDescent="0.25">
      <c r="A155" s="34" t="s">
        <v>832</v>
      </c>
      <c r="B155" s="34" t="s">
        <v>250</v>
      </c>
      <c r="C155" s="34" t="s">
        <v>1237</v>
      </c>
      <c r="D155" s="34" t="s">
        <v>238</v>
      </c>
      <c r="E155" s="34" t="s">
        <v>236</v>
      </c>
      <c r="F155" s="34" t="s">
        <v>335</v>
      </c>
      <c r="G155" s="34" t="s">
        <v>219</v>
      </c>
      <c r="H155" s="34" t="s">
        <v>253</v>
      </c>
      <c r="I155" s="59" t="s">
        <v>18</v>
      </c>
      <c r="J155" s="35">
        <v>298</v>
      </c>
      <c r="K155" s="36">
        <v>8.6455411207712292E-6</v>
      </c>
      <c r="L155" s="36">
        <v>2.28867635005396E-5</v>
      </c>
      <c r="M155" s="36">
        <v>1.34448471174069E-5</v>
      </c>
      <c r="N155" s="36">
        <v>1.4705301534663801E-5</v>
      </c>
      <c r="O155" s="36">
        <v>1.6077224709909401E-5</v>
      </c>
      <c r="P155" s="36">
        <v>1.3194412003305E-5</v>
      </c>
      <c r="Q155" s="36">
        <v>6.1150572564336596E-5</v>
      </c>
      <c r="R155" s="36">
        <v>6.5302135009399405E-5</v>
      </c>
      <c r="S155" s="36"/>
      <c r="T155" s="36"/>
      <c r="U155" s="36"/>
      <c r="V155" s="36"/>
      <c r="W155" s="36"/>
      <c r="X155" s="36"/>
      <c r="Y155" s="36"/>
      <c r="Z155" s="36"/>
      <c r="AA155" s="36"/>
      <c r="AB155" s="36"/>
      <c r="AC155" s="36"/>
      <c r="AD155" s="36"/>
      <c r="AE155" s="36"/>
      <c r="AF155" s="36"/>
      <c r="AG155" s="36"/>
      <c r="AH155" s="59" t="s">
        <v>652</v>
      </c>
    </row>
    <row r="156" spans="1:34" ht="15" customHeight="1" x14ac:dyDescent="0.25">
      <c r="A156" s="34" t="s">
        <v>832</v>
      </c>
      <c r="B156" s="34" t="s">
        <v>250</v>
      </c>
      <c r="C156" s="34" t="s">
        <v>1237</v>
      </c>
      <c r="D156" s="34" t="s">
        <v>238</v>
      </c>
      <c r="E156" s="34" t="s">
        <v>236</v>
      </c>
      <c r="F156" s="34" t="s">
        <v>335</v>
      </c>
      <c r="G156" s="34" t="s">
        <v>219</v>
      </c>
      <c r="H156" s="34" t="s">
        <v>772</v>
      </c>
      <c r="I156" s="59" t="s">
        <v>16</v>
      </c>
      <c r="J156" s="35">
        <v>25</v>
      </c>
      <c r="K156" s="36">
        <v>1.29513518095057E-4</v>
      </c>
      <c r="L156" s="36">
        <v>1.02679850498196E-4</v>
      </c>
      <c r="M156" s="36">
        <v>5.1300178210195197E-5</v>
      </c>
      <c r="N156" s="36">
        <v>4.4531404696349902E-5</v>
      </c>
      <c r="O156" s="36">
        <v>5.49644766537807E-5</v>
      </c>
      <c r="P156" s="36">
        <v>5.8044382673173499E-5</v>
      </c>
      <c r="Q156" s="36">
        <v>3.0152926063986199E-4</v>
      </c>
      <c r="R156" s="36">
        <v>2.6092007795691299E-4</v>
      </c>
      <c r="S156" s="36"/>
      <c r="T156" s="36"/>
      <c r="U156" s="36"/>
      <c r="V156" s="36"/>
      <c r="W156" s="36"/>
      <c r="X156" s="36"/>
      <c r="Y156" s="36"/>
      <c r="Z156" s="36"/>
      <c r="AA156" s="36"/>
      <c r="AB156" s="36"/>
      <c r="AC156" s="36"/>
      <c r="AD156" s="36"/>
      <c r="AE156" s="36"/>
      <c r="AF156" s="36"/>
      <c r="AG156" s="36"/>
      <c r="AH156" s="59" t="s">
        <v>653</v>
      </c>
    </row>
    <row r="157" spans="1:34" ht="15" customHeight="1" x14ac:dyDescent="0.25">
      <c r="A157" s="34" t="s">
        <v>832</v>
      </c>
      <c r="B157" s="34" t="s">
        <v>250</v>
      </c>
      <c r="C157" s="34" t="s">
        <v>1237</v>
      </c>
      <c r="D157" s="34" t="s">
        <v>238</v>
      </c>
      <c r="E157" s="34" t="s">
        <v>236</v>
      </c>
      <c r="F157" s="34" t="s">
        <v>335</v>
      </c>
      <c r="G157" s="34" t="s">
        <v>219</v>
      </c>
      <c r="H157" s="34" t="s">
        <v>772</v>
      </c>
      <c r="I157" s="59" t="s">
        <v>18</v>
      </c>
      <c r="J157" s="35">
        <v>298</v>
      </c>
      <c r="K157" s="36">
        <v>1.59763883851607E-5</v>
      </c>
      <c r="L157" s="36">
        <v>1.2941623554024199E-5</v>
      </c>
      <c r="M157" s="36">
        <v>6.6033723740747E-6</v>
      </c>
      <c r="N157" s="36">
        <v>5.8515127012742303E-6</v>
      </c>
      <c r="O157" s="36">
        <v>7.3698352389226801E-6</v>
      </c>
      <c r="P157" s="36">
        <v>7.9384561474429997E-6</v>
      </c>
      <c r="Q157" s="36">
        <v>4.2047335845891102E-5</v>
      </c>
      <c r="R157" s="36">
        <v>3.7084211262716799E-5</v>
      </c>
      <c r="S157" s="36"/>
      <c r="T157" s="36"/>
      <c r="U157" s="36"/>
      <c r="V157" s="36"/>
      <c r="W157" s="36"/>
      <c r="X157" s="36"/>
      <c r="Y157" s="36"/>
      <c r="Z157" s="36"/>
      <c r="AA157" s="36"/>
      <c r="AB157" s="36"/>
      <c r="AC157" s="36"/>
      <c r="AD157" s="36"/>
      <c r="AE157" s="36"/>
      <c r="AF157" s="36"/>
      <c r="AG157" s="36"/>
      <c r="AH157" s="59" t="s">
        <v>653</v>
      </c>
    </row>
    <row r="158" spans="1:34" ht="15" customHeight="1" x14ac:dyDescent="0.25">
      <c r="A158" s="34" t="s">
        <v>832</v>
      </c>
      <c r="B158" s="34" t="s">
        <v>250</v>
      </c>
      <c r="C158" s="34" t="s">
        <v>1237</v>
      </c>
      <c r="D158" s="34" t="s">
        <v>238</v>
      </c>
      <c r="E158" s="34" t="s">
        <v>236</v>
      </c>
      <c r="F158" s="34" t="s">
        <v>336</v>
      </c>
      <c r="G158" s="34" t="s">
        <v>219</v>
      </c>
      <c r="H158" s="34" t="s">
        <v>251</v>
      </c>
      <c r="I158" s="59" t="s">
        <v>16</v>
      </c>
      <c r="J158" s="35">
        <v>25</v>
      </c>
      <c r="K158" s="36">
        <v>9.9315663269542599E-3</v>
      </c>
      <c r="L158" s="36">
        <v>1.00404620058933E-2</v>
      </c>
      <c r="M158" s="36">
        <v>1.12750693240838E-2</v>
      </c>
      <c r="N158" s="36">
        <v>1.05709853988738E-2</v>
      </c>
      <c r="O158" s="36">
        <v>1.0468783302471399E-2</v>
      </c>
      <c r="P158" s="36">
        <v>1.0811684096351099E-2</v>
      </c>
      <c r="Q158" s="36">
        <v>9.9746903689200798E-3</v>
      </c>
      <c r="R158" s="36">
        <v>1.0200348732662399E-2</v>
      </c>
      <c r="S158" s="36">
        <v>5.8027476727799199E-3</v>
      </c>
      <c r="T158" s="36">
        <v>4.0206793735720701E-3</v>
      </c>
      <c r="U158" s="36">
        <v>4.5389412384767604E-3</v>
      </c>
      <c r="V158" s="36">
        <v>3.4045891814876998E-3</v>
      </c>
      <c r="W158" s="36">
        <v>2.9258929102625301E-3</v>
      </c>
      <c r="X158" s="36">
        <v>2.28089608056949E-3</v>
      </c>
      <c r="Y158" s="36">
        <v>3.42134412085423E-3</v>
      </c>
      <c r="Z158" s="36">
        <v>2.9547971952832001E-3</v>
      </c>
      <c r="AA158" s="36">
        <v>2.9547971952832001E-3</v>
      </c>
      <c r="AB158" s="36">
        <v>2.9547971952832001E-3</v>
      </c>
      <c r="AC158" s="36">
        <v>2.9547971952832001E-3</v>
      </c>
      <c r="AD158" s="36">
        <v>2.9547971952832001E-3</v>
      </c>
      <c r="AE158" s="36">
        <v>2.9547971952832001E-3</v>
      </c>
      <c r="AF158" s="36">
        <v>2.9547971952832001E-3</v>
      </c>
      <c r="AG158" s="36">
        <v>2.9547971952832001E-3</v>
      </c>
      <c r="AH158" s="59" t="s">
        <v>654</v>
      </c>
    </row>
    <row r="159" spans="1:34" ht="15" customHeight="1" x14ac:dyDescent="0.25">
      <c r="A159" s="34" t="s">
        <v>832</v>
      </c>
      <c r="B159" s="34" t="s">
        <v>250</v>
      </c>
      <c r="C159" s="34" t="s">
        <v>1237</v>
      </c>
      <c r="D159" s="34" t="s">
        <v>238</v>
      </c>
      <c r="E159" s="34" t="s">
        <v>236</v>
      </c>
      <c r="F159" s="34" t="s">
        <v>336</v>
      </c>
      <c r="G159" s="34" t="s">
        <v>219</v>
      </c>
      <c r="H159" s="34" t="s">
        <v>251</v>
      </c>
      <c r="I159" s="59" t="s">
        <v>18</v>
      </c>
      <c r="J159" s="35">
        <v>298</v>
      </c>
      <c r="K159" s="36">
        <v>4.0737819084763502E-4</v>
      </c>
      <c r="L159" s="36">
        <v>3.9148574081831198E-4</v>
      </c>
      <c r="M159" s="36">
        <v>4.3703066772344602E-4</v>
      </c>
      <c r="N159" s="36">
        <v>3.9691489268010101E-4</v>
      </c>
      <c r="O159" s="36">
        <v>3.97819775571351E-4</v>
      </c>
      <c r="P159" s="36">
        <v>3.9855018426292302E-4</v>
      </c>
      <c r="Q159" s="36">
        <v>3.6550845781945998E-4</v>
      </c>
      <c r="R159" s="36">
        <v>3.6876605640176702E-4</v>
      </c>
      <c r="S159" s="36">
        <v>2.0139137342800099E-4</v>
      </c>
      <c r="T159" s="36">
        <v>1.4097396139960101E-4</v>
      </c>
      <c r="U159" s="36">
        <v>1.61113098742401E-4</v>
      </c>
      <c r="V159" s="36">
        <v>1.20834824056801E-4</v>
      </c>
      <c r="W159" s="36">
        <v>1.00695686714001E-4</v>
      </c>
      <c r="X159" s="36">
        <v>8.0556549371200596E-5</v>
      </c>
      <c r="Y159" s="36">
        <v>1.20834824056801E-4</v>
      </c>
      <c r="Z159" s="36">
        <v>1.0435734804905499E-4</v>
      </c>
      <c r="AA159" s="36">
        <v>1.0435734804905499E-4</v>
      </c>
      <c r="AB159" s="36">
        <v>1.0435734804905499E-4</v>
      </c>
      <c r="AC159" s="36">
        <v>1.0435734804905499E-4</v>
      </c>
      <c r="AD159" s="36">
        <v>1.0435734804905499E-4</v>
      </c>
      <c r="AE159" s="36">
        <v>1.0435734804905499E-4</v>
      </c>
      <c r="AF159" s="36">
        <v>1.0435734804905499E-4</v>
      </c>
      <c r="AG159" s="36">
        <v>1.0435734804905499E-4</v>
      </c>
      <c r="AH159" s="59" t="s">
        <v>654</v>
      </c>
    </row>
    <row r="160" spans="1:34" ht="15" customHeight="1" x14ac:dyDescent="0.25">
      <c r="A160" s="34" t="s">
        <v>832</v>
      </c>
      <c r="B160" s="34" t="s">
        <v>250</v>
      </c>
      <c r="C160" s="34" t="s">
        <v>1237</v>
      </c>
      <c r="D160" s="34" t="s">
        <v>238</v>
      </c>
      <c r="E160" s="34" t="s">
        <v>236</v>
      </c>
      <c r="F160" s="34" t="s">
        <v>336</v>
      </c>
      <c r="G160" s="34" t="s">
        <v>219</v>
      </c>
      <c r="H160" s="34" t="s">
        <v>771</v>
      </c>
      <c r="I160" s="59" t="s">
        <v>16</v>
      </c>
      <c r="J160" s="35">
        <v>25</v>
      </c>
      <c r="K160" s="36">
        <v>3.4582525612216202E-3</v>
      </c>
      <c r="L160" s="36">
        <v>3.7998336784002898E-3</v>
      </c>
      <c r="M160" s="36">
        <v>4.3004004274245396E-3</v>
      </c>
      <c r="N160" s="36">
        <v>3.9621760786300803E-3</v>
      </c>
      <c r="O160" s="36">
        <v>3.5845505288475302E-3</v>
      </c>
      <c r="P160" s="36">
        <v>4.5999851197407104E-3</v>
      </c>
      <c r="Q160" s="36">
        <v>4.2407196331100804E-3</v>
      </c>
      <c r="R160" s="36">
        <v>4.3275530981533097E-3</v>
      </c>
      <c r="S160" s="36">
        <v>2.8164364772700198E-3</v>
      </c>
      <c r="T160" s="36">
        <v>3.1517643954243201E-3</v>
      </c>
      <c r="U160" s="36">
        <v>3.8308470853584999E-3</v>
      </c>
      <c r="V160" s="36">
        <v>3.11247776594666E-3</v>
      </c>
      <c r="W160" s="36">
        <v>3.45770571353974E-3</v>
      </c>
      <c r="X160" s="36">
        <v>2.8884387884076002E-3</v>
      </c>
      <c r="Y160" s="36">
        <v>3.7309001016931301E-3</v>
      </c>
      <c r="Z160" s="36">
        <v>3.2221409969168001E-3</v>
      </c>
      <c r="AA160" s="36">
        <v>3.2221409969168001E-3</v>
      </c>
      <c r="AB160" s="36">
        <v>3.2221409969168001E-3</v>
      </c>
      <c r="AC160" s="36">
        <v>3.2221409969168001E-3</v>
      </c>
      <c r="AD160" s="36">
        <v>3.2221409969168001E-3</v>
      </c>
      <c r="AE160" s="36">
        <v>3.2221409969168001E-3</v>
      </c>
      <c r="AF160" s="36">
        <v>3.2221409969168001E-3</v>
      </c>
      <c r="AG160" s="36">
        <v>3.2221409969168001E-3</v>
      </c>
      <c r="AH160" s="59" t="s">
        <v>655</v>
      </c>
    </row>
    <row r="161" spans="1:34" ht="15" customHeight="1" x14ac:dyDescent="0.25">
      <c r="A161" s="34" t="s">
        <v>832</v>
      </c>
      <c r="B161" s="34" t="s">
        <v>250</v>
      </c>
      <c r="C161" s="34" t="s">
        <v>1237</v>
      </c>
      <c r="D161" s="34" t="s">
        <v>238</v>
      </c>
      <c r="E161" s="34" t="s">
        <v>236</v>
      </c>
      <c r="F161" s="34" t="s">
        <v>336</v>
      </c>
      <c r="G161" s="34" t="s">
        <v>219</v>
      </c>
      <c r="H161" s="34" t="s">
        <v>771</v>
      </c>
      <c r="I161" s="59" t="s">
        <v>18</v>
      </c>
      <c r="J161" s="35">
        <v>298</v>
      </c>
      <c r="K161" s="36">
        <v>1.3490855533309899E-4</v>
      </c>
      <c r="L161" s="36">
        <v>1.4895036041348499E-4</v>
      </c>
      <c r="M161" s="36">
        <v>1.7672481373443401E-4</v>
      </c>
      <c r="N161" s="36">
        <v>1.6606068838155501E-4</v>
      </c>
      <c r="O161" s="36">
        <v>1.59328829490764E-4</v>
      </c>
      <c r="P161" s="36">
        <v>2.0871830529154399E-4</v>
      </c>
      <c r="Q161" s="36">
        <v>2.00063737320994E-4</v>
      </c>
      <c r="R161" s="36">
        <v>2.1080341561586401E-4</v>
      </c>
      <c r="S161" s="36">
        <v>1.3816869685141499E-4</v>
      </c>
      <c r="T161" s="36">
        <v>1.5619070078855499E-4</v>
      </c>
      <c r="U161" s="36">
        <v>1.9223470866283699E-4</v>
      </c>
      <c r="V161" s="36">
        <v>1.5619070078855499E-4</v>
      </c>
      <c r="W161" s="36">
        <v>1.6820537007998201E-4</v>
      </c>
      <c r="X161" s="36">
        <v>1.44176031497128E-4</v>
      </c>
      <c r="Y161" s="36">
        <v>1.8622737401712301E-4</v>
      </c>
      <c r="Z161" s="36">
        <v>1.60832732105698E-4</v>
      </c>
      <c r="AA161" s="36">
        <v>1.60832732105698E-4</v>
      </c>
      <c r="AB161" s="36">
        <v>1.60832732105698E-4</v>
      </c>
      <c r="AC161" s="36">
        <v>1.60832732105698E-4</v>
      </c>
      <c r="AD161" s="36">
        <v>1.60832732105698E-4</v>
      </c>
      <c r="AE161" s="36">
        <v>1.60832732105698E-4</v>
      </c>
      <c r="AF161" s="36">
        <v>1.60832732105698E-4</v>
      </c>
      <c r="AG161" s="36">
        <v>1.60832732105698E-4</v>
      </c>
      <c r="AH161" s="59" t="s">
        <v>655</v>
      </c>
    </row>
    <row r="162" spans="1:34" ht="15" customHeight="1" x14ac:dyDescent="0.25">
      <c r="A162" s="34" t="s">
        <v>832</v>
      </c>
      <c r="B162" s="34" t="s">
        <v>250</v>
      </c>
      <c r="C162" s="34" t="s">
        <v>1237</v>
      </c>
      <c r="D162" s="34" t="s">
        <v>238</v>
      </c>
      <c r="E162" s="34" t="s">
        <v>236</v>
      </c>
      <c r="F162" s="34" t="s">
        <v>336</v>
      </c>
      <c r="G162" s="34" t="s">
        <v>219</v>
      </c>
      <c r="H162" s="34" t="s">
        <v>252</v>
      </c>
      <c r="I162" s="59" t="s">
        <v>16</v>
      </c>
      <c r="J162" s="35">
        <v>25</v>
      </c>
      <c r="K162" s="36">
        <v>1.55684280361119E-2</v>
      </c>
      <c r="L162" s="36">
        <v>3.82309200102521E-3</v>
      </c>
      <c r="M162" s="36">
        <v>1.0236884611868001E-2</v>
      </c>
      <c r="N162" s="36">
        <v>1.0147271474996699E-2</v>
      </c>
      <c r="O162" s="36">
        <v>9.3235992264117697E-3</v>
      </c>
      <c r="P162" s="36">
        <v>9.2036896330441598E-3</v>
      </c>
      <c r="Q162" s="36">
        <v>6.78789453581572E-3</v>
      </c>
      <c r="R162" s="36">
        <v>1.03903263725775E-2</v>
      </c>
      <c r="S162" s="36">
        <v>7.8402090164004599E-3</v>
      </c>
      <c r="T162" s="36">
        <v>7.3732594974252903E-3</v>
      </c>
      <c r="U162" s="36">
        <v>6.1318333320658702E-3</v>
      </c>
      <c r="V162" s="36">
        <v>8.4310392549343093E-3</v>
      </c>
      <c r="W162" s="36">
        <v>9.0925009070115907E-3</v>
      </c>
      <c r="X162" s="36">
        <v>8.4761791714818794E-3</v>
      </c>
      <c r="Y162" s="36">
        <v>1.0402583528636799E-2</v>
      </c>
      <c r="Z162" s="36">
        <v>8.9840494110954103E-3</v>
      </c>
      <c r="AA162" s="36">
        <v>8.9840494110954103E-3</v>
      </c>
      <c r="AB162" s="36">
        <v>8.9840494110954103E-3</v>
      </c>
      <c r="AC162" s="36">
        <v>8.9840494110954103E-3</v>
      </c>
      <c r="AD162" s="36">
        <v>8.9840494110954103E-3</v>
      </c>
      <c r="AE162" s="36">
        <v>8.9840494110954103E-3</v>
      </c>
      <c r="AF162" s="36">
        <v>8.9840494110954103E-3</v>
      </c>
      <c r="AG162" s="36">
        <v>8.9840494110954103E-3</v>
      </c>
      <c r="AH162" s="59" t="s">
        <v>656</v>
      </c>
    </row>
    <row r="163" spans="1:34" ht="15" customHeight="1" x14ac:dyDescent="0.25">
      <c r="A163" s="34" t="s">
        <v>832</v>
      </c>
      <c r="B163" s="34" t="s">
        <v>250</v>
      </c>
      <c r="C163" s="34" t="s">
        <v>1237</v>
      </c>
      <c r="D163" s="34" t="s">
        <v>238</v>
      </c>
      <c r="E163" s="34" t="s">
        <v>236</v>
      </c>
      <c r="F163" s="34" t="s">
        <v>336</v>
      </c>
      <c r="G163" s="34" t="s">
        <v>219</v>
      </c>
      <c r="H163" s="34" t="s">
        <v>252</v>
      </c>
      <c r="I163" s="59" t="s">
        <v>18</v>
      </c>
      <c r="J163" s="35">
        <v>298</v>
      </c>
      <c r="K163" s="36">
        <v>6.4425780043664705E-4</v>
      </c>
      <c r="L163" s="36">
        <v>1.56522603971938E-4</v>
      </c>
      <c r="M163" s="36">
        <v>4.3298514999266303E-4</v>
      </c>
      <c r="N163" s="36">
        <v>4.3169456963388199E-4</v>
      </c>
      <c r="O163" s="36">
        <v>4.1517730099227302E-4</v>
      </c>
      <c r="P163" s="36">
        <v>4.1318626872052398E-4</v>
      </c>
      <c r="Q163" s="36">
        <v>3.1311513830518299E-4</v>
      </c>
      <c r="R163" s="36">
        <v>4.8934558052496997E-4</v>
      </c>
      <c r="S163" s="36">
        <v>3.6790203221244601E-4</v>
      </c>
      <c r="T163" s="36">
        <v>3.49506930601823E-4</v>
      </c>
      <c r="U163" s="36">
        <v>2.9432162576995598E-4</v>
      </c>
      <c r="V163" s="36">
        <v>4.04692235433691E-4</v>
      </c>
      <c r="W163" s="36">
        <v>4.23087337044314E-4</v>
      </c>
      <c r="X163" s="36">
        <v>4.04692235433691E-4</v>
      </c>
      <c r="Y163" s="36">
        <v>4.9666774348680002E-4</v>
      </c>
      <c r="Z163" s="36">
        <v>4.2894032392041799E-4</v>
      </c>
      <c r="AA163" s="36">
        <v>4.2894032392041799E-4</v>
      </c>
      <c r="AB163" s="36">
        <v>4.2894032392041799E-4</v>
      </c>
      <c r="AC163" s="36">
        <v>4.2894032392041799E-4</v>
      </c>
      <c r="AD163" s="36">
        <v>4.2894032392041799E-4</v>
      </c>
      <c r="AE163" s="36">
        <v>4.2894032392041799E-4</v>
      </c>
      <c r="AF163" s="36">
        <v>4.2894032392041799E-4</v>
      </c>
      <c r="AG163" s="36">
        <v>4.2894032392041799E-4</v>
      </c>
      <c r="AH163" s="59" t="s">
        <v>656</v>
      </c>
    </row>
    <row r="164" spans="1:34" ht="15" customHeight="1" x14ac:dyDescent="0.25">
      <c r="A164" s="34" t="s">
        <v>832</v>
      </c>
      <c r="B164" s="34" t="s">
        <v>250</v>
      </c>
      <c r="C164" s="34" t="s">
        <v>1237</v>
      </c>
      <c r="D164" s="34" t="s">
        <v>238</v>
      </c>
      <c r="E164" s="34" t="s">
        <v>236</v>
      </c>
      <c r="F164" s="34" t="s">
        <v>336</v>
      </c>
      <c r="G164" s="34" t="s">
        <v>219</v>
      </c>
      <c r="H164" s="34" t="s">
        <v>253</v>
      </c>
      <c r="I164" s="59" t="s">
        <v>16</v>
      </c>
      <c r="J164" s="35">
        <v>25</v>
      </c>
      <c r="K164" s="36">
        <v>4.6293615265151303E-3</v>
      </c>
      <c r="L164" s="36">
        <v>8.8361791678074498E-3</v>
      </c>
      <c r="M164" s="36">
        <v>1.32256397760586E-2</v>
      </c>
      <c r="N164" s="36">
        <v>1.30931414730224E-2</v>
      </c>
      <c r="O164" s="36">
        <v>1.43952878059036E-2</v>
      </c>
      <c r="P164" s="36">
        <v>1.2315464969017399E-2</v>
      </c>
      <c r="Q164" s="36">
        <v>1.13536093542701E-2</v>
      </c>
      <c r="R164" s="36">
        <v>1.2976417631337601E-2</v>
      </c>
      <c r="S164" s="36">
        <v>5.2454951949155101E-3</v>
      </c>
      <c r="T164" s="36">
        <v>1.55781550091887E-2</v>
      </c>
      <c r="U164" s="36">
        <v>1.17947039243167E-2</v>
      </c>
      <c r="V164" s="36">
        <v>1.2819978224197901E-2</v>
      </c>
      <c r="W164" s="36">
        <v>1.26956694674338E-2</v>
      </c>
      <c r="X164" s="36">
        <v>1.18575272617862E-2</v>
      </c>
      <c r="Y164" s="36">
        <v>1.08264379346744E-2</v>
      </c>
      <c r="Z164" s="36">
        <v>9.3501054890369802E-3</v>
      </c>
      <c r="AA164" s="36">
        <v>9.3501054890369802E-3</v>
      </c>
      <c r="AB164" s="36">
        <v>9.3501054890369802E-3</v>
      </c>
      <c r="AC164" s="36">
        <v>9.3501054890369802E-3</v>
      </c>
      <c r="AD164" s="36">
        <v>9.3501054890369802E-3</v>
      </c>
      <c r="AE164" s="36">
        <v>9.3501054890369802E-3</v>
      </c>
      <c r="AF164" s="36">
        <v>9.3501054890369802E-3</v>
      </c>
      <c r="AG164" s="36">
        <v>9.3501054890369802E-3</v>
      </c>
      <c r="AH164" s="59" t="s">
        <v>657</v>
      </c>
    </row>
    <row r="165" spans="1:34" ht="15" customHeight="1" x14ac:dyDescent="0.25">
      <c r="A165" s="34" t="s">
        <v>832</v>
      </c>
      <c r="B165" s="34" t="s">
        <v>250</v>
      </c>
      <c r="C165" s="34" t="s">
        <v>1237</v>
      </c>
      <c r="D165" s="34" t="s">
        <v>238</v>
      </c>
      <c r="E165" s="34" t="s">
        <v>236</v>
      </c>
      <c r="F165" s="34" t="s">
        <v>336</v>
      </c>
      <c r="G165" s="34" t="s">
        <v>219</v>
      </c>
      <c r="H165" s="34" t="s">
        <v>253</v>
      </c>
      <c r="I165" s="59" t="s">
        <v>18</v>
      </c>
      <c r="J165" s="35">
        <v>298</v>
      </c>
      <c r="K165" s="36">
        <v>1.91573758608165E-4</v>
      </c>
      <c r="L165" s="36">
        <v>3.6176523404012501E-4</v>
      </c>
      <c r="M165" s="36">
        <v>5.59399254686012E-4</v>
      </c>
      <c r="N165" s="36">
        <v>5.5702048449962995E-4</v>
      </c>
      <c r="O165" s="36">
        <v>6.41018194060899E-4</v>
      </c>
      <c r="P165" s="36">
        <v>5.5288489953387698E-4</v>
      </c>
      <c r="Q165" s="36">
        <v>5.2372454292972802E-4</v>
      </c>
      <c r="R165" s="36">
        <v>6.1114082380514501E-4</v>
      </c>
      <c r="S165" s="36">
        <v>2.4614501196755701E-4</v>
      </c>
      <c r="T165" s="36">
        <v>7.3843503590267001E-4</v>
      </c>
      <c r="U165" s="36">
        <v>5.6613352752538299E-4</v>
      </c>
      <c r="V165" s="36">
        <v>6.1536252991889495E-4</v>
      </c>
      <c r="W165" s="36">
        <v>5.9074802872213902E-4</v>
      </c>
      <c r="X165" s="36">
        <v>5.6613352752538299E-4</v>
      </c>
      <c r="Y165" s="36">
        <v>5.1690452513187104E-4</v>
      </c>
      <c r="Z165" s="36">
        <v>4.4641754443207099E-4</v>
      </c>
      <c r="AA165" s="36">
        <v>4.4641754443207099E-4</v>
      </c>
      <c r="AB165" s="36">
        <v>4.4641754443207099E-4</v>
      </c>
      <c r="AC165" s="36">
        <v>4.4641754443207099E-4</v>
      </c>
      <c r="AD165" s="36">
        <v>4.4641754443207099E-4</v>
      </c>
      <c r="AE165" s="36">
        <v>4.4641754443207099E-4</v>
      </c>
      <c r="AF165" s="36">
        <v>4.4641754443207099E-4</v>
      </c>
      <c r="AG165" s="36">
        <v>4.4641754443207099E-4</v>
      </c>
      <c r="AH165" s="59" t="s">
        <v>657</v>
      </c>
    </row>
    <row r="166" spans="1:34" ht="15" customHeight="1" x14ac:dyDescent="0.25">
      <c r="A166" s="34" t="s">
        <v>832</v>
      </c>
      <c r="B166" s="34" t="s">
        <v>250</v>
      </c>
      <c r="C166" s="34" t="s">
        <v>1237</v>
      </c>
      <c r="D166" s="34" t="s">
        <v>238</v>
      </c>
      <c r="E166" s="34" t="s">
        <v>236</v>
      </c>
      <c r="F166" s="34" t="s">
        <v>336</v>
      </c>
      <c r="G166" s="34" t="s">
        <v>219</v>
      </c>
      <c r="H166" s="34" t="s">
        <v>772</v>
      </c>
      <c r="I166" s="59" t="s">
        <v>16</v>
      </c>
      <c r="J166" s="35">
        <v>25</v>
      </c>
      <c r="K166" s="36">
        <v>8.5547540275106096E-3</v>
      </c>
      <c r="L166" s="36">
        <v>4.9965345446497198E-3</v>
      </c>
      <c r="M166" s="36">
        <v>6.4957097365293702E-3</v>
      </c>
      <c r="N166" s="36">
        <v>5.2100042592376199E-3</v>
      </c>
      <c r="O166" s="36">
        <v>6.5988316553784098E-3</v>
      </c>
      <c r="P166" s="36">
        <v>7.4096351218550802E-3</v>
      </c>
      <c r="Q166" s="36">
        <v>7.80677932458901E-3</v>
      </c>
      <c r="R166" s="36">
        <v>7.3691344517985598E-3</v>
      </c>
      <c r="S166" s="36">
        <v>3.83224607628538E-3</v>
      </c>
      <c r="T166" s="36">
        <v>4.0168465808817101E-3</v>
      </c>
      <c r="U166" s="36">
        <v>5.7299459955717103E-3</v>
      </c>
      <c r="V166" s="36">
        <v>5.7297886145836197E-3</v>
      </c>
      <c r="W166" s="36">
        <v>5.6833231086996904E-3</v>
      </c>
      <c r="X166" s="36">
        <v>4.8742404554378196E-3</v>
      </c>
      <c r="Y166" s="36">
        <v>5.5389096084520802E-3</v>
      </c>
      <c r="Z166" s="36">
        <v>4.78360375275407E-3</v>
      </c>
      <c r="AA166" s="36">
        <v>4.78360375275407E-3</v>
      </c>
      <c r="AB166" s="36">
        <v>4.78360375275407E-3</v>
      </c>
      <c r="AC166" s="36">
        <v>4.78360375275407E-3</v>
      </c>
      <c r="AD166" s="36">
        <v>4.78360375275407E-3</v>
      </c>
      <c r="AE166" s="36">
        <v>4.78360375275407E-3</v>
      </c>
      <c r="AF166" s="36">
        <v>4.78360375275407E-3</v>
      </c>
      <c r="AG166" s="36">
        <v>4.78360375275407E-3</v>
      </c>
      <c r="AH166" s="59" t="s">
        <v>658</v>
      </c>
    </row>
    <row r="167" spans="1:34" ht="15" customHeight="1" x14ac:dyDescent="0.25">
      <c r="A167" s="34" t="s">
        <v>832</v>
      </c>
      <c r="B167" s="34" t="s">
        <v>250</v>
      </c>
      <c r="C167" s="34" t="s">
        <v>1237</v>
      </c>
      <c r="D167" s="34" t="s">
        <v>238</v>
      </c>
      <c r="E167" s="34" t="s">
        <v>236</v>
      </c>
      <c r="F167" s="34" t="s">
        <v>336</v>
      </c>
      <c r="G167" s="34" t="s">
        <v>219</v>
      </c>
      <c r="H167" s="34" t="s">
        <v>772</v>
      </c>
      <c r="I167" s="59" t="s">
        <v>18</v>
      </c>
      <c r="J167" s="35">
        <v>298</v>
      </c>
      <c r="K167" s="36">
        <v>3.5401563987426198E-4</v>
      </c>
      <c r="L167" s="36">
        <v>2.0456494312838801E-4</v>
      </c>
      <c r="M167" s="36">
        <v>2.7474626912559798E-4</v>
      </c>
      <c r="N167" s="36">
        <v>2.2164880007637699E-4</v>
      </c>
      <c r="O167" s="36">
        <v>2.9384415286978901E-4</v>
      </c>
      <c r="P167" s="36">
        <v>3.3264479905839898E-4</v>
      </c>
      <c r="Q167" s="36">
        <v>3.60114727039284E-4</v>
      </c>
      <c r="R167" s="36">
        <v>3.4705872048438599E-4</v>
      </c>
      <c r="S167" s="36">
        <v>1.7982825667712401E-4</v>
      </c>
      <c r="T167" s="36">
        <v>1.90406389422837E-4</v>
      </c>
      <c r="U167" s="36">
        <v>2.7503145138854201E-4</v>
      </c>
      <c r="V167" s="36">
        <v>2.7503145138854201E-4</v>
      </c>
      <c r="W167" s="36">
        <v>2.6445331864283098E-4</v>
      </c>
      <c r="X167" s="36">
        <v>2.3271892040569101E-4</v>
      </c>
      <c r="Y167" s="36">
        <v>2.6445331864283098E-4</v>
      </c>
      <c r="Z167" s="36">
        <v>2.28391502464263E-4</v>
      </c>
      <c r="AA167" s="36">
        <v>2.28391502464263E-4</v>
      </c>
      <c r="AB167" s="36">
        <v>2.28391502464263E-4</v>
      </c>
      <c r="AC167" s="36">
        <v>2.28391502464263E-4</v>
      </c>
      <c r="AD167" s="36">
        <v>2.28391502464263E-4</v>
      </c>
      <c r="AE167" s="36">
        <v>2.28391502464263E-4</v>
      </c>
      <c r="AF167" s="36">
        <v>2.28391502464263E-4</v>
      </c>
      <c r="AG167" s="36">
        <v>2.28391502464263E-4</v>
      </c>
      <c r="AH167" s="59" t="s">
        <v>658</v>
      </c>
    </row>
    <row r="168" spans="1:34" ht="15" customHeight="1" x14ac:dyDescent="0.25">
      <c r="A168" s="34" t="s">
        <v>832</v>
      </c>
      <c r="B168" s="34" t="s">
        <v>250</v>
      </c>
      <c r="C168" s="34" t="s">
        <v>1237</v>
      </c>
      <c r="D168" s="34" t="s">
        <v>238</v>
      </c>
      <c r="E168" s="34" t="s">
        <v>236</v>
      </c>
      <c r="F168" s="34" t="s">
        <v>338</v>
      </c>
      <c r="G168" s="34" t="s">
        <v>219</v>
      </c>
      <c r="H168" s="34" t="s">
        <v>251</v>
      </c>
      <c r="I168" s="59" t="s">
        <v>16</v>
      </c>
      <c r="J168" s="35">
        <v>25</v>
      </c>
      <c r="K168" s="36">
        <v>2.6518261907195798E-3</v>
      </c>
      <c r="L168" s="36">
        <v>2.8560034210495201E-3</v>
      </c>
      <c r="M168" s="36">
        <v>3.0152469281127E-3</v>
      </c>
      <c r="N168" s="36">
        <v>2.8641112059699199E-3</v>
      </c>
      <c r="O168" s="36">
        <v>2.74509357361578E-3</v>
      </c>
      <c r="P168" s="36">
        <v>2.7004154355574099E-3</v>
      </c>
      <c r="Q168" s="36">
        <v>2.7933937811979201E-3</v>
      </c>
      <c r="R168" s="36">
        <v>2.7824252145021398E-3</v>
      </c>
      <c r="S168" s="36">
        <v>1.43026437169036E-3</v>
      </c>
      <c r="T168" s="36">
        <v>9.8083411501531399E-4</v>
      </c>
      <c r="U168" s="36">
        <v>1.0320050125254101E-3</v>
      </c>
      <c r="V168" s="36">
        <v>7.7994656959935998E-4</v>
      </c>
      <c r="W168" s="36">
        <v>7.1555843363207202E-4</v>
      </c>
      <c r="X168" s="36">
        <v>5.72164974068044E-4</v>
      </c>
      <c r="Y168" s="36">
        <v>8.5824746110206096E-4</v>
      </c>
      <c r="Z168" s="36">
        <v>7.4121371640632598E-4</v>
      </c>
      <c r="AA168" s="36">
        <v>7.4121371640632598E-4</v>
      </c>
      <c r="AB168" s="36">
        <v>7.4121371640632598E-4</v>
      </c>
      <c r="AC168" s="36">
        <v>7.4121371640632598E-4</v>
      </c>
      <c r="AD168" s="36">
        <v>7.4121371640632598E-4</v>
      </c>
      <c r="AE168" s="36">
        <v>7.4121371640632598E-4</v>
      </c>
      <c r="AF168" s="36">
        <v>7.4121371640632598E-4</v>
      </c>
      <c r="AG168" s="36">
        <v>7.4121371640632598E-4</v>
      </c>
      <c r="AH168" s="59" t="s">
        <v>659</v>
      </c>
    </row>
    <row r="169" spans="1:34" ht="15" customHeight="1" x14ac:dyDescent="0.25">
      <c r="A169" s="34" t="s">
        <v>832</v>
      </c>
      <c r="B169" s="34" t="s">
        <v>250</v>
      </c>
      <c r="C169" s="34" t="s">
        <v>1237</v>
      </c>
      <c r="D169" s="34" t="s">
        <v>238</v>
      </c>
      <c r="E169" s="34" t="s">
        <v>236</v>
      </c>
      <c r="F169" s="34" t="s">
        <v>338</v>
      </c>
      <c r="G169" s="34" t="s">
        <v>219</v>
      </c>
      <c r="H169" s="34" t="s">
        <v>251</v>
      </c>
      <c r="I169" s="59" t="s">
        <v>18</v>
      </c>
      <c r="J169" s="35">
        <v>298</v>
      </c>
      <c r="K169" s="36">
        <v>2.4028137076313299E-4</v>
      </c>
      <c r="L169" s="36">
        <v>2.3562308813266199E-4</v>
      </c>
      <c r="M169" s="36">
        <v>2.54108512315401E-4</v>
      </c>
      <c r="N169" s="36">
        <v>2.2887353160415801E-4</v>
      </c>
      <c r="O169" s="36">
        <v>2.2672112396527699E-4</v>
      </c>
      <c r="P169" s="36">
        <v>2.2455051767405299E-4</v>
      </c>
      <c r="Q169" s="36">
        <v>2.2236171167109301E-4</v>
      </c>
      <c r="R169" s="36">
        <v>2.2015470488356099E-4</v>
      </c>
      <c r="S169" s="36">
        <v>1.0862455507330899E-4</v>
      </c>
      <c r="T169" s="36">
        <v>7.6037188551316505E-5</v>
      </c>
      <c r="U169" s="36">
        <v>8.6899644058647502E-5</v>
      </c>
      <c r="V169" s="36">
        <v>6.5174733043985494E-5</v>
      </c>
      <c r="W169" s="36">
        <v>5.4312277536654897E-5</v>
      </c>
      <c r="X169" s="36">
        <v>4.34498220293239E-5</v>
      </c>
      <c r="Y169" s="36">
        <v>6.5174733043985494E-5</v>
      </c>
      <c r="Z169" s="36">
        <v>5.6287269447078397E-5</v>
      </c>
      <c r="AA169" s="36">
        <v>5.6287269447078397E-5</v>
      </c>
      <c r="AB169" s="36">
        <v>5.6287269447078397E-5</v>
      </c>
      <c r="AC169" s="36">
        <v>5.6287269447078397E-5</v>
      </c>
      <c r="AD169" s="36">
        <v>5.6287269447078397E-5</v>
      </c>
      <c r="AE169" s="36">
        <v>5.6287269447078397E-5</v>
      </c>
      <c r="AF169" s="36">
        <v>5.6287269447078397E-5</v>
      </c>
      <c r="AG169" s="36">
        <v>5.6287269447078397E-5</v>
      </c>
      <c r="AH169" s="59" t="s">
        <v>659</v>
      </c>
    </row>
    <row r="170" spans="1:34" ht="15" customHeight="1" x14ac:dyDescent="0.25">
      <c r="A170" s="34" t="s">
        <v>832</v>
      </c>
      <c r="B170" s="34" t="s">
        <v>250</v>
      </c>
      <c r="C170" s="34" t="s">
        <v>1237</v>
      </c>
      <c r="D170" s="34" t="s">
        <v>238</v>
      </c>
      <c r="E170" s="34" t="s">
        <v>236</v>
      </c>
      <c r="F170" s="34" t="s">
        <v>338</v>
      </c>
      <c r="G170" s="34" t="s">
        <v>219</v>
      </c>
      <c r="H170" s="34" t="s">
        <v>771</v>
      </c>
      <c r="I170" s="59" t="s">
        <v>16</v>
      </c>
      <c r="J170" s="35">
        <v>25</v>
      </c>
      <c r="K170" s="36">
        <v>9.1252861175698796E-4</v>
      </c>
      <c r="L170" s="36">
        <v>1.0611436523351701E-3</v>
      </c>
      <c r="M170" s="36">
        <v>1.12478329536985E-3</v>
      </c>
      <c r="N170" s="36">
        <v>1.05243053718975E-3</v>
      </c>
      <c r="O170" s="36">
        <v>9.2482640530959503E-4</v>
      </c>
      <c r="P170" s="36">
        <v>1.13355633600768E-3</v>
      </c>
      <c r="Q170" s="36">
        <v>1.17637304728139E-3</v>
      </c>
      <c r="R170" s="36">
        <v>1.176140913137E-3</v>
      </c>
      <c r="S170" s="36">
        <v>6.92438870343484E-4</v>
      </c>
      <c r="T170" s="36">
        <v>7.6691435300017905E-4</v>
      </c>
      <c r="U170" s="36">
        <v>8.6928059170363297E-4</v>
      </c>
      <c r="V170" s="36">
        <v>7.11677272554034E-4</v>
      </c>
      <c r="W170" s="36">
        <v>8.4352296967761303E-4</v>
      </c>
      <c r="X170" s="36">
        <v>7.2299908241272898E-4</v>
      </c>
      <c r="Y170" s="36">
        <v>9.3387381478310697E-4</v>
      </c>
      <c r="Z170" s="36">
        <v>8.0652738549450201E-4</v>
      </c>
      <c r="AA170" s="36">
        <v>8.0652738549450201E-4</v>
      </c>
      <c r="AB170" s="36">
        <v>8.0652738549450201E-4</v>
      </c>
      <c r="AC170" s="36">
        <v>8.0652738549450201E-4</v>
      </c>
      <c r="AD170" s="36">
        <v>8.0652738549450201E-4</v>
      </c>
      <c r="AE170" s="36">
        <v>8.0652738549450201E-4</v>
      </c>
      <c r="AF170" s="36">
        <v>8.0652738549450201E-4</v>
      </c>
      <c r="AG170" s="36">
        <v>8.0652738549450201E-4</v>
      </c>
      <c r="AH170" s="59" t="s">
        <v>660</v>
      </c>
    </row>
    <row r="171" spans="1:34" ht="15" customHeight="1" x14ac:dyDescent="0.25">
      <c r="A171" s="34" t="s">
        <v>832</v>
      </c>
      <c r="B171" s="34" t="s">
        <v>250</v>
      </c>
      <c r="C171" s="34" t="s">
        <v>1237</v>
      </c>
      <c r="D171" s="34" t="s">
        <v>238</v>
      </c>
      <c r="E171" s="34" t="s">
        <v>236</v>
      </c>
      <c r="F171" s="34" t="s">
        <v>338</v>
      </c>
      <c r="G171" s="34" t="s">
        <v>219</v>
      </c>
      <c r="H171" s="34" t="s">
        <v>771</v>
      </c>
      <c r="I171" s="59" t="s">
        <v>18</v>
      </c>
      <c r="J171" s="35">
        <v>298</v>
      </c>
      <c r="K171" s="36">
        <v>7.9572282786329201E-5</v>
      </c>
      <c r="L171" s="36">
        <v>8.9648588032191495E-5</v>
      </c>
      <c r="M171" s="36">
        <v>1.02755442178009E-4</v>
      </c>
      <c r="N171" s="36">
        <v>9.5755782691520706E-5</v>
      </c>
      <c r="O171" s="36">
        <v>9.08029553089403E-5</v>
      </c>
      <c r="P171" s="36">
        <v>1.17595739136201E-4</v>
      </c>
      <c r="Q171" s="36">
        <v>1.21711315079844E-4</v>
      </c>
      <c r="R171" s="36">
        <v>1.25850421826229E-4</v>
      </c>
      <c r="S171" s="36">
        <v>7.4524111758488497E-5</v>
      </c>
      <c r="T171" s="36">
        <v>8.4244648074813E-5</v>
      </c>
      <c r="U171" s="36">
        <v>1.0368572070746201E-4</v>
      </c>
      <c r="V171" s="36">
        <v>8.4244648074813E-5</v>
      </c>
      <c r="W171" s="36">
        <v>9.0725005619029394E-5</v>
      </c>
      <c r="X171" s="36">
        <v>7.7764290530596701E-5</v>
      </c>
      <c r="Y171" s="36">
        <v>1.0044554193535401E-4</v>
      </c>
      <c r="Z171" s="36">
        <v>8.6748422580533097E-5</v>
      </c>
      <c r="AA171" s="36">
        <v>8.6748422580533097E-5</v>
      </c>
      <c r="AB171" s="36">
        <v>8.6748422580533097E-5</v>
      </c>
      <c r="AC171" s="36">
        <v>8.6748422580533097E-5</v>
      </c>
      <c r="AD171" s="36">
        <v>8.6748422580533097E-5</v>
      </c>
      <c r="AE171" s="36">
        <v>8.6748422580533097E-5</v>
      </c>
      <c r="AF171" s="36">
        <v>8.6748422580533097E-5</v>
      </c>
      <c r="AG171" s="36">
        <v>8.6748422580533097E-5</v>
      </c>
      <c r="AH171" s="59" t="s">
        <v>660</v>
      </c>
    </row>
    <row r="172" spans="1:34" ht="15" customHeight="1" x14ac:dyDescent="0.25">
      <c r="A172" s="34" t="s">
        <v>832</v>
      </c>
      <c r="B172" s="34" t="s">
        <v>250</v>
      </c>
      <c r="C172" s="34" t="s">
        <v>1237</v>
      </c>
      <c r="D172" s="34" t="s">
        <v>238</v>
      </c>
      <c r="E172" s="34" t="s">
        <v>236</v>
      </c>
      <c r="F172" s="34" t="s">
        <v>338</v>
      </c>
      <c r="G172" s="34" t="s">
        <v>219</v>
      </c>
      <c r="H172" s="34" t="s">
        <v>252</v>
      </c>
      <c r="I172" s="59" t="s">
        <v>16</v>
      </c>
      <c r="J172" s="35">
        <v>25</v>
      </c>
      <c r="K172" s="36">
        <v>4.1080388929179996E-3</v>
      </c>
      <c r="L172" s="36">
        <v>1.0676387843610001E-3</v>
      </c>
      <c r="M172" s="36">
        <v>2.6774894576395598E-3</v>
      </c>
      <c r="N172" s="36">
        <v>2.6953114040134799E-3</v>
      </c>
      <c r="O172" s="36">
        <v>2.4055207724696199E-3</v>
      </c>
      <c r="P172" s="36">
        <v>2.2680292276192099E-3</v>
      </c>
      <c r="Q172" s="36">
        <v>1.88295781625774E-3</v>
      </c>
      <c r="R172" s="36">
        <v>2.8238793772049999E-3</v>
      </c>
      <c r="S172" s="36">
        <v>1.9275653892380101E-3</v>
      </c>
      <c r="T172" s="36">
        <v>1.7941247591919201E-3</v>
      </c>
      <c r="U172" s="36">
        <v>1.39141124361205E-3</v>
      </c>
      <c r="V172" s="36">
        <v>1.9277821314564901E-3</v>
      </c>
      <c r="W172" s="36">
        <v>2.2181567785961301E-3</v>
      </c>
      <c r="X172" s="36">
        <v>2.1216547111686601E-3</v>
      </c>
      <c r="Y172" s="36">
        <v>2.6038489637069898E-3</v>
      </c>
      <c r="Z172" s="36">
        <v>2.2487786504742199E-3</v>
      </c>
      <c r="AA172" s="36">
        <v>2.2487786504742199E-3</v>
      </c>
      <c r="AB172" s="36">
        <v>2.2487786504742199E-3</v>
      </c>
      <c r="AC172" s="36">
        <v>2.2487786504742199E-3</v>
      </c>
      <c r="AD172" s="36">
        <v>2.2487786504742199E-3</v>
      </c>
      <c r="AE172" s="36">
        <v>2.2487786504742199E-3</v>
      </c>
      <c r="AF172" s="36">
        <v>2.2487786504742199E-3</v>
      </c>
      <c r="AG172" s="36">
        <v>2.2487786504742199E-3</v>
      </c>
      <c r="AH172" s="59" t="s">
        <v>661</v>
      </c>
    </row>
    <row r="173" spans="1:34" ht="15" customHeight="1" x14ac:dyDescent="0.25">
      <c r="A173" s="34" t="s">
        <v>832</v>
      </c>
      <c r="B173" s="34" t="s">
        <v>250</v>
      </c>
      <c r="C173" s="34" t="s">
        <v>1237</v>
      </c>
      <c r="D173" s="34" t="s">
        <v>238</v>
      </c>
      <c r="E173" s="34" t="s">
        <v>236</v>
      </c>
      <c r="F173" s="34" t="s">
        <v>338</v>
      </c>
      <c r="G173" s="34" t="s">
        <v>219</v>
      </c>
      <c r="H173" s="34" t="s">
        <v>252</v>
      </c>
      <c r="I173" s="59" t="s">
        <v>18</v>
      </c>
      <c r="J173" s="35">
        <v>298</v>
      </c>
      <c r="K173" s="36">
        <v>3.7999861281640601E-4</v>
      </c>
      <c r="L173" s="36">
        <v>9.42060858547328E-5</v>
      </c>
      <c r="M173" s="36">
        <v>2.5175627351836199E-4</v>
      </c>
      <c r="N173" s="36">
        <v>2.4892858027898598E-4</v>
      </c>
      <c r="O173" s="36">
        <v>2.3661333625420901E-4</v>
      </c>
      <c r="P173" s="36">
        <v>2.3279675734837101E-4</v>
      </c>
      <c r="Q173" s="36">
        <v>1.90487570435544E-4</v>
      </c>
      <c r="R173" s="36">
        <v>2.92141128491439E-4</v>
      </c>
      <c r="S173" s="36">
        <v>1.9843548350361901E-4</v>
      </c>
      <c r="T173" s="36">
        <v>1.8851370932843799E-4</v>
      </c>
      <c r="U173" s="36">
        <v>1.58748386802895E-4</v>
      </c>
      <c r="V173" s="36">
        <v>2.18279031853981E-4</v>
      </c>
      <c r="W173" s="36">
        <v>2.28200806029162E-4</v>
      </c>
      <c r="X173" s="36">
        <v>2.18279031853981E-4</v>
      </c>
      <c r="Y173" s="36">
        <v>2.67887902729885E-4</v>
      </c>
      <c r="Z173" s="36">
        <v>2.3135773417581E-4</v>
      </c>
      <c r="AA173" s="36">
        <v>2.3135773417581E-4</v>
      </c>
      <c r="AB173" s="36">
        <v>2.3135773417581E-4</v>
      </c>
      <c r="AC173" s="36">
        <v>2.3135773417581E-4</v>
      </c>
      <c r="AD173" s="36">
        <v>2.3135773417581E-4</v>
      </c>
      <c r="AE173" s="36">
        <v>2.3135773417581E-4</v>
      </c>
      <c r="AF173" s="36">
        <v>2.3135773417581E-4</v>
      </c>
      <c r="AG173" s="36">
        <v>2.3135773417581E-4</v>
      </c>
      <c r="AH173" s="59" t="s">
        <v>661</v>
      </c>
    </row>
    <row r="174" spans="1:34" ht="15" customHeight="1" x14ac:dyDescent="0.25">
      <c r="A174" s="34" t="s">
        <v>832</v>
      </c>
      <c r="B174" s="34" t="s">
        <v>250</v>
      </c>
      <c r="C174" s="34" t="s">
        <v>1237</v>
      </c>
      <c r="D174" s="34" t="s">
        <v>238</v>
      </c>
      <c r="E174" s="34" t="s">
        <v>236</v>
      </c>
      <c r="F174" s="34" t="s">
        <v>338</v>
      </c>
      <c r="G174" s="34" t="s">
        <v>219</v>
      </c>
      <c r="H174" s="34" t="s">
        <v>253</v>
      </c>
      <c r="I174" s="59" t="s">
        <v>16</v>
      </c>
      <c r="J174" s="35">
        <v>25</v>
      </c>
      <c r="K174" s="36">
        <v>1.22154896796195E-3</v>
      </c>
      <c r="L174" s="36">
        <v>2.4675962761513898E-3</v>
      </c>
      <c r="M174" s="36">
        <v>3.4592077974466501E-3</v>
      </c>
      <c r="N174" s="36">
        <v>3.4777914056557399E-3</v>
      </c>
      <c r="O174" s="36">
        <v>3.7140339263710201E-3</v>
      </c>
      <c r="P174" s="36">
        <v>3.0348518491070901E-3</v>
      </c>
      <c r="Q174" s="36">
        <v>3.1494843303116801E-3</v>
      </c>
      <c r="R174" s="36">
        <v>3.52672638232473E-3</v>
      </c>
      <c r="S174" s="36">
        <v>1.28963844790143E-3</v>
      </c>
      <c r="T174" s="36">
        <v>3.7906103283459301E-3</v>
      </c>
      <c r="U174" s="36">
        <v>2.67640732658993E-3</v>
      </c>
      <c r="V174" s="36">
        <v>2.9313260440349599E-3</v>
      </c>
      <c r="W174" s="36">
        <v>3.09716606861025E-3</v>
      </c>
      <c r="X174" s="36">
        <v>2.9680328918036901E-3</v>
      </c>
      <c r="Y174" s="36">
        <v>2.7099430751251099E-3</v>
      </c>
      <c r="Z174" s="36">
        <v>2.3404053830626001E-3</v>
      </c>
      <c r="AA174" s="36">
        <v>2.3404053830626001E-3</v>
      </c>
      <c r="AB174" s="36">
        <v>2.3404053830626001E-3</v>
      </c>
      <c r="AC174" s="36">
        <v>2.3404053830626001E-3</v>
      </c>
      <c r="AD174" s="36">
        <v>2.3404053830626001E-3</v>
      </c>
      <c r="AE174" s="36">
        <v>2.3404053830626001E-3</v>
      </c>
      <c r="AF174" s="36">
        <v>2.3404053830626001E-3</v>
      </c>
      <c r="AG174" s="36">
        <v>2.3404053830626001E-3</v>
      </c>
      <c r="AH174" s="59" t="s">
        <v>662</v>
      </c>
    </row>
    <row r="175" spans="1:34" ht="15" customHeight="1" x14ac:dyDescent="0.25">
      <c r="A175" s="34" t="s">
        <v>832</v>
      </c>
      <c r="B175" s="34" t="s">
        <v>250</v>
      </c>
      <c r="C175" s="34" t="s">
        <v>1237</v>
      </c>
      <c r="D175" s="34" t="s">
        <v>238</v>
      </c>
      <c r="E175" s="34" t="s">
        <v>236</v>
      </c>
      <c r="F175" s="34" t="s">
        <v>338</v>
      </c>
      <c r="G175" s="34" t="s">
        <v>219</v>
      </c>
      <c r="H175" s="34" t="s">
        <v>253</v>
      </c>
      <c r="I175" s="59" t="s">
        <v>18</v>
      </c>
      <c r="J175" s="35">
        <v>298</v>
      </c>
      <c r="K175" s="36">
        <v>1.12994770841407E-4</v>
      </c>
      <c r="L175" s="36">
        <v>2.1773523971880599E-4</v>
      </c>
      <c r="M175" s="36">
        <v>3.25258895763714E-4</v>
      </c>
      <c r="N175" s="36">
        <v>3.2119541950782797E-4</v>
      </c>
      <c r="O175" s="36">
        <v>3.6532212414767799E-4</v>
      </c>
      <c r="P175" s="36">
        <v>3.1150554009679499E-4</v>
      </c>
      <c r="Q175" s="36">
        <v>3.1861447613214402E-4</v>
      </c>
      <c r="R175" s="36">
        <v>3.6485334094993902E-4</v>
      </c>
      <c r="S175" s="36">
        <v>1.3276334508960001E-4</v>
      </c>
      <c r="T175" s="36">
        <v>3.9829003526880099E-4</v>
      </c>
      <c r="U175" s="36">
        <v>3.0535569370608102E-4</v>
      </c>
      <c r="V175" s="36">
        <v>3.3190836272400102E-4</v>
      </c>
      <c r="W175" s="36">
        <v>3.1863202821504099E-4</v>
      </c>
      <c r="X175" s="36">
        <v>3.0535569370608102E-4</v>
      </c>
      <c r="Y175" s="36">
        <v>2.7880302468816101E-4</v>
      </c>
      <c r="Z175" s="36">
        <v>2.4078443041250299E-4</v>
      </c>
      <c r="AA175" s="36">
        <v>2.4078443041250299E-4</v>
      </c>
      <c r="AB175" s="36">
        <v>2.4078443041250299E-4</v>
      </c>
      <c r="AC175" s="36">
        <v>2.4078443041250299E-4</v>
      </c>
      <c r="AD175" s="36">
        <v>2.4078443041250299E-4</v>
      </c>
      <c r="AE175" s="36">
        <v>2.4078443041250299E-4</v>
      </c>
      <c r="AF175" s="36">
        <v>2.4078443041250299E-4</v>
      </c>
      <c r="AG175" s="36">
        <v>2.4078443041250299E-4</v>
      </c>
      <c r="AH175" s="59" t="s">
        <v>662</v>
      </c>
    </row>
    <row r="176" spans="1:34" ht="15" customHeight="1" x14ac:dyDescent="0.25">
      <c r="A176" s="34" t="s">
        <v>832</v>
      </c>
      <c r="B176" s="34" t="s">
        <v>250</v>
      </c>
      <c r="C176" s="34" t="s">
        <v>1237</v>
      </c>
      <c r="D176" s="34" t="s">
        <v>238</v>
      </c>
      <c r="E176" s="34" t="s">
        <v>236</v>
      </c>
      <c r="F176" s="34" t="s">
        <v>338</v>
      </c>
      <c r="G176" s="34" t="s">
        <v>219</v>
      </c>
      <c r="H176" s="34" t="s">
        <v>772</v>
      </c>
      <c r="I176" s="59" t="s">
        <v>16</v>
      </c>
      <c r="J176" s="35">
        <v>25</v>
      </c>
      <c r="K176" s="36">
        <v>2.2573417292255701E-3</v>
      </c>
      <c r="L176" s="36">
        <v>1.3953349973887801E-3</v>
      </c>
      <c r="M176" s="36">
        <v>1.69897336922999E-3</v>
      </c>
      <c r="N176" s="36">
        <v>1.38387781675925E-3</v>
      </c>
      <c r="O176" s="36">
        <v>1.70252133704721E-3</v>
      </c>
      <c r="P176" s="36">
        <v>1.82592739351237E-3</v>
      </c>
      <c r="Q176" s="36">
        <v>2.1655958370407498E-3</v>
      </c>
      <c r="R176" s="36">
        <v>2.0027808617452199E-3</v>
      </c>
      <c r="S176" s="36">
        <v>9.4218213879740701E-4</v>
      </c>
      <c r="T176" s="36">
        <v>9.7741357226771098E-4</v>
      </c>
      <c r="U176" s="36">
        <v>1.3002165668521699E-3</v>
      </c>
      <c r="V176" s="36">
        <v>1.3101331608381E-3</v>
      </c>
      <c r="W176" s="36">
        <v>1.3864724136340601E-3</v>
      </c>
      <c r="X176" s="36">
        <v>1.2200609515714801E-3</v>
      </c>
      <c r="Y176" s="36">
        <v>1.38643289951304E-3</v>
      </c>
      <c r="Z176" s="36">
        <v>1.19737386776127E-3</v>
      </c>
      <c r="AA176" s="36">
        <v>1.19737386776127E-3</v>
      </c>
      <c r="AB176" s="36">
        <v>1.19737386776127E-3</v>
      </c>
      <c r="AC176" s="36">
        <v>1.19737386776127E-3</v>
      </c>
      <c r="AD176" s="36">
        <v>1.19737386776127E-3</v>
      </c>
      <c r="AE176" s="36">
        <v>1.19737386776127E-3</v>
      </c>
      <c r="AF176" s="36">
        <v>1.19737386776127E-3</v>
      </c>
      <c r="AG176" s="36">
        <v>1.19737386776127E-3</v>
      </c>
      <c r="AH176" s="59" t="s">
        <v>663</v>
      </c>
    </row>
    <row r="177" spans="1:34" ht="15" customHeight="1" x14ac:dyDescent="0.25">
      <c r="A177" s="34" t="s">
        <v>832</v>
      </c>
      <c r="B177" s="34" t="s">
        <v>250</v>
      </c>
      <c r="C177" s="34" t="s">
        <v>1237</v>
      </c>
      <c r="D177" s="34" t="s">
        <v>238</v>
      </c>
      <c r="E177" s="34" t="s">
        <v>236</v>
      </c>
      <c r="F177" s="34" t="s">
        <v>338</v>
      </c>
      <c r="G177" s="34" t="s">
        <v>219</v>
      </c>
      <c r="H177" s="34" t="s">
        <v>772</v>
      </c>
      <c r="I177" s="59" t="s">
        <v>18</v>
      </c>
      <c r="J177" s="35">
        <v>298</v>
      </c>
      <c r="K177" s="36">
        <v>2.08806865786269E-4</v>
      </c>
      <c r="L177" s="36">
        <v>1.2312127517809799E-4</v>
      </c>
      <c r="M177" s="36">
        <v>1.5974935140224901E-4</v>
      </c>
      <c r="N177" s="36">
        <v>1.2780962514850799E-4</v>
      </c>
      <c r="O177" s="36">
        <v>1.6746446682692399E-4</v>
      </c>
      <c r="P177" s="36">
        <v>1.8741820924831999E-4</v>
      </c>
      <c r="Q177" s="36">
        <v>2.1908036705945699E-4</v>
      </c>
      <c r="R177" s="36">
        <v>2.07195344742527E-4</v>
      </c>
      <c r="S177" s="36">
        <v>9.6994047156369196E-5</v>
      </c>
      <c r="T177" s="36">
        <v>1.0269957934203799E-4</v>
      </c>
      <c r="U177" s="36">
        <v>1.4834383682738801E-4</v>
      </c>
      <c r="V177" s="36">
        <v>1.4834383682738801E-4</v>
      </c>
      <c r="W177" s="36">
        <v>1.4263830464172E-4</v>
      </c>
      <c r="X177" s="36">
        <v>1.2552170808471301E-4</v>
      </c>
      <c r="Y177" s="36">
        <v>1.4263830464172E-4</v>
      </c>
      <c r="Z177" s="36">
        <v>1.2318762673602999E-4</v>
      </c>
      <c r="AA177" s="36">
        <v>1.2318762673602999E-4</v>
      </c>
      <c r="AB177" s="36">
        <v>1.2318762673602999E-4</v>
      </c>
      <c r="AC177" s="36">
        <v>1.2318762673602999E-4</v>
      </c>
      <c r="AD177" s="36">
        <v>1.2318762673602999E-4</v>
      </c>
      <c r="AE177" s="36">
        <v>1.2318762673602999E-4</v>
      </c>
      <c r="AF177" s="36">
        <v>1.2318762673602999E-4</v>
      </c>
      <c r="AG177" s="36">
        <v>1.2318762673602999E-4</v>
      </c>
      <c r="AH177" s="59" t="s">
        <v>663</v>
      </c>
    </row>
    <row r="178" spans="1:34" ht="15" customHeight="1" x14ac:dyDescent="0.25">
      <c r="A178" s="34" t="s">
        <v>832</v>
      </c>
      <c r="B178" s="34" t="s">
        <v>250</v>
      </c>
      <c r="C178" s="34" t="s">
        <v>1237</v>
      </c>
      <c r="D178" s="34" t="s">
        <v>238</v>
      </c>
      <c r="E178" s="34" t="s">
        <v>236</v>
      </c>
      <c r="F178" s="34" t="s">
        <v>340</v>
      </c>
      <c r="G178" s="34" t="s">
        <v>219</v>
      </c>
      <c r="H178" s="34" t="s">
        <v>251</v>
      </c>
      <c r="I178" s="59" t="s">
        <v>16</v>
      </c>
      <c r="J178" s="35">
        <v>25</v>
      </c>
      <c r="K178" s="36">
        <v>6.8876914714197004E-4</v>
      </c>
      <c r="L178" s="36">
        <v>7.4569926339877204E-4</v>
      </c>
      <c r="M178" s="36">
        <v>7.9145507479625495E-4</v>
      </c>
      <c r="N178" s="36">
        <v>7.3799535339403905E-4</v>
      </c>
      <c r="O178" s="36">
        <v>6.9419568878712401E-4</v>
      </c>
      <c r="P178" s="36">
        <v>6.7005998158718705E-4</v>
      </c>
      <c r="Q178" s="36">
        <v>6.79935107104521E-4</v>
      </c>
      <c r="R178" s="36">
        <v>6.6420361730351303E-4</v>
      </c>
      <c r="S178" s="36">
        <v>3.4142400824492601E-4</v>
      </c>
      <c r="T178" s="36">
        <v>2.34138751968012E-4</v>
      </c>
      <c r="U178" s="36">
        <v>2.4635395726795299E-4</v>
      </c>
      <c r="V178" s="36">
        <v>1.86184099443641E-4</v>
      </c>
      <c r="W178" s="36">
        <v>1.70813755400608E-4</v>
      </c>
      <c r="X178" s="36">
        <v>1.3658374122316199E-4</v>
      </c>
      <c r="Y178" s="36">
        <v>2.0487561183474401E-4</v>
      </c>
      <c r="Z178" s="36">
        <v>1.7693802840273301E-4</v>
      </c>
      <c r="AA178" s="36">
        <v>1.7693802840273301E-4</v>
      </c>
      <c r="AB178" s="36">
        <v>1.7693802840273301E-4</v>
      </c>
      <c r="AC178" s="36">
        <v>1.7693802840273301E-4</v>
      </c>
      <c r="AD178" s="36">
        <v>1.7693802840273301E-4</v>
      </c>
      <c r="AE178" s="36">
        <v>1.7693802840273301E-4</v>
      </c>
      <c r="AF178" s="36">
        <v>1.7693802840273301E-4</v>
      </c>
      <c r="AG178" s="36">
        <v>1.7693802840273301E-4</v>
      </c>
      <c r="AH178" s="59" t="s">
        <v>664</v>
      </c>
    </row>
    <row r="179" spans="1:34" ht="15" customHeight="1" x14ac:dyDescent="0.25">
      <c r="A179" s="34" t="s">
        <v>832</v>
      </c>
      <c r="B179" s="34" t="s">
        <v>250</v>
      </c>
      <c r="C179" s="34" t="s">
        <v>1237</v>
      </c>
      <c r="D179" s="34" t="s">
        <v>238</v>
      </c>
      <c r="E179" s="34" t="s">
        <v>236</v>
      </c>
      <c r="F179" s="34" t="s">
        <v>340</v>
      </c>
      <c r="G179" s="34" t="s">
        <v>219</v>
      </c>
      <c r="H179" s="34" t="s">
        <v>251</v>
      </c>
      <c r="I179" s="59" t="s">
        <v>18</v>
      </c>
      <c r="J179" s="35">
        <v>298</v>
      </c>
      <c r="K179" s="36">
        <v>8.8528629308821095E-5</v>
      </c>
      <c r="L179" s="36">
        <v>8.72685669158617E-5</v>
      </c>
      <c r="M179" s="36">
        <v>9.4614480225495206E-5</v>
      </c>
      <c r="N179" s="36">
        <v>8.3655467722735201E-5</v>
      </c>
      <c r="O179" s="36">
        <v>8.1330184001348103E-5</v>
      </c>
      <c r="P179" s="36">
        <v>7.9037313445653502E-5</v>
      </c>
      <c r="Q179" s="36">
        <v>7.6776855668431494E-5</v>
      </c>
      <c r="R179" s="36">
        <v>7.4548810306398794E-5</v>
      </c>
      <c r="S179" s="36">
        <v>3.6782458748996603E-5</v>
      </c>
      <c r="T179" s="36">
        <v>2.5747721124297601E-5</v>
      </c>
      <c r="U179" s="36">
        <v>2.94259669991973E-5</v>
      </c>
      <c r="V179" s="36">
        <v>2.2069475249398E-5</v>
      </c>
      <c r="W179" s="36">
        <v>1.8391229374498301E-5</v>
      </c>
      <c r="X179" s="36">
        <v>1.4712983499598601E-5</v>
      </c>
      <c r="Y179" s="36">
        <v>2.2069475249398E-5</v>
      </c>
      <c r="Z179" s="36">
        <v>1.90600013517528E-5</v>
      </c>
      <c r="AA179" s="36">
        <v>1.90600013517528E-5</v>
      </c>
      <c r="AB179" s="36">
        <v>1.90600013517528E-5</v>
      </c>
      <c r="AC179" s="36">
        <v>1.90600013517528E-5</v>
      </c>
      <c r="AD179" s="36">
        <v>1.90600013517528E-5</v>
      </c>
      <c r="AE179" s="36">
        <v>1.90600013517528E-5</v>
      </c>
      <c r="AF179" s="36">
        <v>1.90600013517528E-5</v>
      </c>
      <c r="AG179" s="36">
        <v>1.90600013517528E-5</v>
      </c>
      <c r="AH179" s="59" t="s">
        <v>664</v>
      </c>
    </row>
    <row r="180" spans="1:34" ht="15" customHeight="1" x14ac:dyDescent="0.25">
      <c r="A180" s="34" t="s">
        <v>832</v>
      </c>
      <c r="B180" s="34" t="s">
        <v>250</v>
      </c>
      <c r="C180" s="34" t="s">
        <v>1237</v>
      </c>
      <c r="D180" s="34" t="s">
        <v>238</v>
      </c>
      <c r="E180" s="34" t="s">
        <v>236</v>
      </c>
      <c r="F180" s="34" t="s">
        <v>340</v>
      </c>
      <c r="G180" s="34" t="s">
        <v>219</v>
      </c>
      <c r="H180" s="34" t="s">
        <v>771</v>
      </c>
      <c r="I180" s="59" t="s">
        <v>16</v>
      </c>
      <c r="J180" s="35">
        <v>25</v>
      </c>
      <c r="K180" s="36">
        <v>2.3701461123738101E-4</v>
      </c>
      <c r="L180" s="36">
        <v>2.7706340758367701E-4</v>
      </c>
      <c r="M180" s="36">
        <v>2.9523799157760199E-4</v>
      </c>
      <c r="N180" s="36">
        <v>2.7117970999069598E-4</v>
      </c>
      <c r="O180" s="36">
        <v>2.3387563528363601E-4</v>
      </c>
      <c r="P180" s="36">
        <v>2.8127181011930398E-4</v>
      </c>
      <c r="Q180" s="36">
        <v>2.86338911213277E-4</v>
      </c>
      <c r="R180" s="36">
        <v>2.8076120245482599E-4</v>
      </c>
      <c r="S180" s="36">
        <v>1.6529479392530299E-4</v>
      </c>
      <c r="T180" s="36">
        <v>1.8307312799271201E-4</v>
      </c>
      <c r="U180" s="36">
        <v>2.0750937363993099E-4</v>
      </c>
      <c r="V180" s="36">
        <v>1.69887268243314E-4</v>
      </c>
      <c r="W180" s="36">
        <v>2.0136067083431701E-4</v>
      </c>
      <c r="X180" s="36">
        <v>1.7258994180426799E-4</v>
      </c>
      <c r="Y180" s="36">
        <v>2.2292867483051301E-4</v>
      </c>
      <c r="Z180" s="36">
        <v>1.9252931008089801E-4</v>
      </c>
      <c r="AA180" s="36">
        <v>1.9252931008089801E-4</v>
      </c>
      <c r="AB180" s="36">
        <v>1.9252931008089801E-4</v>
      </c>
      <c r="AC180" s="36">
        <v>1.9252931008089801E-4</v>
      </c>
      <c r="AD180" s="36">
        <v>1.9252931008089801E-4</v>
      </c>
      <c r="AE180" s="36">
        <v>1.9252931008089801E-4</v>
      </c>
      <c r="AF180" s="36">
        <v>1.9252931008089801E-4</v>
      </c>
      <c r="AG180" s="36">
        <v>1.9252931008089801E-4</v>
      </c>
      <c r="AH180" s="59" t="s">
        <v>665</v>
      </c>
    </row>
    <row r="181" spans="1:34" ht="15" customHeight="1" x14ac:dyDescent="0.25">
      <c r="A181" s="34" t="s">
        <v>832</v>
      </c>
      <c r="B181" s="34" t="s">
        <v>250</v>
      </c>
      <c r="C181" s="34" t="s">
        <v>1237</v>
      </c>
      <c r="D181" s="34" t="s">
        <v>238</v>
      </c>
      <c r="E181" s="34" t="s">
        <v>236</v>
      </c>
      <c r="F181" s="34" t="s">
        <v>340</v>
      </c>
      <c r="G181" s="34" t="s">
        <v>219</v>
      </c>
      <c r="H181" s="34" t="s">
        <v>771</v>
      </c>
      <c r="I181" s="59" t="s">
        <v>18</v>
      </c>
      <c r="J181" s="35">
        <v>298</v>
      </c>
      <c r="K181" s="36">
        <v>2.9317400278159401E-5</v>
      </c>
      <c r="L181" s="36">
        <v>3.3203468580273501E-5</v>
      </c>
      <c r="M181" s="36">
        <v>3.8259846800984199E-5</v>
      </c>
      <c r="N181" s="36">
        <v>3.4999655626715497E-5</v>
      </c>
      <c r="O181" s="36">
        <v>3.2573149488591002E-5</v>
      </c>
      <c r="P181" s="36">
        <v>4.1391359905358002E-5</v>
      </c>
      <c r="Q181" s="36">
        <v>4.2024375513543E-5</v>
      </c>
      <c r="R181" s="36">
        <v>4.2615483637589698E-5</v>
      </c>
      <c r="S181" s="36">
        <v>2.52353628948097E-5</v>
      </c>
      <c r="T181" s="36">
        <v>2.8526931968045801E-5</v>
      </c>
      <c r="U181" s="36">
        <v>3.5110070114518E-5</v>
      </c>
      <c r="V181" s="36">
        <v>2.8526931968045801E-5</v>
      </c>
      <c r="W181" s="36">
        <v>3.0721311350203201E-5</v>
      </c>
      <c r="X181" s="36">
        <v>2.6332552585888402E-5</v>
      </c>
      <c r="Y181" s="36">
        <v>3.4012880423439298E-5</v>
      </c>
      <c r="Z181" s="36">
        <v>2.9374760365697601E-5</v>
      </c>
      <c r="AA181" s="36">
        <v>2.9374760365697601E-5</v>
      </c>
      <c r="AB181" s="36">
        <v>2.9374760365697601E-5</v>
      </c>
      <c r="AC181" s="36">
        <v>2.9374760365697601E-5</v>
      </c>
      <c r="AD181" s="36">
        <v>2.9374760365697601E-5</v>
      </c>
      <c r="AE181" s="36">
        <v>2.9374760365697601E-5</v>
      </c>
      <c r="AF181" s="36">
        <v>2.9374760365697601E-5</v>
      </c>
      <c r="AG181" s="36">
        <v>2.9374760365697601E-5</v>
      </c>
      <c r="AH181" s="59" t="s">
        <v>665</v>
      </c>
    </row>
    <row r="182" spans="1:34" ht="15" customHeight="1" x14ac:dyDescent="0.25">
      <c r="A182" s="34" t="s">
        <v>832</v>
      </c>
      <c r="B182" s="34" t="s">
        <v>250</v>
      </c>
      <c r="C182" s="34" t="s">
        <v>1237</v>
      </c>
      <c r="D182" s="34" t="s">
        <v>238</v>
      </c>
      <c r="E182" s="34" t="s">
        <v>236</v>
      </c>
      <c r="F182" s="34" t="s">
        <v>340</v>
      </c>
      <c r="G182" s="34" t="s">
        <v>219</v>
      </c>
      <c r="H182" s="34" t="s">
        <v>252</v>
      </c>
      <c r="I182" s="59" t="s">
        <v>16</v>
      </c>
      <c r="J182" s="35">
        <v>25</v>
      </c>
      <c r="K182" s="36">
        <v>1.06699694520077E-3</v>
      </c>
      <c r="L182" s="36">
        <v>2.7875927921031601E-4</v>
      </c>
      <c r="M182" s="36">
        <v>7.0279903088689595E-4</v>
      </c>
      <c r="N182" s="36">
        <v>6.9450071909421605E-4</v>
      </c>
      <c r="O182" s="36">
        <v>6.0832248692226803E-4</v>
      </c>
      <c r="P182" s="36">
        <v>5.6277104718297996E-4</v>
      </c>
      <c r="Q182" s="36">
        <v>4.5832747716702699E-4</v>
      </c>
      <c r="R182" s="36">
        <v>6.7409930279256397E-4</v>
      </c>
      <c r="S182" s="36">
        <v>4.6013668128364299E-4</v>
      </c>
      <c r="T182" s="36">
        <v>4.2828254600988102E-4</v>
      </c>
      <c r="U182" s="36">
        <v>3.3214922591523E-4</v>
      </c>
      <c r="V182" s="36">
        <v>4.6018842066724902E-4</v>
      </c>
      <c r="W182" s="36">
        <v>5.2950488962323096E-4</v>
      </c>
      <c r="X182" s="36">
        <v>5.06468503261966E-4</v>
      </c>
      <c r="Y182" s="36">
        <v>6.2157498127605104E-4</v>
      </c>
      <c r="Z182" s="36">
        <v>5.3681475655658901E-4</v>
      </c>
      <c r="AA182" s="36">
        <v>5.3681475655658901E-4</v>
      </c>
      <c r="AB182" s="36">
        <v>5.3681475655658901E-4</v>
      </c>
      <c r="AC182" s="36">
        <v>5.3681475655658901E-4</v>
      </c>
      <c r="AD182" s="36">
        <v>5.3681475655658901E-4</v>
      </c>
      <c r="AE182" s="36">
        <v>5.3681475655658901E-4</v>
      </c>
      <c r="AF182" s="36">
        <v>5.3681475655658901E-4</v>
      </c>
      <c r="AG182" s="36">
        <v>5.3681475655658901E-4</v>
      </c>
      <c r="AH182" s="59" t="s">
        <v>666</v>
      </c>
    </row>
    <row r="183" spans="1:34" ht="15" customHeight="1" x14ac:dyDescent="0.25">
      <c r="A183" s="34" t="s">
        <v>832</v>
      </c>
      <c r="B183" s="34" t="s">
        <v>250</v>
      </c>
      <c r="C183" s="34" t="s">
        <v>1237</v>
      </c>
      <c r="D183" s="34" t="s">
        <v>238</v>
      </c>
      <c r="E183" s="34" t="s">
        <v>236</v>
      </c>
      <c r="F183" s="34" t="s">
        <v>340</v>
      </c>
      <c r="G183" s="34" t="s">
        <v>219</v>
      </c>
      <c r="H183" s="34" t="s">
        <v>252</v>
      </c>
      <c r="I183" s="59" t="s">
        <v>18</v>
      </c>
      <c r="J183" s="35">
        <v>298</v>
      </c>
      <c r="K183" s="36">
        <v>1.4000567844709301E-4</v>
      </c>
      <c r="L183" s="36">
        <v>3.4891445369166997E-5</v>
      </c>
      <c r="M183" s="36">
        <v>9.3738650253802195E-5</v>
      </c>
      <c r="N183" s="36">
        <v>9.0985780080551299E-5</v>
      </c>
      <c r="O183" s="36">
        <v>8.4878752531568103E-5</v>
      </c>
      <c r="P183" s="36">
        <v>8.1939825702753203E-5</v>
      </c>
      <c r="Q183" s="36">
        <v>6.5771380297668401E-5</v>
      </c>
      <c r="R183" s="36">
        <v>9.8924860961405403E-5</v>
      </c>
      <c r="S183" s="36">
        <v>6.7194245181332194E-5</v>
      </c>
      <c r="T183" s="36">
        <v>6.3834532922265507E-5</v>
      </c>
      <c r="U183" s="36">
        <v>5.37553961450656E-5</v>
      </c>
      <c r="V183" s="36">
        <v>7.3913669699464905E-5</v>
      </c>
      <c r="W183" s="36">
        <v>7.7273381958531607E-5</v>
      </c>
      <c r="X183" s="36">
        <v>7.3913669699464905E-5</v>
      </c>
      <c r="Y183" s="36">
        <v>9.07122309947981E-5</v>
      </c>
      <c r="Z183" s="36">
        <v>7.8342381313689299E-5</v>
      </c>
      <c r="AA183" s="36">
        <v>7.8342381313689299E-5</v>
      </c>
      <c r="AB183" s="36">
        <v>7.8342381313689299E-5</v>
      </c>
      <c r="AC183" s="36">
        <v>7.8342381313689299E-5</v>
      </c>
      <c r="AD183" s="36">
        <v>7.8342381313689299E-5</v>
      </c>
      <c r="AE183" s="36">
        <v>7.8342381313689299E-5</v>
      </c>
      <c r="AF183" s="36">
        <v>7.8342381313689299E-5</v>
      </c>
      <c r="AG183" s="36">
        <v>7.8342381313689299E-5</v>
      </c>
      <c r="AH183" s="59" t="s">
        <v>666</v>
      </c>
    </row>
    <row r="184" spans="1:34" ht="15" customHeight="1" x14ac:dyDescent="0.25">
      <c r="A184" s="34" t="s">
        <v>832</v>
      </c>
      <c r="B184" s="34" t="s">
        <v>250</v>
      </c>
      <c r="C184" s="34" t="s">
        <v>1237</v>
      </c>
      <c r="D184" s="34" t="s">
        <v>238</v>
      </c>
      <c r="E184" s="34" t="s">
        <v>236</v>
      </c>
      <c r="F184" s="34" t="s">
        <v>340</v>
      </c>
      <c r="G184" s="34" t="s">
        <v>219</v>
      </c>
      <c r="H184" s="34" t="s">
        <v>253</v>
      </c>
      <c r="I184" s="59" t="s">
        <v>16</v>
      </c>
      <c r="J184" s="35">
        <v>25</v>
      </c>
      <c r="K184" s="36">
        <v>3.1727767219427E-4</v>
      </c>
      <c r="L184" s="36">
        <v>6.4428659711319699E-4</v>
      </c>
      <c r="M184" s="36">
        <v>9.0798784687845296E-4</v>
      </c>
      <c r="N184" s="36">
        <v>8.9612229165469395E-4</v>
      </c>
      <c r="O184" s="36">
        <v>9.3922712306664395E-4</v>
      </c>
      <c r="P184" s="36">
        <v>7.5304441952013404E-4</v>
      </c>
      <c r="Q184" s="36">
        <v>7.6661048645140697E-4</v>
      </c>
      <c r="R184" s="36">
        <v>8.4187866332247399E-4</v>
      </c>
      <c r="S184" s="36">
        <v>3.0785464336840498E-4</v>
      </c>
      <c r="T184" s="36">
        <v>9.04871433292383E-4</v>
      </c>
      <c r="U184" s="36">
        <v>6.3889567217594501E-4</v>
      </c>
      <c r="V184" s="36">
        <v>6.9974831732984495E-4</v>
      </c>
      <c r="W184" s="36">
        <v>7.3933663892874904E-4</v>
      </c>
      <c r="X184" s="36">
        <v>7.0851075268326498E-4</v>
      </c>
      <c r="Y184" s="36">
        <v>6.4690112201515901E-4</v>
      </c>
      <c r="Z184" s="36">
        <v>5.5868733264945603E-4</v>
      </c>
      <c r="AA184" s="36">
        <v>5.5868733264945603E-4</v>
      </c>
      <c r="AB184" s="36">
        <v>5.5868733264945603E-4</v>
      </c>
      <c r="AC184" s="36">
        <v>5.5868733264945603E-4</v>
      </c>
      <c r="AD184" s="36">
        <v>5.5868733264945603E-4</v>
      </c>
      <c r="AE184" s="36">
        <v>5.5868733264945603E-4</v>
      </c>
      <c r="AF184" s="36">
        <v>5.5868733264945603E-4</v>
      </c>
      <c r="AG184" s="36">
        <v>5.5868733264945603E-4</v>
      </c>
      <c r="AH184" s="59" t="s">
        <v>667</v>
      </c>
    </row>
    <row r="185" spans="1:34" ht="15" customHeight="1" x14ac:dyDescent="0.25">
      <c r="A185" s="34" t="s">
        <v>832</v>
      </c>
      <c r="B185" s="34" t="s">
        <v>250</v>
      </c>
      <c r="C185" s="34" t="s">
        <v>1237</v>
      </c>
      <c r="D185" s="34" t="s">
        <v>238</v>
      </c>
      <c r="E185" s="34" t="s">
        <v>236</v>
      </c>
      <c r="F185" s="34" t="s">
        <v>340</v>
      </c>
      <c r="G185" s="34" t="s">
        <v>219</v>
      </c>
      <c r="H185" s="34" t="s">
        <v>253</v>
      </c>
      <c r="I185" s="59" t="s">
        <v>18</v>
      </c>
      <c r="J185" s="35">
        <v>298</v>
      </c>
      <c r="K185" s="36">
        <v>4.1631492903023303E-5</v>
      </c>
      <c r="L185" s="36">
        <v>8.0643380442597002E-5</v>
      </c>
      <c r="M185" s="36">
        <v>1.21106534688634E-4</v>
      </c>
      <c r="N185" s="36">
        <v>1.1740000191808699E-4</v>
      </c>
      <c r="O185" s="36">
        <v>1.3104961309756301E-4</v>
      </c>
      <c r="P185" s="36">
        <v>1.09643750848199E-4</v>
      </c>
      <c r="Q185" s="36">
        <v>1.100109252804E-4</v>
      </c>
      <c r="R185" s="36">
        <v>1.23546678316589E-4</v>
      </c>
      <c r="S185" s="36">
        <v>4.49563384709958E-5</v>
      </c>
      <c r="T185" s="36">
        <v>1.34869015412988E-4</v>
      </c>
      <c r="U185" s="36">
        <v>1.0339957848329E-4</v>
      </c>
      <c r="V185" s="36">
        <v>1.12390846177489E-4</v>
      </c>
      <c r="W185" s="36">
        <v>1.0789521233039E-4</v>
      </c>
      <c r="X185" s="36">
        <v>1.0339957848329E-4</v>
      </c>
      <c r="Y185" s="36">
        <v>9.44083107890916E-5</v>
      </c>
      <c r="Z185" s="36">
        <v>8.1534450226942705E-5</v>
      </c>
      <c r="AA185" s="36">
        <v>8.1534450226942705E-5</v>
      </c>
      <c r="AB185" s="36">
        <v>8.1534450226942705E-5</v>
      </c>
      <c r="AC185" s="36">
        <v>8.1534450226942705E-5</v>
      </c>
      <c r="AD185" s="36">
        <v>8.1534450226942705E-5</v>
      </c>
      <c r="AE185" s="36">
        <v>8.1534450226942705E-5</v>
      </c>
      <c r="AF185" s="36">
        <v>8.1534450226942705E-5</v>
      </c>
      <c r="AG185" s="36">
        <v>8.1534450226942705E-5</v>
      </c>
      <c r="AH185" s="59" t="s">
        <v>667</v>
      </c>
    </row>
    <row r="186" spans="1:34" ht="15" customHeight="1" x14ac:dyDescent="0.25">
      <c r="A186" s="34" t="s">
        <v>832</v>
      </c>
      <c r="B186" s="34" t="s">
        <v>250</v>
      </c>
      <c r="C186" s="34" t="s">
        <v>1237</v>
      </c>
      <c r="D186" s="34" t="s">
        <v>238</v>
      </c>
      <c r="E186" s="34" t="s">
        <v>236</v>
      </c>
      <c r="F186" s="34" t="s">
        <v>340</v>
      </c>
      <c r="G186" s="34" t="s">
        <v>219</v>
      </c>
      <c r="H186" s="34" t="s">
        <v>772</v>
      </c>
      <c r="I186" s="59" t="s">
        <v>16</v>
      </c>
      <c r="J186" s="35">
        <v>25</v>
      </c>
      <c r="K186" s="36">
        <v>5.8630816117883396E-4</v>
      </c>
      <c r="L186" s="36">
        <v>3.6432038984217401E-4</v>
      </c>
      <c r="M186" s="36">
        <v>4.4595388937595799E-4</v>
      </c>
      <c r="N186" s="36">
        <v>3.5658370956568903E-4</v>
      </c>
      <c r="O186" s="36">
        <v>4.3054378313578498E-4</v>
      </c>
      <c r="P186" s="36">
        <v>4.5307135323194899E-4</v>
      </c>
      <c r="Q186" s="36">
        <v>5.2712390473353202E-4</v>
      </c>
      <c r="R186" s="36">
        <v>4.7809166122563202E-4</v>
      </c>
      <c r="S186" s="36">
        <v>2.24911987386505E-4</v>
      </c>
      <c r="T186" s="36">
        <v>2.3332222081588701E-4</v>
      </c>
      <c r="U186" s="36">
        <v>3.1037978756086202E-4</v>
      </c>
      <c r="V186" s="36">
        <v>3.12747016538827E-4</v>
      </c>
      <c r="W186" s="36">
        <v>3.3097025847361402E-4</v>
      </c>
      <c r="X186" s="36">
        <v>2.9124552679470202E-4</v>
      </c>
      <c r="Y186" s="36">
        <v>3.3096082590307102E-4</v>
      </c>
      <c r="Z186" s="36">
        <v>2.8582980418901597E-4</v>
      </c>
      <c r="AA186" s="36">
        <v>2.8582980418901597E-4</v>
      </c>
      <c r="AB186" s="36">
        <v>2.8582980418901597E-4</v>
      </c>
      <c r="AC186" s="36">
        <v>2.8582980418901597E-4</v>
      </c>
      <c r="AD186" s="36">
        <v>2.8582980418901597E-4</v>
      </c>
      <c r="AE186" s="36">
        <v>2.8582980418901597E-4</v>
      </c>
      <c r="AF186" s="36">
        <v>2.8582980418901597E-4</v>
      </c>
      <c r="AG186" s="36">
        <v>2.8582980418901597E-4</v>
      </c>
      <c r="AH186" s="59" t="s">
        <v>668</v>
      </c>
    </row>
    <row r="187" spans="1:34" ht="15" customHeight="1" x14ac:dyDescent="0.25">
      <c r="A187" s="34" t="s">
        <v>832</v>
      </c>
      <c r="B187" s="34" t="s">
        <v>250</v>
      </c>
      <c r="C187" s="34" t="s">
        <v>1237</v>
      </c>
      <c r="D187" s="34" t="s">
        <v>238</v>
      </c>
      <c r="E187" s="34" t="s">
        <v>236</v>
      </c>
      <c r="F187" s="34" t="s">
        <v>340</v>
      </c>
      <c r="G187" s="34" t="s">
        <v>219</v>
      </c>
      <c r="H187" s="34" t="s">
        <v>772</v>
      </c>
      <c r="I187" s="59" t="s">
        <v>18</v>
      </c>
      <c r="J187" s="35">
        <v>298</v>
      </c>
      <c r="K187" s="36">
        <v>7.6932246389388602E-5</v>
      </c>
      <c r="L187" s="36">
        <v>4.56008675838957E-5</v>
      </c>
      <c r="M187" s="36">
        <v>5.9480895431489603E-5</v>
      </c>
      <c r="N187" s="36">
        <v>4.6715642024338399E-5</v>
      </c>
      <c r="O187" s="36">
        <v>6.0073431458497103E-5</v>
      </c>
      <c r="P187" s="36">
        <v>6.5967479849164405E-5</v>
      </c>
      <c r="Q187" s="36">
        <v>7.5643875895283597E-5</v>
      </c>
      <c r="R187" s="36">
        <v>7.0160510354520694E-5</v>
      </c>
      <c r="S187" s="36">
        <v>3.2844134882942502E-5</v>
      </c>
      <c r="T187" s="36">
        <v>3.4776142817233199E-5</v>
      </c>
      <c r="U187" s="36">
        <v>5.0232206291558898E-5</v>
      </c>
      <c r="V187" s="36">
        <v>5.0232206291558898E-5</v>
      </c>
      <c r="W187" s="36">
        <v>4.8300198357268201E-5</v>
      </c>
      <c r="X187" s="36">
        <v>4.2504174554395899E-5</v>
      </c>
      <c r="Y187" s="36">
        <v>4.8300198357268201E-5</v>
      </c>
      <c r="Z187" s="36">
        <v>4.1713807672186197E-5</v>
      </c>
      <c r="AA187" s="36">
        <v>4.1713807672186197E-5</v>
      </c>
      <c r="AB187" s="36">
        <v>4.1713807672186197E-5</v>
      </c>
      <c r="AC187" s="36">
        <v>4.1713807672186197E-5</v>
      </c>
      <c r="AD187" s="36">
        <v>4.1713807672186197E-5</v>
      </c>
      <c r="AE187" s="36">
        <v>4.1713807672186197E-5</v>
      </c>
      <c r="AF187" s="36">
        <v>4.1713807672186197E-5</v>
      </c>
      <c r="AG187" s="36">
        <v>4.1713807672186197E-5</v>
      </c>
      <c r="AH187" s="59" t="s">
        <v>668</v>
      </c>
    </row>
    <row r="188" spans="1:34" ht="15" customHeight="1" x14ac:dyDescent="0.25">
      <c r="A188" s="34" t="s">
        <v>832</v>
      </c>
      <c r="B188" s="34" t="s">
        <v>250</v>
      </c>
      <c r="C188" s="34" t="s">
        <v>1237</v>
      </c>
      <c r="D188" s="34" t="s">
        <v>238</v>
      </c>
      <c r="E188" s="34" t="s">
        <v>236</v>
      </c>
      <c r="F188" s="34" t="s">
        <v>341</v>
      </c>
      <c r="G188" s="34" t="s">
        <v>219</v>
      </c>
      <c r="H188" s="34" t="s">
        <v>251</v>
      </c>
      <c r="I188" s="59" t="s">
        <v>16</v>
      </c>
      <c r="J188" s="35">
        <v>25</v>
      </c>
      <c r="K188" s="36">
        <v>3.6060113875690097E-5</v>
      </c>
      <c r="L188" s="36">
        <v>3.8524978189409897E-5</v>
      </c>
      <c r="M188" s="36">
        <v>4.5110364397140602E-5</v>
      </c>
      <c r="N188" s="36">
        <v>3.9192031800207202E-5</v>
      </c>
      <c r="O188" s="36">
        <v>3.7357923639137797E-5</v>
      </c>
      <c r="P188" s="36">
        <v>3.5507097696010398E-5</v>
      </c>
      <c r="Q188" s="36">
        <v>3.3639553970825098E-5</v>
      </c>
      <c r="R188" s="36">
        <v>3.1755292463581798E-5</v>
      </c>
      <c r="S188" s="36">
        <v>1.5943226229994702E-5</v>
      </c>
      <c r="T188" s="36">
        <v>1.11602583609963E-5</v>
      </c>
      <c r="U188" s="36">
        <v>1.27545809839958E-5</v>
      </c>
      <c r="V188" s="36">
        <v>9.5659357379968406E-6</v>
      </c>
      <c r="W188" s="36">
        <v>7.9716131149973592E-6</v>
      </c>
      <c r="X188" s="36">
        <v>6.3772904919978898E-6</v>
      </c>
      <c r="Y188" s="36">
        <v>9.5659357379968406E-6</v>
      </c>
      <c r="Z188" s="36">
        <v>8.2614899555427301E-6</v>
      </c>
      <c r="AA188" s="36">
        <v>8.2614899555427301E-6</v>
      </c>
      <c r="AB188" s="36">
        <v>8.2614899555427301E-6</v>
      </c>
      <c r="AC188" s="36">
        <v>8.2614899555427301E-6</v>
      </c>
      <c r="AD188" s="36">
        <v>8.2614899555427301E-6</v>
      </c>
      <c r="AE188" s="36">
        <v>8.2614899555427301E-6</v>
      </c>
      <c r="AF188" s="36">
        <v>8.2614899555427301E-6</v>
      </c>
      <c r="AG188" s="36">
        <v>8.2614899555427301E-6</v>
      </c>
      <c r="AH188" s="59" t="s">
        <v>669</v>
      </c>
    </row>
    <row r="189" spans="1:34" ht="15" customHeight="1" x14ac:dyDescent="0.25">
      <c r="A189" s="34" t="s">
        <v>832</v>
      </c>
      <c r="B189" s="34" t="s">
        <v>250</v>
      </c>
      <c r="C189" s="34" t="s">
        <v>1237</v>
      </c>
      <c r="D189" s="34" t="s">
        <v>238</v>
      </c>
      <c r="E189" s="34" t="s">
        <v>236</v>
      </c>
      <c r="F189" s="34" t="s">
        <v>341</v>
      </c>
      <c r="G189" s="34" t="s">
        <v>219</v>
      </c>
      <c r="H189" s="34" t="s">
        <v>771</v>
      </c>
      <c r="I189" s="59" t="s">
        <v>16</v>
      </c>
      <c r="J189" s="35">
        <v>25</v>
      </c>
      <c r="K189" s="36">
        <v>1.2603240808474801E-5</v>
      </c>
      <c r="L189" s="36">
        <v>1.46646714362826E-5</v>
      </c>
      <c r="M189" s="36">
        <v>1.7321068036958401E-5</v>
      </c>
      <c r="N189" s="36">
        <v>1.47932800075444E-5</v>
      </c>
      <c r="O189" s="36">
        <v>1.2838410767353399E-5</v>
      </c>
      <c r="P189" s="36">
        <v>1.51894211954757E-5</v>
      </c>
      <c r="Q189" s="36">
        <v>1.43308289317596E-5</v>
      </c>
      <c r="R189" s="36">
        <v>1.3472236668043499E-5</v>
      </c>
      <c r="S189" s="36">
        <v>7.7465360841249893E-6</v>
      </c>
      <c r="T189" s="36">
        <v>8.7569538342282697E-6</v>
      </c>
      <c r="U189" s="36">
        <v>1.07777893344348E-5</v>
      </c>
      <c r="V189" s="36">
        <v>8.7569538342282697E-6</v>
      </c>
      <c r="W189" s="36">
        <v>9.4305656676304407E-6</v>
      </c>
      <c r="X189" s="36">
        <v>8.0833420008260698E-6</v>
      </c>
      <c r="Y189" s="36">
        <v>1.0440983417733701E-5</v>
      </c>
      <c r="Z189" s="36">
        <v>9.0172129516790992E-6</v>
      </c>
      <c r="AA189" s="36">
        <v>9.0172129516790992E-6</v>
      </c>
      <c r="AB189" s="36">
        <v>9.0172129516790992E-6</v>
      </c>
      <c r="AC189" s="36">
        <v>9.0172129516790992E-6</v>
      </c>
      <c r="AD189" s="36">
        <v>9.0172129516790992E-6</v>
      </c>
      <c r="AE189" s="36">
        <v>9.0172129516790992E-6</v>
      </c>
      <c r="AF189" s="36">
        <v>9.0172129516790992E-6</v>
      </c>
      <c r="AG189" s="36">
        <v>9.0172129516790992E-6</v>
      </c>
      <c r="AH189" s="59" t="s">
        <v>670</v>
      </c>
    </row>
    <row r="190" spans="1:34" ht="15" customHeight="1" x14ac:dyDescent="0.25">
      <c r="A190" s="34" t="s">
        <v>832</v>
      </c>
      <c r="B190" s="34" t="s">
        <v>250</v>
      </c>
      <c r="C190" s="34" t="s">
        <v>1237</v>
      </c>
      <c r="D190" s="34" t="s">
        <v>238</v>
      </c>
      <c r="E190" s="34" t="s">
        <v>236</v>
      </c>
      <c r="F190" s="34" t="s">
        <v>341</v>
      </c>
      <c r="G190" s="34" t="s">
        <v>219</v>
      </c>
      <c r="H190" s="34" t="s">
        <v>252</v>
      </c>
      <c r="I190" s="59" t="s">
        <v>16</v>
      </c>
      <c r="J190" s="35">
        <v>25</v>
      </c>
      <c r="K190" s="36">
        <v>5.6737512392448101E-5</v>
      </c>
      <c r="L190" s="36">
        <v>1.4754432117491399E-5</v>
      </c>
      <c r="M190" s="36">
        <v>4.1231921966589599E-5</v>
      </c>
      <c r="N190" s="36">
        <v>3.7886107346873899E-5</v>
      </c>
      <c r="O190" s="36">
        <v>3.33933629155278E-5</v>
      </c>
      <c r="P190" s="36">
        <v>3.0391124047075401E-5</v>
      </c>
      <c r="Q190" s="36">
        <v>2.2938596232606801E-5</v>
      </c>
      <c r="R190" s="36">
        <v>3.2346439841330199E-5</v>
      </c>
      <c r="S190" s="36">
        <v>2.1564293227553399E-5</v>
      </c>
      <c r="T190" s="36">
        <v>2.0486078566175799E-5</v>
      </c>
      <c r="U190" s="36">
        <v>1.7251434582042801E-5</v>
      </c>
      <c r="V190" s="36">
        <v>2.37207225503088E-5</v>
      </c>
      <c r="W190" s="36">
        <v>2.47989372116864E-5</v>
      </c>
      <c r="X190" s="36">
        <v>2.37207225503088E-5</v>
      </c>
      <c r="Y190" s="36">
        <v>2.9111795857197201E-5</v>
      </c>
      <c r="Z190" s="36">
        <v>2.5142005513033902E-5</v>
      </c>
      <c r="AA190" s="36">
        <v>2.5142005513033902E-5</v>
      </c>
      <c r="AB190" s="36">
        <v>2.5142005513033902E-5</v>
      </c>
      <c r="AC190" s="36">
        <v>2.5142005513033902E-5</v>
      </c>
      <c r="AD190" s="36">
        <v>2.5142005513033902E-5</v>
      </c>
      <c r="AE190" s="36">
        <v>2.5142005513033902E-5</v>
      </c>
      <c r="AF190" s="36">
        <v>2.5142005513033902E-5</v>
      </c>
      <c r="AG190" s="36">
        <v>2.5142005513033902E-5</v>
      </c>
      <c r="AH190" s="59" t="s">
        <v>671</v>
      </c>
    </row>
    <row r="191" spans="1:34" ht="15" customHeight="1" x14ac:dyDescent="0.25">
      <c r="A191" s="34" t="s">
        <v>832</v>
      </c>
      <c r="B191" s="34" t="s">
        <v>250</v>
      </c>
      <c r="C191" s="34" t="s">
        <v>1237</v>
      </c>
      <c r="D191" s="34" t="s">
        <v>238</v>
      </c>
      <c r="E191" s="34" t="s">
        <v>236</v>
      </c>
      <c r="F191" s="34" t="s">
        <v>341</v>
      </c>
      <c r="G191" s="34" t="s">
        <v>219</v>
      </c>
      <c r="H191" s="34" t="s">
        <v>253</v>
      </c>
      <c r="I191" s="59" t="s">
        <v>16</v>
      </c>
      <c r="J191" s="35">
        <v>25</v>
      </c>
      <c r="K191" s="36">
        <v>1.68712253010081E-5</v>
      </c>
      <c r="L191" s="36">
        <v>3.4101404223190698E-5</v>
      </c>
      <c r="M191" s="36">
        <v>5.3269971078160498E-5</v>
      </c>
      <c r="N191" s="36">
        <v>4.88848814754801E-5</v>
      </c>
      <c r="O191" s="36">
        <v>5.1558100933196598E-5</v>
      </c>
      <c r="P191" s="36">
        <v>4.0666389078031403E-5</v>
      </c>
      <c r="Q191" s="36">
        <v>3.8367694045065499E-5</v>
      </c>
      <c r="R191" s="36">
        <v>4.0397278893551597E-5</v>
      </c>
      <c r="S191" s="36">
        <v>1.44275996048398E-5</v>
      </c>
      <c r="T191" s="36">
        <v>4.3282798814519499E-5</v>
      </c>
      <c r="U191" s="36">
        <v>3.3183479091131598E-5</v>
      </c>
      <c r="V191" s="36">
        <v>3.60689990120995E-5</v>
      </c>
      <c r="W191" s="36">
        <v>3.4626239051615502E-5</v>
      </c>
      <c r="X191" s="36">
        <v>3.3183479091131598E-5</v>
      </c>
      <c r="Y191" s="36">
        <v>3.0297959170163601E-5</v>
      </c>
      <c r="Z191" s="36">
        <v>2.6166419283323101E-5</v>
      </c>
      <c r="AA191" s="36">
        <v>2.6166419283323101E-5</v>
      </c>
      <c r="AB191" s="36">
        <v>2.6166419283323101E-5</v>
      </c>
      <c r="AC191" s="36">
        <v>2.6166419283323101E-5</v>
      </c>
      <c r="AD191" s="36">
        <v>2.6166419283323101E-5</v>
      </c>
      <c r="AE191" s="36">
        <v>2.6166419283323101E-5</v>
      </c>
      <c r="AF191" s="36">
        <v>2.6166419283323101E-5</v>
      </c>
      <c r="AG191" s="36">
        <v>2.6166419283323101E-5</v>
      </c>
      <c r="AH191" s="59" t="s">
        <v>672</v>
      </c>
    </row>
    <row r="192" spans="1:34" ht="15" customHeight="1" x14ac:dyDescent="0.25">
      <c r="A192" s="34" t="s">
        <v>832</v>
      </c>
      <c r="B192" s="34" t="s">
        <v>250</v>
      </c>
      <c r="C192" s="34" t="s">
        <v>1237</v>
      </c>
      <c r="D192" s="34" t="s">
        <v>238</v>
      </c>
      <c r="E192" s="34" t="s">
        <v>236</v>
      </c>
      <c r="F192" s="34" t="s">
        <v>341</v>
      </c>
      <c r="G192" s="34" t="s">
        <v>219</v>
      </c>
      <c r="H192" s="34" t="s">
        <v>772</v>
      </c>
      <c r="I192" s="59" t="s">
        <v>16</v>
      </c>
      <c r="J192" s="35">
        <v>25</v>
      </c>
      <c r="K192" s="36">
        <v>3.1176908903350601E-5</v>
      </c>
      <c r="L192" s="36">
        <v>1.9283090687319601E-5</v>
      </c>
      <c r="M192" s="36">
        <v>2.6163291580300699E-5</v>
      </c>
      <c r="N192" s="36">
        <v>1.94522026073229E-5</v>
      </c>
      <c r="O192" s="36">
        <v>2.3634347094446098E-5</v>
      </c>
      <c r="P192" s="36">
        <v>2.4467050618848598E-5</v>
      </c>
      <c r="Q192" s="36">
        <v>2.6381753260739201E-5</v>
      </c>
      <c r="R192" s="36">
        <v>2.2941075735299101E-5</v>
      </c>
      <c r="S192" s="36">
        <v>1.0540494256759E-5</v>
      </c>
      <c r="T192" s="36">
        <v>1.1160523330686E-5</v>
      </c>
      <c r="U192" s="36">
        <v>1.61207559221021E-5</v>
      </c>
      <c r="V192" s="36">
        <v>1.61207559221021E-5</v>
      </c>
      <c r="W192" s="36">
        <v>1.5500726848174998E-5</v>
      </c>
      <c r="X192" s="36">
        <v>1.3640639626394E-5</v>
      </c>
      <c r="Y192" s="36">
        <v>1.5500726848174998E-5</v>
      </c>
      <c r="Z192" s="36">
        <v>1.3386991368878399E-5</v>
      </c>
      <c r="AA192" s="36">
        <v>1.3386991368878399E-5</v>
      </c>
      <c r="AB192" s="36">
        <v>1.3386991368878399E-5</v>
      </c>
      <c r="AC192" s="36">
        <v>1.3386991368878399E-5</v>
      </c>
      <c r="AD192" s="36">
        <v>1.3386991368878399E-5</v>
      </c>
      <c r="AE192" s="36">
        <v>1.3386991368878399E-5</v>
      </c>
      <c r="AF192" s="36">
        <v>1.3386991368878399E-5</v>
      </c>
      <c r="AG192" s="36">
        <v>1.3386991368878399E-5</v>
      </c>
      <c r="AH192" s="59" t="s">
        <v>673</v>
      </c>
    </row>
    <row r="193" spans="1:34" ht="15" customHeight="1" x14ac:dyDescent="0.25">
      <c r="A193" s="34" t="s">
        <v>832</v>
      </c>
      <c r="B193" s="34" t="s">
        <v>250</v>
      </c>
      <c r="C193" s="34" t="s">
        <v>1237</v>
      </c>
      <c r="D193" s="34" t="s">
        <v>238</v>
      </c>
      <c r="E193" s="34" t="s">
        <v>236</v>
      </c>
      <c r="F193" s="34" t="s">
        <v>342</v>
      </c>
      <c r="G193" s="34" t="s">
        <v>219</v>
      </c>
      <c r="H193" s="34" t="s">
        <v>251</v>
      </c>
      <c r="I193" s="59" t="s">
        <v>16</v>
      </c>
      <c r="J193" s="35">
        <v>25</v>
      </c>
      <c r="K193" s="36">
        <v>2.0353656067868001E-5</v>
      </c>
      <c r="L193" s="36">
        <v>2.0274023997985198E-5</v>
      </c>
      <c r="M193" s="36">
        <v>2.2212282505230201E-5</v>
      </c>
      <c r="N193" s="36">
        <v>2.0396005201698599E-5</v>
      </c>
      <c r="O193" s="36">
        <v>2.06000162537053E-5</v>
      </c>
      <c r="P193" s="36">
        <v>2.08050172516842E-5</v>
      </c>
      <c r="Q193" s="36">
        <v>2.1011008195635101E-5</v>
      </c>
      <c r="R193" s="36">
        <v>2.1217989085558201E-5</v>
      </c>
      <c r="S193" s="36">
        <v>1.0652813244424299E-5</v>
      </c>
      <c r="T193" s="36">
        <v>7.4569692710970598E-6</v>
      </c>
      <c r="U193" s="36">
        <v>8.5222505955394695E-6</v>
      </c>
      <c r="V193" s="36">
        <v>6.3916879466546203E-6</v>
      </c>
      <c r="W193" s="36">
        <v>5.3264066222121699E-6</v>
      </c>
      <c r="X193" s="36">
        <v>4.2611252977697297E-6</v>
      </c>
      <c r="Y193" s="36">
        <v>6.3916879466546203E-6</v>
      </c>
      <c r="Z193" s="36">
        <v>5.5200941357471698E-6</v>
      </c>
      <c r="AA193" s="36">
        <v>5.5200941357471698E-6</v>
      </c>
      <c r="AB193" s="36">
        <v>5.5200941357471698E-6</v>
      </c>
      <c r="AC193" s="36">
        <v>5.5200941357471698E-6</v>
      </c>
      <c r="AD193" s="36">
        <v>5.5200941357471698E-6</v>
      </c>
      <c r="AE193" s="36">
        <v>5.5200941357471698E-6</v>
      </c>
      <c r="AF193" s="36">
        <v>5.5200941357471698E-6</v>
      </c>
      <c r="AG193" s="36">
        <v>5.5200941357471698E-6</v>
      </c>
      <c r="AH193" s="59" t="s">
        <v>674</v>
      </c>
    </row>
    <row r="194" spans="1:34" ht="15" customHeight="1" x14ac:dyDescent="0.25">
      <c r="A194" s="34" t="s">
        <v>832</v>
      </c>
      <c r="B194" s="34" t="s">
        <v>250</v>
      </c>
      <c r="C194" s="34" t="s">
        <v>1237</v>
      </c>
      <c r="D194" s="34" t="s">
        <v>238</v>
      </c>
      <c r="E194" s="34" t="s">
        <v>236</v>
      </c>
      <c r="F194" s="34" t="s">
        <v>342</v>
      </c>
      <c r="G194" s="34" t="s">
        <v>219</v>
      </c>
      <c r="H194" s="34" t="s">
        <v>251</v>
      </c>
      <c r="I194" s="59" t="s">
        <v>18</v>
      </c>
      <c r="J194" s="35">
        <v>298</v>
      </c>
      <c r="K194" s="36">
        <v>4.8291601029095202E-5</v>
      </c>
      <c r="L194" s="36">
        <v>4.7320230282101501E-5</v>
      </c>
      <c r="M194" s="36">
        <v>5.0994182757374697E-5</v>
      </c>
      <c r="N194" s="36">
        <v>4.6050490862878598E-5</v>
      </c>
      <c r="O194" s="36">
        <v>4.57359617220524E-5</v>
      </c>
      <c r="P194" s="36">
        <v>4.5414760966313999E-5</v>
      </c>
      <c r="Q194" s="36">
        <v>4.5086888382507899E-5</v>
      </c>
      <c r="R194" s="36">
        <v>4.47523437525517E-5</v>
      </c>
      <c r="S194" s="36">
        <v>2.20808518772279E-5</v>
      </c>
      <c r="T194" s="36">
        <v>1.5456596314059599E-5</v>
      </c>
      <c r="U194" s="36">
        <v>1.7664681501782299E-5</v>
      </c>
      <c r="V194" s="36">
        <v>1.3248511126336801E-5</v>
      </c>
      <c r="W194" s="36">
        <v>1.1040425938614001E-5</v>
      </c>
      <c r="X194" s="36">
        <v>8.8323407508911599E-6</v>
      </c>
      <c r="Y194" s="36">
        <v>1.3248511126336801E-5</v>
      </c>
      <c r="Z194" s="36">
        <v>1.1441895972745401E-5</v>
      </c>
      <c r="AA194" s="36">
        <v>1.1441895972745401E-5</v>
      </c>
      <c r="AB194" s="36">
        <v>1.1441895972745401E-5</v>
      </c>
      <c r="AC194" s="36">
        <v>1.1441895972745401E-5</v>
      </c>
      <c r="AD194" s="36">
        <v>1.1441895972745401E-5</v>
      </c>
      <c r="AE194" s="36">
        <v>1.1441895972745401E-5</v>
      </c>
      <c r="AF194" s="36">
        <v>1.1441895972745401E-5</v>
      </c>
      <c r="AG194" s="36">
        <v>1.1441895972745401E-5</v>
      </c>
      <c r="AH194" s="59" t="s">
        <v>674</v>
      </c>
    </row>
    <row r="195" spans="1:34" ht="15" customHeight="1" x14ac:dyDescent="0.25">
      <c r="A195" s="34" t="s">
        <v>832</v>
      </c>
      <c r="B195" s="34" t="s">
        <v>250</v>
      </c>
      <c r="C195" s="34" t="s">
        <v>1237</v>
      </c>
      <c r="D195" s="34" t="s">
        <v>238</v>
      </c>
      <c r="E195" s="34" t="s">
        <v>236</v>
      </c>
      <c r="F195" s="34" t="s">
        <v>342</v>
      </c>
      <c r="G195" s="34" t="s">
        <v>219</v>
      </c>
      <c r="H195" s="34" t="s">
        <v>771</v>
      </c>
      <c r="I195" s="59" t="s">
        <v>16</v>
      </c>
      <c r="J195" s="35">
        <v>25</v>
      </c>
      <c r="K195" s="36">
        <v>7.11373318566102E-6</v>
      </c>
      <c r="L195" s="36">
        <v>7.7173801153114794E-6</v>
      </c>
      <c r="M195" s="36">
        <v>8.5288705083840794E-6</v>
      </c>
      <c r="N195" s="36">
        <v>7.6986010197732003E-6</v>
      </c>
      <c r="O195" s="36">
        <v>7.0793942681052797E-6</v>
      </c>
      <c r="P195" s="36">
        <v>8.9000845048081205E-6</v>
      </c>
      <c r="Q195" s="36">
        <v>8.9509261744845897E-6</v>
      </c>
      <c r="R195" s="36">
        <v>9.0017678441611198E-6</v>
      </c>
      <c r="S195" s="36">
        <v>5.1760165103926498E-6</v>
      </c>
      <c r="T195" s="36">
        <v>5.8511490987047397E-6</v>
      </c>
      <c r="U195" s="36">
        <v>7.2014142753289304E-6</v>
      </c>
      <c r="V195" s="36">
        <v>5.8511490987047397E-6</v>
      </c>
      <c r="W195" s="36">
        <v>6.30123749091279E-6</v>
      </c>
      <c r="X195" s="36">
        <v>5.40106070649668E-6</v>
      </c>
      <c r="Y195" s="36">
        <v>6.9763700792248799E-6</v>
      </c>
      <c r="Z195" s="36">
        <v>6.0250468866033E-6</v>
      </c>
      <c r="AA195" s="36">
        <v>6.0250468866033E-6</v>
      </c>
      <c r="AB195" s="36">
        <v>6.0250468866033E-6</v>
      </c>
      <c r="AC195" s="36">
        <v>6.0250468866033E-6</v>
      </c>
      <c r="AD195" s="36">
        <v>6.0250468866033E-6</v>
      </c>
      <c r="AE195" s="36">
        <v>6.0250468866033E-6</v>
      </c>
      <c r="AF195" s="36">
        <v>6.0250468866033E-6</v>
      </c>
      <c r="AG195" s="36">
        <v>6.0250468866033E-6</v>
      </c>
      <c r="AH195" s="59" t="s">
        <v>675</v>
      </c>
    </row>
    <row r="196" spans="1:34" ht="15" customHeight="1" x14ac:dyDescent="0.25">
      <c r="A196" s="34" t="s">
        <v>832</v>
      </c>
      <c r="B196" s="34" t="s">
        <v>250</v>
      </c>
      <c r="C196" s="34" t="s">
        <v>1237</v>
      </c>
      <c r="D196" s="34" t="s">
        <v>238</v>
      </c>
      <c r="E196" s="34" t="s">
        <v>236</v>
      </c>
      <c r="F196" s="34" t="s">
        <v>342</v>
      </c>
      <c r="G196" s="34" t="s">
        <v>219</v>
      </c>
      <c r="H196" s="34" t="s">
        <v>771</v>
      </c>
      <c r="I196" s="59" t="s">
        <v>18</v>
      </c>
      <c r="J196" s="35">
        <v>298</v>
      </c>
      <c r="K196" s="36">
        <v>1.5992388095204399E-5</v>
      </c>
      <c r="L196" s="36">
        <v>1.8004143243212599E-5</v>
      </c>
      <c r="M196" s="36">
        <v>2.0620835366728701E-5</v>
      </c>
      <c r="N196" s="36">
        <v>1.9266538882836701E-5</v>
      </c>
      <c r="O196" s="36">
        <v>1.83174836805016E-5</v>
      </c>
      <c r="P196" s="36">
        <v>2.3783433851974999E-5</v>
      </c>
      <c r="Q196" s="36">
        <v>2.46786393064385E-5</v>
      </c>
      <c r="R196" s="36">
        <v>2.55824709353808E-5</v>
      </c>
      <c r="S196" s="36">
        <v>1.5149022906566501E-5</v>
      </c>
      <c r="T196" s="36">
        <v>1.7124982416118702E-5</v>
      </c>
      <c r="U196" s="36">
        <v>2.10769014352231E-5</v>
      </c>
      <c r="V196" s="36">
        <v>1.7124982416118702E-5</v>
      </c>
      <c r="W196" s="36">
        <v>1.8442288755820101E-5</v>
      </c>
      <c r="X196" s="36">
        <v>1.5807676076417299E-5</v>
      </c>
      <c r="Y196" s="36">
        <v>2.04182482653723E-5</v>
      </c>
      <c r="Z196" s="36">
        <v>1.7633941683730598E-5</v>
      </c>
      <c r="AA196" s="36">
        <v>1.7633941683730598E-5</v>
      </c>
      <c r="AB196" s="36">
        <v>1.7633941683730598E-5</v>
      </c>
      <c r="AC196" s="36">
        <v>1.7633941683730598E-5</v>
      </c>
      <c r="AD196" s="36">
        <v>1.7633941683730598E-5</v>
      </c>
      <c r="AE196" s="36">
        <v>1.7633941683730598E-5</v>
      </c>
      <c r="AF196" s="36">
        <v>1.7633941683730598E-5</v>
      </c>
      <c r="AG196" s="36">
        <v>1.7633941683730598E-5</v>
      </c>
      <c r="AH196" s="59" t="s">
        <v>675</v>
      </c>
    </row>
    <row r="197" spans="1:34" ht="15" customHeight="1" x14ac:dyDescent="0.25">
      <c r="A197" s="34" t="s">
        <v>832</v>
      </c>
      <c r="B197" s="34" t="s">
        <v>250</v>
      </c>
      <c r="C197" s="34" t="s">
        <v>1237</v>
      </c>
      <c r="D197" s="34" t="s">
        <v>238</v>
      </c>
      <c r="E197" s="34" t="s">
        <v>236</v>
      </c>
      <c r="F197" s="34" t="s">
        <v>342</v>
      </c>
      <c r="G197" s="34" t="s">
        <v>219</v>
      </c>
      <c r="H197" s="34" t="s">
        <v>252</v>
      </c>
      <c r="I197" s="59" t="s">
        <v>16</v>
      </c>
      <c r="J197" s="35">
        <v>25</v>
      </c>
      <c r="K197" s="36">
        <v>3.2024741168685098E-5</v>
      </c>
      <c r="L197" s="36">
        <v>7.7646172661272099E-6</v>
      </c>
      <c r="M197" s="36">
        <v>2.03025426904676E-5</v>
      </c>
      <c r="N197" s="36">
        <v>1.9716386393492999E-5</v>
      </c>
      <c r="O197" s="36">
        <v>1.8413866505821402E-5</v>
      </c>
      <c r="P197" s="36">
        <v>1.7807365319202698E-5</v>
      </c>
      <c r="Q197" s="36">
        <v>1.4327271813938601E-5</v>
      </c>
      <c r="R197" s="36">
        <v>2.1612977058772501E-5</v>
      </c>
      <c r="S197" s="36">
        <v>1.4408651372515099E-5</v>
      </c>
      <c r="T197" s="36">
        <v>1.36882188038893E-5</v>
      </c>
      <c r="U197" s="36">
        <v>1.1526921098012001E-5</v>
      </c>
      <c r="V197" s="36">
        <v>1.5849516509766601E-5</v>
      </c>
      <c r="W197" s="36">
        <v>1.6569949078392299E-5</v>
      </c>
      <c r="X197" s="36">
        <v>1.5849516509766601E-5</v>
      </c>
      <c r="Y197" s="36">
        <v>1.94516793528953E-5</v>
      </c>
      <c r="Z197" s="36">
        <v>1.6799177622955101E-5</v>
      </c>
      <c r="AA197" s="36">
        <v>1.6799177622955101E-5</v>
      </c>
      <c r="AB197" s="36">
        <v>1.6799177622955101E-5</v>
      </c>
      <c r="AC197" s="36">
        <v>1.6799177622955101E-5</v>
      </c>
      <c r="AD197" s="36">
        <v>1.6799177622955101E-5</v>
      </c>
      <c r="AE197" s="36">
        <v>1.6799177622955101E-5</v>
      </c>
      <c r="AF197" s="36">
        <v>1.6799177622955101E-5</v>
      </c>
      <c r="AG197" s="36">
        <v>1.6799177622955101E-5</v>
      </c>
      <c r="AH197" s="59" t="s">
        <v>676</v>
      </c>
    </row>
    <row r="198" spans="1:34" ht="15" customHeight="1" x14ac:dyDescent="0.25">
      <c r="A198" s="34" t="s">
        <v>832</v>
      </c>
      <c r="B198" s="34" t="s">
        <v>250</v>
      </c>
      <c r="C198" s="34" t="s">
        <v>1237</v>
      </c>
      <c r="D198" s="34" t="s">
        <v>238</v>
      </c>
      <c r="E198" s="34" t="s">
        <v>236</v>
      </c>
      <c r="F198" s="34" t="s">
        <v>342</v>
      </c>
      <c r="G198" s="34" t="s">
        <v>219</v>
      </c>
      <c r="H198" s="34" t="s">
        <v>252</v>
      </c>
      <c r="I198" s="59" t="s">
        <v>18</v>
      </c>
      <c r="J198" s="35">
        <v>298</v>
      </c>
      <c r="K198" s="36">
        <v>7.6371885774821605E-5</v>
      </c>
      <c r="L198" s="36">
        <v>1.8919426410842599E-5</v>
      </c>
      <c r="M198" s="36">
        <v>5.0522138377545603E-5</v>
      </c>
      <c r="N198" s="36">
        <v>5.0085666224929898E-5</v>
      </c>
      <c r="O198" s="36">
        <v>4.7731496300745998E-5</v>
      </c>
      <c r="P198" s="36">
        <v>4.7082541595631801E-5</v>
      </c>
      <c r="Q198" s="36">
        <v>3.8623968856590597E-5</v>
      </c>
      <c r="R198" s="36">
        <v>5.9385513534321297E-5</v>
      </c>
      <c r="S198" s="36">
        <v>4.0337329947840998E-5</v>
      </c>
      <c r="T198" s="36">
        <v>3.8320463450449003E-5</v>
      </c>
      <c r="U198" s="36">
        <v>3.2269863958272801E-5</v>
      </c>
      <c r="V198" s="36">
        <v>4.4371062942625198E-5</v>
      </c>
      <c r="W198" s="36">
        <v>4.63879294400172E-5</v>
      </c>
      <c r="X198" s="36">
        <v>4.4371062942625198E-5</v>
      </c>
      <c r="Y198" s="36">
        <v>5.4455395429585397E-5</v>
      </c>
      <c r="Z198" s="36">
        <v>4.7029659689187398E-5</v>
      </c>
      <c r="AA198" s="36">
        <v>4.7029659689187398E-5</v>
      </c>
      <c r="AB198" s="36">
        <v>4.7029659689187398E-5</v>
      </c>
      <c r="AC198" s="36">
        <v>4.7029659689187398E-5</v>
      </c>
      <c r="AD198" s="36">
        <v>4.7029659689187398E-5</v>
      </c>
      <c r="AE198" s="36">
        <v>4.7029659689187398E-5</v>
      </c>
      <c r="AF198" s="36">
        <v>4.7029659689187398E-5</v>
      </c>
      <c r="AG198" s="36">
        <v>4.7029659689187398E-5</v>
      </c>
      <c r="AH198" s="59" t="s">
        <v>676</v>
      </c>
    </row>
    <row r="199" spans="1:34" ht="15" customHeight="1" x14ac:dyDescent="0.25">
      <c r="A199" s="34" t="s">
        <v>832</v>
      </c>
      <c r="B199" s="34" t="s">
        <v>250</v>
      </c>
      <c r="C199" s="34" t="s">
        <v>1237</v>
      </c>
      <c r="D199" s="34" t="s">
        <v>238</v>
      </c>
      <c r="E199" s="34" t="s">
        <v>236</v>
      </c>
      <c r="F199" s="34" t="s">
        <v>342</v>
      </c>
      <c r="G199" s="34" t="s">
        <v>219</v>
      </c>
      <c r="H199" s="34" t="s">
        <v>253</v>
      </c>
      <c r="I199" s="59" t="s">
        <v>16</v>
      </c>
      <c r="J199" s="35">
        <v>25</v>
      </c>
      <c r="K199" s="36">
        <v>9.5227407878966294E-6</v>
      </c>
      <c r="L199" s="36">
        <v>1.7946089007157798E-5</v>
      </c>
      <c r="M199" s="36">
        <v>2.6230061814985999E-5</v>
      </c>
      <c r="N199" s="36">
        <v>2.5440280869874098E-5</v>
      </c>
      <c r="O199" s="36">
        <v>2.8430319829695599E-5</v>
      </c>
      <c r="P199" s="36">
        <v>2.3828050762572198E-5</v>
      </c>
      <c r="Q199" s="36">
        <v>2.3964168333731299E-5</v>
      </c>
      <c r="R199" s="36">
        <v>2.6992320213477399E-5</v>
      </c>
      <c r="S199" s="36">
        <v>9.6401143619562207E-6</v>
      </c>
      <c r="T199" s="36">
        <v>2.89203430858685E-5</v>
      </c>
      <c r="U199" s="36">
        <v>2.2172263032499299E-5</v>
      </c>
      <c r="V199" s="36">
        <v>2.4100285904890501E-5</v>
      </c>
      <c r="W199" s="36">
        <v>2.31362744686949E-5</v>
      </c>
      <c r="X199" s="36">
        <v>2.2172263032499299E-5</v>
      </c>
      <c r="Y199" s="36">
        <v>2.02442401601081E-5</v>
      </c>
      <c r="Z199" s="36">
        <v>1.7483661956457E-5</v>
      </c>
      <c r="AA199" s="36">
        <v>1.7483661956457E-5</v>
      </c>
      <c r="AB199" s="36">
        <v>1.7483661956457E-5</v>
      </c>
      <c r="AC199" s="36">
        <v>1.7483661956457E-5</v>
      </c>
      <c r="AD199" s="36">
        <v>1.7483661956457E-5</v>
      </c>
      <c r="AE199" s="36">
        <v>1.7483661956457E-5</v>
      </c>
      <c r="AF199" s="36">
        <v>1.7483661956457E-5</v>
      </c>
      <c r="AG199" s="36">
        <v>1.7483661956457E-5</v>
      </c>
      <c r="AH199" s="59" t="s">
        <v>677</v>
      </c>
    </row>
    <row r="200" spans="1:34" ht="15" customHeight="1" x14ac:dyDescent="0.25">
      <c r="A200" s="34" t="s">
        <v>832</v>
      </c>
      <c r="B200" s="34" t="s">
        <v>250</v>
      </c>
      <c r="C200" s="34" t="s">
        <v>1237</v>
      </c>
      <c r="D200" s="34" t="s">
        <v>238</v>
      </c>
      <c r="E200" s="34" t="s">
        <v>236</v>
      </c>
      <c r="F200" s="34" t="s">
        <v>342</v>
      </c>
      <c r="G200" s="34" t="s">
        <v>219</v>
      </c>
      <c r="H200" s="34" t="s">
        <v>253</v>
      </c>
      <c r="I200" s="59" t="s">
        <v>18</v>
      </c>
      <c r="J200" s="35">
        <v>298</v>
      </c>
      <c r="K200" s="36">
        <v>2.2709619037534201E-5</v>
      </c>
      <c r="L200" s="36">
        <v>4.3727810231488899E-5</v>
      </c>
      <c r="M200" s="36">
        <v>6.5272553929439706E-5</v>
      </c>
      <c r="N200" s="36">
        <v>6.4626113065906898E-5</v>
      </c>
      <c r="O200" s="36">
        <v>7.3695641561815804E-5</v>
      </c>
      <c r="P200" s="36">
        <v>6.3001189174337696E-5</v>
      </c>
      <c r="Q200" s="36">
        <v>6.4603457198016904E-5</v>
      </c>
      <c r="R200" s="36">
        <v>7.4166219350590203E-5</v>
      </c>
      <c r="S200" s="36">
        <v>2.6987707849945299E-5</v>
      </c>
      <c r="T200" s="36">
        <v>8.0963123549835405E-5</v>
      </c>
      <c r="U200" s="36">
        <v>6.2071728054873993E-5</v>
      </c>
      <c r="V200" s="36">
        <v>6.74692696248631E-5</v>
      </c>
      <c r="W200" s="36">
        <v>6.4770498839868601E-5</v>
      </c>
      <c r="X200" s="36">
        <v>6.2071728054873993E-5</v>
      </c>
      <c r="Y200" s="36">
        <v>5.6674186484885002E-5</v>
      </c>
      <c r="Z200" s="36">
        <v>4.8945888327855299E-5</v>
      </c>
      <c r="AA200" s="36">
        <v>4.8945888327855299E-5</v>
      </c>
      <c r="AB200" s="36">
        <v>4.8945888327855299E-5</v>
      </c>
      <c r="AC200" s="36">
        <v>4.8945888327855299E-5</v>
      </c>
      <c r="AD200" s="36">
        <v>4.8945888327855299E-5</v>
      </c>
      <c r="AE200" s="36">
        <v>4.8945888327855299E-5</v>
      </c>
      <c r="AF200" s="36">
        <v>4.8945888327855299E-5</v>
      </c>
      <c r="AG200" s="36">
        <v>4.8945888327855299E-5</v>
      </c>
      <c r="AH200" s="59" t="s">
        <v>677</v>
      </c>
    </row>
    <row r="201" spans="1:34" ht="15" customHeight="1" x14ac:dyDescent="0.25">
      <c r="A201" s="34" t="s">
        <v>832</v>
      </c>
      <c r="B201" s="34" t="s">
        <v>250</v>
      </c>
      <c r="C201" s="34" t="s">
        <v>1237</v>
      </c>
      <c r="D201" s="34" t="s">
        <v>238</v>
      </c>
      <c r="E201" s="34" t="s">
        <v>236</v>
      </c>
      <c r="F201" s="34" t="s">
        <v>342</v>
      </c>
      <c r="G201" s="34" t="s">
        <v>219</v>
      </c>
      <c r="H201" s="34" t="s">
        <v>772</v>
      </c>
      <c r="I201" s="59" t="s">
        <v>16</v>
      </c>
      <c r="J201" s="35">
        <v>25</v>
      </c>
      <c r="K201" s="36">
        <v>1.7597395373336299E-5</v>
      </c>
      <c r="L201" s="36">
        <v>1.0147853723055701E-5</v>
      </c>
      <c r="M201" s="36">
        <v>1.28827694392375E-5</v>
      </c>
      <c r="N201" s="36">
        <v>1.01231604318446E-5</v>
      </c>
      <c r="O201" s="36">
        <v>1.30325212662847E-5</v>
      </c>
      <c r="P201" s="36">
        <v>1.43362156654154E-5</v>
      </c>
      <c r="Q201" s="36">
        <v>1.64778413666648E-5</v>
      </c>
      <c r="R201" s="36">
        <v>1.5328578539176601E-5</v>
      </c>
      <c r="S201" s="36">
        <v>7.0428604098919899E-6</v>
      </c>
      <c r="T201" s="36">
        <v>7.4571463163562104E-6</v>
      </c>
      <c r="U201" s="36">
        <v>1.07714335680701E-5</v>
      </c>
      <c r="V201" s="36">
        <v>1.07714335680701E-5</v>
      </c>
      <c r="W201" s="36">
        <v>1.03571476616059E-5</v>
      </c>
      <c r="X201" s="36">
        <v>9.1142899422131604E-6</v>
      </c>
      <c r="Y201" s="36">
        <v>1.03571476616059E-5</v>
      </c>
      <c r="Z201" s="36">
        <v>8.9448093441141507E-6</v>
      </c>
      <c r="AA201" s="36">
        <v>8.9448093441141507E-6</v>
      </c>
      <c r="AB201" s="36">
        <v>8.9448093441141507E-6</v>
      </c>
      <c r="AC201" s="36">
        <v>8.9448093441141507E-6</v>
      </c>
      <c r="AD201" s="36">
        <v>8.9448093441141507E-6</v>
      </c>
      <c r="AE201" s="36">
        <v>8.9448093441141507E-6</v>
      </c>
      <c r="AF201" s="36">
        <v>8.9448093441141507E-6</v>
      </c>
      <c r="AG201" s="36">
        <v>8.9448093441141507E-6</v>
      </c>
      <c r="AH201" s="59" t="s">
        <v>678</v>
      </c>
    </row>
    <row r="202" spans="1:34" ht="15" customHeight="1" x14ac:dyDescent="0.25">
      <c r="A202" s="34" t="s">
        <v>832</v>
      </c>
      <c r="B202" s="34" t="s">
        <v>250</v>
      </c>
      <c r="C202" s="34" t="s">
        <v>1237</v>
      </c>
      <c r="D202" s="34" t="s">
        <v>238</v>
      </c>
      <c r="E202" s="34" t="s">
        <v>236</v>
      </c>
      <c r="F202" s="34" t="s">
        <v>342</v>
      </c>
      <c r="G202" s="34" t="s">
        <v>219</v>
      </c>
      <c r="H202" s="34" t="s">
        <v>772</v>
      </c>
      <c r="I202" s="59" t="s">
        <v>18</v>
      </c>
      <c r="J202" s="35">
        <v>298</v>
      </c>
      <c r="K202" s="36">
        <v>4.1965874518947501E-5</v>
      </c>
      <c r="L202" s="36">
        <v>2.4726469465391699E-5</v>
      </c>
      <c r="M202" s="36">
        <v>3.2058302756371802E-5</v>
      </c>
      <c r="N202" s="36">
        <v>2.5715931125093001E-5</v>
      </c>
      <c r="O202" s="36">
        <v>3.3782244506573499E-5</v>
      </c>
      <c r="P202" s="36">
        <v>3.7904847701585097E-5</v>
      </c>
      <c r="Q202" s="36">
        <v>4.4421550734504097E-5</v>
      </c>
      <c r="R202" s="36">
        <v>4.21180065025193E-5</v>
      </c>
      <c r="S202" s="36">
        <v>1.9716639454009599E-5</v>
      </c>
      <c r="T202" s="36">
        <v>2.08764417748337E-5</v>
      </c>
      <c r="U202" s="36">
        <v>3.01548603414264E-5</v>
      </c>
      <c r="V202" s="36">
        <v>3.01548603414264E-5</v>
      </c>
      <c r="W202" s="36">
        <v>2.8995058020602299E-5</v>
      </c>
      <c r="X202" s="36">
        <v>2.5515651058130099E-5</v>
      </c>
      <c r="Y202" s="36">
        <v>2.8995058020602299E-5</v>
      </c>
      <c r="Z202" s="36">
        <v>2.5041186472338401E-5</v>
      </c>
      <c r="AA202" s="36">
        <v>2.5041186472338401E-5</v>
      </c>
      <c r="AB202" s="36">
        <v>2.5041186472338401E-5</v>
      </c>
      <c r="AC202" s="36">
        <v>2.5041186472338401E-5</v>
      </c>
      <c r="AD202" s="36">
        <v>2.5041186472338401E-5</v>
      </c>
      <c r="AE202" s="36">
        <v>2.5041186472338401E-5</v>
      </c>
      <c r="AF202" s="36">
        <v>2.5041186472338401E-5</v>
      </c>
      <c r="AG202" s="36">
        <v>2.5041186472338401E-5</v>
      </c>
      <c r="AH202" s="59" t="s">
        <v>678</v>
      </c>
    </row>
    <row r="203" spans="1:34" ht="15" customHeight="1" x14ac:dyDescent="0.25">
      <c r="A203" s="34" t="s">
        <v>832</v>
      </c>
      <c r="B203" s="34" t="s">
        <v>292</v>
      </c>
      <c r="C203" s="34" t="s">
        <v>1237</v>
      </c>
      <c r="D203" s="34" t="s">
        <v>293</v>
      </c>
      <c r="E203" s="34" t="s">
        <v>263</v>
      </c>
      <c r="F203" s="34" t="s">
        <v>13</v>
      </c>
      <c r="G203" s="34" t="s">
        <v>294</v>
      </c>
      <c r="H203" s="34" t="s">
        <v>169</v>
      </c>
      <c r="I203" s="59" t="s">
        <v>16</v>
      </c>
      <c r="J203" s="35">
        <v>25</v>
      </c>
      <c r="K203" s="36">
        <v>0.70482122905</v>
      </c>
      <c r="L203" s="36">
        <v>0.72652473787500005</v>
      </c>
      <c r="M203" s="36">
        <v>0.76210376797500001</v>
      </c>
      <c r="N203" s="36">
        <v>0.80777011712500002</v>
      </c>
      <c r="O203" s="36">
        <v>0.785189176775</v>
      </c>
      <c r="P203" s="36">
        <v>0.856701273225</v>
      </c>
      <c r="Q203" s="36">
        <v>0.71185671822499996</v>
      </c>
      <c r="R203" s="36">
        <v>0.93544310362500005</v>
      </c>
      <c r="S203" s="36">
        <v>0.71387831915</v>
      </c>
      <c r="T203" s="36">
        <v>0.7962512517</v>
      </c>
      <c r="U203" s="36">
        <v>0.81388023504999996</v>
      </c>
      <c r="V203" s="36">
        <v>0.85353623172500004</v>
      </c>
      <c r="W203" s="36">
        <v>0.82807748699999995</v>
      </c>
      <c r="X203" s="36">
        <v>0.86328063442500003</v>
      </c>
      <c r="Y203" s="36">
        <v>0.77747799314999999</v>
      </c>
      <c r="Z203" s="36">
        <v>0.67131716452500001</v>
      </c>
      <c r="AA203" s="36">
        <v>0.89377537669999996</v>
      </c>
      <c r="AB203" s="36">
        <v>0.64689400045000001</v>
      </c>
      <c r="AC203" s="36">
        <v>0.74525966545</v>
      </c>
      <c r="AD203" s="36">
        <v>0.80055804414999998</v>
      </c>
      <c r="AE203" s="36">
        <v>0.76781014560000005</v>
      </c>
      <c r="AF203" s="36">
        <v>0.76781014560000005</v>
      </c>
      <c r="AG203" s="36">
        <v>0.76781014560000005</v>
      </c>
      <c r="AH203" s="59" t="s">
        <v>699</v>
      </c>
    </row>
    <row r="204" spans="1:34" ht="15" customHeight="1" x14ac:dyDescent="0.25">
      <c r="A204" s="34" t="s">
        <v>832</v>
      </c>
      <c r="B204" s="34" t="s">
        <v>41</v>
      </c>
      <c r="C204" s="34" t="s">
        <v>47</v>
      </c>
      <c r="D204" s="34" t="s">
        <v>42</v>
      </c>
      <c r="E204" s="34" t="s">
        <v>46</v>
      </c>
      <c r="F204" s="34" t="s">
        <v>13</v>
      </c>
      <c r="G204" s="34" t="s">
        <v>14</v>
      </c>
      <c r="H204" s="34" t="s">
        <v>908</v>
      </c>
      <c r="I204" s="59" t="s">
        <v>16</v>
      </c>
      <c r="J204" s="35">
        <v>25</v>
      </c>
      <c r="K204" s="36">
        <v>3.4986301698547498E-11</v>
      </c>
      <c r="L204" s="36">
        <v>3.7277527149376598E-11</v>
      </c>
      <c r="M204" s="36">
        <v>7.2430722631263799E-12</v>
      </c>
      <c r="N204" s="36">
        <v>1.01866704912514E-11</v>
      </c>
      <c r="O204" s="36">
        <v>3.6388251648722698E-11</v>
      </c>
      <c r="P204" s="36">
        <v>1.1225200763680301E-10</v>
      </c>
      <c r="Q204" s="36">
        <v>9.8332802546175801E-10</v>
      </c>
      <c r="R204" s="36">
        <v>6.4012333028175602E-10</v>
      </c>
      <c r="S204" s="36">
        <v>7.8370395158209998E-10</v>
      </c>
      <c r="T204" s="36">
        <v>5.0916141502406602E-10</v>
      </c>
      <c r="U204" s="36">
        <v>1.5839556350776799E-10</v>
      </c>
      <c r="V204" s="36">
        <v>2.9541299980516401E-10</v>
      </c>
      <c r="W204" s="36">
        <v>6.73584290247216E-10</v>
      </c>
      <c r="X204" s="36">
        <v>3.1171426897571601E-9</v>
      </c>
      <c r="Y204" s="36">
        <v>1.8608727217289E-9</v>
      </c>
      <c r="Z204" s="36">
        <v>1.7373091621233499E-9</v>
      </c>
      <c r="AA204" s="36">
        <v>2.7193014140640601E-9</v>
      </c>
      <c r="AB204" s="36">
        <v>2.1459670976352901E-9</v>
      </c>
      <c r="AC204" s="36">
        <v>1.1935960000699101E-9</v>
      </c>
      <c r="AD204" s="36">
        <v>3.7431443423668002E-9</v>
      </c>
      <c r="AE204" s="36">
        <v>2.3796105845513499E-9</v>
      </c>
      <c r="AF204" s="36">
        <v>1.11138973567091E-9</v>
      </c>
      <c r="AG204" s="36">
        <v>3.0718683398682598E-10</v>
      </c>
      <c r="AH204" s="59" t="s">
        <v>1114</v>
      </c>
    </row>
    <row r="205" spans="1:34" ht="15" customHeight="1" x14ac:dyDescent="0.25">
      <c r="A205" s="34" t="s">
        <v>832</v>
      </c>
      <c r="B205" s="34" t="s">
        <v>41</v>
      </c>
      <c r="C205" s="34" t="s">
        <v>47</v>
      </c>
      <c r="D205" s="34" t="s">
        <v>42</v>
      </c>
      <c r="E205" s="34" t="s">
        <v>46</v>
      </c>
      <c r="F205" s="34" t="s">
        <v>13</v>
      </c>
      <c r="G205" s="34" t="s">
        <v>14</v>
      </c>
      <c r="H205" s="34" t="s">
        <v>908</v>
      </c>
      <c r="I205" s="59" t="s">
        <v>18</v>
      </c>
      <c r="J205" s="35">
        <v>298</v>
      </c>
      <c r="K205" s="36">
        <v>8.3407343249337204E-11</v>
      </c>
      <c r="L205" s="36">
        <v>8.8869624724113703E-11</v>
      </c>
      <c r="M205" s="36">
        <v>1.7267484275293298E-11</v>
      </c>
      <c r="N205" s="36">
        <v>2.4285022451143401E-11</v>
      </c>
      <c r="O205" s="36">
        <v>8.6749591930555003E-11</v>
      </c>
      <c r="P205" s="36">
        <v>2.6760878620613799E-10</v>
      </c>
      <c r="Q205" s="36">
        <v>2.3442540127008298E-9</v>
      </c>
      <c r="R205" s="36">
        <v>1.52605401939171E-9</v>
      </c>
      <c r="S205" s="36">
        <v>1.8683502205717301E-9</v>
      </c>
      <c r="T205" s="36">
        <v>1.21384081341737E-9</v>
      </c>
      <c r="U205" s="36">
        <v>3.7761502340251902E-10</v>
      </c>
      <c r="V205" s="36">
        <v>7.04264591535512E-10</v>
      </c>
      <c r="W205" s="36">
        <v>1.60582494794936E-9</v>
      </c>
      <c r="X205" s="36">
        <v>7.4312681723810804E-9</v>
      </c>
      <c r="Y205" s="36">
        <v>4.4363205686016902E-9</v>
      </c>
      <c r="Z205" s="36">
        <v>4.14174504250206E-9</v>
      </c>
      <c r="AA205" s="36">
        <v>6.4828145711287096E-9</v>
      </c>
      <c r="AB205" s="36">
        <v>5.1159855607625301E-9</v>
      </c>
      <c r="AC205" s="36">
        <v>2.8455328641666801E-9</v>
      </c>
      <c r="AD205" s="36">
        <v>8.9236561122024499E-9</v>
      </c>
      <c r="AE205" s="36">
        <v>5.6729916335704299E-9</v>
      </c>
      <c r="AF205" s="36">
        <v>2.6495531298394599E-9</v>
      </c>
      <c r="AG205" s="36">
        <v>7.3233341222459295E-10</v>
      </c>
      <c r="AH205" s="59" t="s">
        <v>1114</v>
      </c>
    </row>
    <row r="206" spans="1:34" ht="15" customHeight="1" x14ac:dyDescent="0.25">
      <c r="A206" s="34" t="s">
        <v>832</v>
      </c>
      <c r="B206" s="34" t="s">
        <v>41</v>
      </c>
      <c r="C206" s="34" t="s">
        <v>47</v>
      </c>
      <c r="D206" s="34" t="s">
        <v>42</v>
      </c>
      <c r="E206" s="34" t="s">
        <v>46</v>
      </c>
      <c r="F206" s="34" t="s">
        <v>13</v>
      </c>
      <c r="G206" s="34" t="s">
        <v>14</v>
      </c>
      <c r="H206" s="34" t="s">
        <v>885</v>
      </c>
      <c r="I206" s="59" t="s">
        <v>16</v>
      </c>
      <c r="J206" s="35">
        <v>25</v>
      </c>
      <c r="K206" s="36"/>
      <c r="L206" s="36"/>
      <c r="M206" s="36"/>
      <c r="N206" s="36"/>
      <c r="O206" s="36"/>
      <c r="P206" s="36"/>
      <c r="Q206" s="36"/>
      <c r="R206" s="36"/>
      <c r="S206" s="36"/>
      <c r="T206" s="36"/>
      <c r="U206" s="36"/>
      <c r="V206" s="36"/>
      <c r="W206" s="36">
        <v>1.0217518394235299E-5</v>
      </c>
      <c r="X206" s="36">
        <v>7.5636770214060596E-6</v>
      </c>
      <c r="Y206" s="36">
        <v>5.2808428257782896E-6</v>
      </c>
      <c r="Z206" s="36">
        <v>5.9197422123768599E-6</v>
      </c>
      <c r="AA206" s="36">
        <v>5.2502018559301699E-6</v>
      </c>
      <c r="AB206" s="36">
        <v>6.7936751326149697E-7</v>
      </c>
      <c r="AC206" s="36"/>
      <c r="AD206" s="36"/>
      <c r="AE206" s="36"/>
      <c r="AF206" s="36"/>
      <c r="AG206" s="36"/>
      <c r="AH206" s="59" t="s">
        <v>1116</v>
      </c>
    </row>
    <row r="207" spans="1:34" ht="15" customHeight="1" x14ac:dyDescent="0.25">
      <c r="A207" s="34" t="s">
        <v>832</v>
      </c>
      <c r="B207" s="34" t="s">
        <v>41</v>
      </c>
      <c r="C207" s="34" t="s">
        <v>47</v>
      </c>
      <c r="D207" s="34" t="s">
        <v>42</v>
      </c>
      <c r="E207" s="34" t="s">
        <v>46</v>
      </c>
      <c r="F207" s="34" t="s">
        <v>13</v>
      </c>
      <c r="G207" s="34" t="s">
        <v>14</v>
      </c>
      <c r="H207" s="34" t="s">
        <v>885</v>
      </c>
      <c r="I207" s="59" t="s">
        <v>18</v>
      </c>
      <c r="J207" s="35">
        <v>298</v>
      </c>
      <c r="K207" s="36"/>
      <c r="L207" s="36"/>
      <c r="M207" s="36"/>
      <c r="N207" s="36"/>
      <c r="O207" s="36"/>
      <c r="P207" s="36"/>
      <c r="Q207" s="36"/>
      <c r="R207" s="36"/>
      <c r="S207" s="36"/>
      <c r="T207" s="36"/>
      <c r="U207" s="36"/>
      <c r="V207" s="36"/>
      <c r="W207" s="36">
        <v>2.3977961291671601E-5</v>
      </c>
      <c r="X207" s="36">
        <v>1.7750059049984701E-5</v>
      </c>
      <c r="Y207" s="36">
        <v>1.2392817901395201E-5</v>
      </c>
      <c r="Z207" s="36">
        <v>1.3892155036895401E-5</v>
      </c>
      <c r="AA207" s="36">
        <v>1.23209112054041E-5</v>
      </c>
      <c r="AB207" s="36">
        <v>1.59430571174642E-6</v>
      </c>
      <c r="AC207" s="36"/>
      <c r="AD207" s="36"/>
      <c r="AE207" s="36"/>
      <c r="AF207" s="36"/>
      <c r="AG207" s="36"/>
      <c r="AH207" s="59" t="s">
        <v>1116</v>
      </c>
    </row>
    <row r="208" spans="1:34" ht="15" customHeight="1" x14ac:dyDescent="0.25">
      <c r="A208" s="34" t="s">
        <v>832</v>
      </c>
      <c r="B208" s="34" t="s">
        <v>41</v>
      </c>
      <c r="C208" s="34" t="s">
        <v>47</v>
      </c>
      <c r="D208" s="34" t="s">
        <v>42</v>
      </c>
      <c r="E208" s="34" t="s">
        <v>46</v>
      </c>
      <c r="F208" s="34" t="s">
        <v>13</v>
      </c>
      <c r="G208" s="34" t="s">
        <v>14</v>
      </c>
      <c r="H208" s="34" t="s">
        <v>29</v>
      </c>
      <c r="I208" s="59" t="s">
        <v>16</v>
      </c>
      <c r="J208" s="35">
        <v>25</v>
      </c>
      <c r="K208" s="36"/>
      <c r="L208" s="36"/>
      <c r="M208" s="36"/>
      <c r="N208" s="36"/>
      <c r="O208" s="36"/>
      <c r="P208" s="36">
        <v>1.9425E-10</v>
      </c>
      <c r="Q208" s="36">
        <v>2.03699999999999E-9</v>
      </c>
      <c r="R208" s="36">
        <v>1.221075E-5</v>
      </c>
      <c r="S208" s="36"/>
      <c r="T208" s="36">
        <v>9.7500000000000005E-10</v>
      </c>
      <c r="U208" s="36">
        <v>8.2500000000000005E-10</v>
      </c>
      <c r="V208" s="36"/>
      <c r="W208" s="36"/>
      <c r="X208" s="36"/>
      <c r="Y208" s="36"/>
      <c r="Z208" s="36"/>
      <c r="AA208" s="36"/>
      <c r="AB208" s="36"/>
      <c r="AC208" s="36"/>
      <c r="AD208" s="36"/>
      <c r="AE208" s="36"/>
      <c r="AF208" s="36"/>
      <c r="AG208" s="36"/>
      <c r="AH208" s="59" t="s">
        <v>444</v>
      </c>
    </row>
    <row r="209" spans="1:34" ht="15" customHeight="1" x14ac:dyDescent="0.25">
      <c r="A209" s="34" t="s">
        <v>832</v>
      </c>
      <c r="B209" s="34" t="s">
        <v>41</v>
      </c>
      <c r="C209" s="34" t="s">
        <v>47</v>
      </c>
      <c r="D209" s="34" t="s">
        <v>42</v>
      </c>
      <c r="E209" s="34" t="s">
        <v>46</v>
      </c>
      <c r="F209" s="34" t="s">
        <v>13</v>
      </c>
      <c r="G209" s="34" t="s">
        <v>14</v>
      </c>
      <c r="H209" s="34" t="s">
        <v>29</v>
      </c>
      <c r="I209" s="59" t="s">
        <v>17</v>
      </c>
      <c r="J209" s="35">
        <v>1</v>
      </c>
      <c r="K209" s="36"/>
      <c r="L209" s="36"/>
      <c r="M209" s="36"/>
      <c r="N209" s="36"/>
      <c r="O209" s="36"/>
      <c r="P209" s="36">
        <v>1.9292910000000001E-7</v>
      </c>
      <c r="Q209" s="36">
        <v>2.0231483999999898E-6</v>
      </c>
      <c r="R209" s="36">
        <v>1.21277169E-2</v>
      </c>
      <c r="S209" s="36"/>
      <c r="T209" s="36">
        <v>9.6836999999999993E-7</v>
      </c>
      <c r="U209" s="36">
        <v>8.1938999999999998E-7</v>
      </c>
      <c r="V209" s="36"/>
      <c r="W209" s="36"/>
      <c r="X209" s="36"/>
      <c r="Y209" s="36"/>
      <c r="Z209" s="36"/>
      <c r="AA209" s="36"/>
      <c r="AB209" s="36"/>
      <c r="AC209" s="36"/>
      <c r="AD209" s="36"/>
      <c r="AE209" s="36"/>
      <c r="AF209" s="36"/>
      <c r="AG209" s="36"/>
      <c r="AH209" s="59" t="s">
        <v>444</v>
      </c>
    </row>
    <row r="210" spans="1:34" ht="15" customHeight="1" x14ac:dyDescent="0.25">
      <c r="A210" s="34" t="s">
        <v>832</v>
      </c>
      <c r="B210" s="34" t="s">
        <v>41</v>
      </c>
      <c r="C210" s="34" t="s">
        <v>47</v>
      </c>
      <c r="D210" s="34" t="s">
        <v>42</v>
      </c>
      <c r="E210" s="34" t="s">
        <v>46</v>
      </c>
      <c r="F210" s="34" t="s">
        <v>13</v>
      </c>
      <c r="G210" s="34" t="s">
        <v>14</v>
      </c>
      <c r="H210" s="34" t="s">
        <v>29</v>
      </c>
      <c r="I210" s="59" t="s">
        <v>18</v>
      </c>
      <c r="J210" s="35">
        <v>298</v>
      </c>
      <c r="K210" s="36"/>
      <c r="L210" s="36"/>
      <c r="M210" s="36"/>
      <c r="N210" s="36"/>
      <c r="O210" s="36"/>
      <c r="P210" s="36">
        <v>4.6309200000000002E-10</v>
      </c>
      <c r="Q210" s="36">
        <v>4.85620799999999E-9</v>
      </c>
      <c r="R210" s="36">
        <v>2.91104279999999E-5</v>
      </c>
      <c r="S210" s="36"/>
      <c r="T210" s="36">
        <v>2.3244E-9</v>
      </c>
      <c r="U210" s="36">
        <v>1.9667999999999999E-9</v>
      </c>
      <c r="V210" s="36"/>
      <c r="W210" s="36"/>
      <c r="X210" s="36"/>
      <c r="Y210" s="36"/>
      <c r="Z210" s="36"/>
      <c r="AA210" s="36"/>
      <c r="AB210" s="36"/>
      <c r="AC210" s="36"/>
      <c r="AD210" s="36"/>
      <c r="AE210" s="36"/>
      <c r="AF210" s="36"/>
      <c r="AG210" s="36"/>
      <c r="AH210" s="59" t="s">
        <v>444</v>
      </c>
    </row>
    <row r="211" spans="1:34" ht="15" customHeight="1" x14ac:dyDescent="0.25">
      <c r="A211" s="34" t="s">
        <v>832</v>
      </c>
      <c r="B211" s="34" t="s">
        <v>41</v>
      </c>
      <c r="C211" s="34" t="s">
        <v>47</v>
      </c>
      <c r="D211" s="34" t="s">
        <v>42</v>
      </c>
      <c r="E211" s="34" t="s">
        <v>46</v>
      </c>
      <c r="F211" s="34" t="s">
        <v>13</v>
      </c>
      <c r="G211" s="34" t="s">
        <v>14</v>
      </c>
      <c r="H211" s="34" t="s">
        <v>30</v>
      </c>
      <c r="I211" s="59" t="s">
        <v>16</v>
      </c>
      <c r="J211" s="35">
        <v>25</v>
      </c>
      <c r="K211" s="36">
        <v>2.5964240000000001E-5</v>
      </c>
      <c r="L211" s="36">
        <v>1.239024E-5</v>
      </c>
      <c r="M211" s="36">
        <v>1.203968E-5</v>
      </c>
      <c r="N211" s="36">
        <v>1.2078E-5</v>
      </c>
      <c r="O211" s="36">
        <v>3.9735744800000101E-5</v>
      </c>
      <c r="P211" s="36">
        <v>5.80223760000002E-5</v>
      </c>
      <c r="Q211" s="36">
        <v>6.2946752000000305E-5</v>
      </c>
      <c r="R211" s="36">
        <v>8.4139679999999494E-5</v>
      </c>
      <c r="S211" s="36">
        <v>7.17296000000001E-5</v>
      </c>
      <c r="T211" s="36">
        <v>4.1707506937949401E-5</v>
      </c>
      <c r="U211" s="36">
        <v>1.9829215277055699E-6</v>
      </c>
      <c r="V211" s="36">
        <v>3.83938069248425E-5</v>
      </c>
      <c r="W211" s="36">
        <v>1.5806159999999998E-5</v>
      </c>
      <c r="X211" s="36">
        <v>1.4659520000000001E-5</v>
      </c>
      <c r="Y211" s="36">
        <v>1.132416E-5</v>
      </c>
      <c r="Z211" s="36">
        <v>4.5930400000000002E-6</v>
      </c>
      <c r="AA211" s="36">
        <v>8.7057599999999995E-6</v>
      </c>
      <c r="AB211" s="36">
        <v>8.6739199999999998E-6</v>
      </c>
      <c r="AC211" s="36">
        <v>9.4059200000000006E-6</v>
      </c>
      <c r="AD211" s="36">
        <v>1.308944E-5</v>
      </c>
      <c r="AE211" s="36">
        <v>1.4377280000000001E-5</v>
      </c>
      <c r="AF211" s="36">
        <v>1.8084960000000001E-5</v>
      </c>
      <c r="AG211" s="36">
        <v>1.7681039999999998E-5</v>
      </c>
      <c r="AH211" s="59" t="s">
        <v>366</v>
      </c>
    </row>
    <row r="212" spans="1:34" ht="15" customHeight="1" x14ac:dyDescent="0.25">
      <c r="A212" s="34" t="s">
        <v>832</v>
      </c>
      <c r="B212" s="34" t="s">
        <v>41</v>
      </c>
      <c r="C212" s="34" t="s">
        <v>47</v>
      </c>
      <c r="D212" s="34" t="s">
        <v>42</v>
      </c>
      <c r="E212" s="34" t="s">
        <v>46</v>
      </c>
      <c r="F212" s="34" t="s">
        <v>13</v>
      </c>
      <c r="G212" s="34" t="s">
        <v>14</v>
      </c>
      <c r="H212" s="34" t="s">
        <v>30</v>
      </c>
      <c r="I212" s="59" t="s">
        <v>18</v>
      </c>
      <c r="J212" s="35">
        <v>298</v>
      </c>
      <c r="K212" s="36">
        <v>6.0931580219999999E-5</v>
      </c>
      <c r="L212" s="36">
        <v>2.9076795720000101E-5</v>
      </c>
      <c r="M212" s="36">
        <v>2.8254119039999999E-5</v>
      </c>
      <c r="N212" s="36">
        <v>2.8344046500000101E-5</v>
      </c>
      <c r="O212" s="36">
        <v>9.3249859109400198E-5</v>
      </c>
      <c r="P212" s="36">
        <v>1.3616401087800101E-4</v>
      </c>
      <c r="Q212" s="36">
        <v>1.4772029025600101E-4</v>
      </c>
      <c r="R212" s="36">
        <v>1.9745479403999899E-4</v>
      </c>
      <c r="S212" s="36">
        <v>1.683314388E-4</v>
      </c>
      <c r="T212" s="36">
        <v>9.7877091906632707E-5</v>
      </c>
      <c r="U212" s="36">
        <v>4.6534210951430403E-6</v>
      </c>
      <c r="V212" s="36">
        <v>9.01138162371214E-5</v>
      </c>
      <c r="W212" s="36">
        <v>3.7093105980000002E-5</v>
      </c>
      <c r="X212" s="36">
        <v>3.4402228560000001E-5</v>
      </c>
      <c r="Y212" s="36">
        <v>2.6574972480000001E-5</v>
      </c>
      <c r="Z212" s="36">
        <v>1.077871662E-5</v>
      </c>
      <c r="AA212" s="36">
        <v>2.043024228E-5</v>
      </c>
      <c r="AB212" s="36">
        <v>2.0355521759999999E-5</v>
      </c>
      <c r="AC212" s="36">
        <v>2.2073342759999999E-5</v>
      </c>
      <c r="AD212" s="36">
        <v>3.0717643319999998E-5</v>
      </c>
      <c r="AE212" s="36">
        <v>3.3739881839999999E-5</v>
      </c>
      <c r="AF212" s="36">
        <v>4.2440879880000003E-5</v>
      </c>
      <c r="AG212" s="36">
        <v>4.1492980619999999E-5</v>
      </c>
      <c r="AH212" s="59" t="s">
        <v>366</v>
      </c>
    </row>
    <row r="213" spans="1:34" ht="15" customHeight="1" x14ac:dyDescent="0.25">
      <c r="A213" s="34" t="s">
        <v>832</v>
      </c>
      <c r="B213" s="34" t="s">
        <v>41</v>
      </c>
      <c r="C213" s="34" t="s">
        <v>47</v>
      </c>
      <c r="D213" s="34" t="s">
        <v>42</v>
      </c>
      <c r="E213" s="34" t="s">
        <v>46</v>
      </c>
      <c r="F213" s="34" t="s">
        <v>13</v>
      </c>
      <c r="G213" s="34" t="s">
        <v>14</v>
      </c>
      <c r="H213" s="34" t="s">
        <v>21</v>
      </c>
      <c r="I213" s="59" t="s">
        <v>16</v>
      </c>
      <c r="J213" s="35">
        <v>25</v>
      </c>
      <c r="K213" s="36">
        <v>6.3790013698301305E-8</v>
      </c>
      <c r="L213" s="36">
        <v>5.56874147340369E-8</v>
      </c>
      <c r="M213" s="36">
        <v>6.8178419135780203E-9</v>
      </c>
      <c r="N213" s="36">
        <v>4.3414801603051898E-8</v>
      </c>
      <c r="O213" s="36">
        <v>1.04354766375204E-7</v>
      </c>
      <c r="P213" s="36">
        <v>1.8740221153444899E-7</v>
      </c>
      <c r="Q213" s="36">
        <v>2.25251823900731E-7</v>
      </c>
      <c r="R213" s="36">
        <v>1.5663139744086901E-7</v>
      </c>
      <c r="S213" s="36">
        <v>2.6823809053467301E-7</v>
      </c>
      <c r="T213" s="36">
        <v>2.5796843960655497E-7</v>
      </c>
      <c r="U213" s="36">
        <v>1.06706463957496E-7</v>
      </c>
      <c r="V213" s="36">
        <v>8.7758648541750897E-8</v>
      </c>
      <c r="W213" s="36">
        <v>1.22811128443133E-7</v>
      </c>
      <c r="X213" s="36">
        <v>1.8684031966171301E-7</v>
      </c>
      <c r="Y213" s="36">
        <v>9.8939117276626995E-8</v>
      </c>
      <c r="Z213" s="36">
        <v>4.8919311700518197E-8</v>
      </c>
      <c r="AA213" s="36">
        <v>5.8875428799357202E-8</v>
      </c>
      <c r="AB213" s="36">
        <v>4.4015773187952203E-8</v>
      </c>
      <c r="AC213" s="36">
        <v>2.30837465962942E-8</v>
      </c>
      <c r="AD213" s="36">
        <v>5.7918938790263698E-8</v>
      </c>
      <c r="AE213" s="36">
        <v>2.7377789317227399E-8</v>
      </c>
      <c r="AF213" s="36">
        <v>1.1225488388077601E-8</v>
      </c>
      <c r="AG213" s="36">
        <v>2.6558301501585999E-9</v>
      </c>
      <c r="AH213" s="59" t="s">
        <v>440</v>
      </c>
    </row>
    <row r="214" spans="1:34" ht="15" customHeight="1" x14ac:dyDescent="0.25">
      <c r="A214" s="34" t="s">
        <v>832</v>
      </c>
      <c r="B214" s="34" t="s">
        <v>41</v>
      </c>
      <c r="C214" s="34" t="s">
        <v>47</v>
      </c>
      <c r="D214" s="34" t="s">
        <v>42</v>
      </c>
      <c r="E214" s="34" t="s">
        <v>46</v>
      </c>
      <c r="F214" s="34" t="s">
        <v>13</v>
      </c>
      <c r="G214" s="34" t="s">
        <v>14</v>
      </c>
      <c r="H214" s="34" t="s">
        <v>21</v>
      </c>
      <c r="I214" s="59" t="s">
        <v>17</v>
      </c>
      <c r="J214" s="35">
        <v>1</v>
      </c>
      <c r="K214" s="36">
        <v>6.2905458841684898E-5</v>
      </c>
      <c r="L214" s="36">
        <v>5.4915215916391502E-5</v>
      </c>
      <c r="M214" s="36">
        <v>6.7233011723764004E-6</v>
      </c>
      <c r="N214" s="36">
        <v>4.28127830208229E-5</v>
      </c>
      <c r="O214" s="36">
        <v>1.02907713614801E-4</v>
      </c>
      <c r="P214" s="36">
        <v>1.84803567534505E-4</v>
      </c>
      <c r="Q214" s="36">
        <v>2.22128331942641E-4</v>
      </c>
      <c r="R214" s="36">
        <v>1.54459442063022E-4</v>
      </c>
      <c r="S214" s="36">
        <v>2.64518522345926E-4</v>
      </c>
      <c r="T214" s="36">
        <v>2.5183262510081601E-4</v>
      </c>
      <c r="U214" s="36">
        <v>1.0408358696758E-4</v>
      </c>
      <c r="V214" s="36">
        <v>8.6541728615305294E-5</v>
      </c>
      <c r="W214" s="36">
        <v>1.21174891295656E-4</v>
      </c>
      <c r="X214" s="36">
        <v>1.8393335579363701E-4</v>
      </c>
      <c r="Y214" s="36">
        <v>9.7644007250441704E-5</v>
      </c>
      <c r="Z214" s="36">
        <v>4.8240963508031402E-5</v>
      </c>
      <c r="AA214" s="36">
        <v>5.8059025258431097E-5</v>
      </c>
      <c r="AB214" s="36">
        <v>4.3405421133079298E-5</v>
      </c>
      <c r="AC214" s="36">
        <v>2.2763651976825499E-5</v>
      </c>
      <c r="AD214" s="36">
        <v>5.7115796172372101E-5</v>
      </c>
      <c r="AE214" s="36">
        <v>2.6998150638695099E-5</v>
      </c>
      <c r="AF214" s="36">
        <v>1.1069828282429599E-5</v>
      </c>
      <c r="AG214" s="36">
        <v>2.6190026387430599E-6</v>
      </c>
      <c r="AH214" s="59" t="s">
        <v>440</v>
      </c>
    </row>
    <row r="215" spans="1:34" ht="15" customHeight="1" x14ac:dyDescent="0.25">
      <c r="A215" s="34" t="s">
        <v>832</v>
      </c>
      <c r="B215" s="34" t="s">
        <v>41</v>
      </c>
      <c r="C215" s="34" t="s">
        <v>47</v>
      </c>
      <c r="D215" s="34" t="s">
        <v>42</v>
      </c>
      <c r="E215" s="34" t="s">
        <v>46</v>
      </c>
      <c r="F215" s="34" t="s">
        <v>13</v>
      </c>
      <c r="G215" s="34" t="s">
        <v>14</v>
      </c>
      <c r="H215" s="34" t="s">
        <v>21</v>
      </c>
      <c r="I215" s="59" t="s">
        <v>18</v>
      </c>
      <c r="J215" s="35">
        <v>298</v>
      </c>
      <c r="K215" s="36">
        <v>1.5207539265675E-7</v>
      </c>
      <c r="L215" s="36">
        <v>1.3275879672594401E-7</v>
      </c>
      <c r="M215" s="36">
        <v>1.6253735121970001E-8</v>
      </c>
      <c r="N215" s="36">
        <v>1.0350088702167601E-7</v>
      </c>
      <c r="O215" s="36">
        <v>2.4878176303848603E-7</v>
      </c>
      <c r="P215" s="36">
        <v>4.4676687229812702E-7</v>
      </c>
      <c r="Q215" s="36">
        <v>5.3700034817934302E-7</v>
      </c>
      <c r="R215" s="36">
        <v>3.7340925149903099E-7</v>
      </c>
      <c r="S215" s="36">
        <v>6.3947960783466098E-7</v>
      </c>
      <c r="T215" s="36">
        <v>6.1499676002202703E-7</v>
      </c>
      <c r="U215" s="36">
        <v>2.5438821007467099E-7</v>
      </c>
      <c r="V215" s="36">
        <v>2.0921661812353399E-7</v>
      </c>
      <c r="W215" s="36">
        <v>2.9278173020842901E-7</v>
      </c>
      <c r="X215" s="36">
        <v>4.45427322073523E-7</v>
      </c>
      <c r="Y215" s="36">
        <v>2.3587085558747901E-7</v>
      </c>
      <c r="Z215" s="36">
        <v>1.16623639094036E-7</v>
      </c>
      <c r="AA215" s="36">
        <v>1.40359022257668E-7</v>
      </c>
      <c r="AB215" s="36">
        <v>1.04933603280078E-7</v>
      </c>
      <c r="AC215" s="36">
        <v>5.5031651885565301E-8</v>
      </c>
      <c r="AD215" s="36">
        <v>1.3807875007598899E-7</v>
      </c>
      <c r="AE215" s="36">
        <v>6.5268649732269999E-8</v>
      </c>
      <c r="AF215" s="36">
        <v>2.67615643171771E-8</v>
      </c>
      <c r="AG215" s="36">
        <v>6.3314990779780897E-9</v>
      </c>
      <c r="AH215" s="59" t="s">
        <v>440</v>
      </c>
    </row>
    <row r="216" spans="1:34" ht="15" customHeight="1" x14ac:dyDescent="0.25">
      <c r="A216" s="34" t="s">
        <v>832</v>
      </c>
      <c r="B216" s="34" t="s">
        <v>41</v>
      </c>
      <c r="C216" s="34" t="s">
        <v>47</v>
      </c>
      <c r="D216" s="34" t="s">
        <v>42</v>
      </c>
      <c r="E216" s="34" t="s">
        <v>46</v>
      </c>
      <c r="F216" s="34" t="s">
        <v>13</v>
      </c>
      <c r="G216" s="34" t="s">
        <v>14</v>
      </c>
      <c r="H216" s="34" t="s">
        <v>22</v>
      </c>
      <c r="I216" s="59" t="s">
        <v>16</v>
      </c>
      <c r="J216" s="35">
        <v>25</v>
      </c>
      <c r="K216" s="36">
        <v>7.1400000000000295E-8</v>
      </c>
      <c r="L216" s="36"/>
      <c r="M216" s="36"/>
      <c r="N216" s="36"/>
      <c r="O216" s="36">
        <v>1.44299999999999E-8</v>
      </c>
      <c r="P216" s="36">
        <v>6.4121250000000095E-8</v>
      </c>
      <c r="Q216" s="36"/>
      <c r="R216" s="36"/>
      <c r="S216" s="36"/>
      <c r="T216" s="36"/>
      <c r="U216" s="36"/>
      <c r="V216" s="36"/>
      <c r="W216" s="36"/>
      <c r="X216" s="36"/>
      <c r="Y216" s="36"/>
      <c r="Z216" s="36"/>
      <c r="AA216" s="36"/>
      <c r="AB216" s="36"/>
      <c r="AC216" s="36"/>
      <c r="AD216" s="36"/>
      <c r="AE216" s="36"/>
      <c r="AF216" s="36"/>
      <c r="AG216" s="36"/>
      <c r="AH216" s="59" t="s">
        <v>441</v>
      </c>
    </row>
    <row r="217" spans="1:34" ht="15" customHeight="1" x14ac:dyDescent="0.25">
      <c r="A217" s="34" t="s">
        <v>832</v>
      </c>
      <c r="B217" s="34" t="s">
        <v>41</v>
      </c>
      <c r="C217" s="34" t="s">
        <v>47</v>
      </c>
      <c r="D217" s="34" t="s">
        <v>42</v>
      </c>
      <c r="E217" s="34" t="s">
        <v>46</v>
      </c>
      <c r="F217" s="34" t="s">
        <v>13</v>
      </c>
      <c r="G217" s="34" t="s">
        <v>14</v>
      </c>
      <c r="H217" s="34" t="s">
        <v>22</v>
      </c>
      <c r="I217" s="59" t="s">
        <v>17</v>
      </c>
      <c r="J217" s="35">
        <v>1</v>
      </c>
      <c r="K217" s="36">
        <v>6.8753440000000299E-5</v>
      </c>
      <c r="L217" s="36"/>
      <c r="M217" s="36"/>
      <c r="N217" s="36"/>
      <c r="O217" s="36">
        <v>1.38951279999999E-5</v>
      </c>
      <c r="P217" s="36">
        <v>6.1744489000000103E-5</v>
      </c>
      <c r="Q217" s="36"/>
      <c r="R217" s="36"/>
      <c r="S217" s="36"/>
      <c r="T217" s="36"/>
      <c r="U217" s="36"/>
      <c r="V217" s="36"/>
      <c r="W217" s="36"/>
      <c r="X217" s="36"/>
      <c r="Y217" s="36"/>
      <c r="Z217" s="36"/>
      <c r="AA217" s="36"/>
      <c r="AB217" s="36"/>
      <c r="AC217" s="36"/>
      <c r="AD217" s="36"/>
      <c r="AE217" s="36"/>
      <c r="AF217" s="36"/>
      <c r="AG217" s="36"/>
      <c r="AH217" s="59" t="s">
        <v>441</v>
      </c>
    </row>
    <row r="218" spans="1:34" ht="15" customHeight="1" x14ac:dyDescent="0.25">
      <c r="A218" s="34" t="s">
        <v>832</v>
      </c>
      <c r="B218" s="34" t="s">
        <v>41</v>
      </c>
      <c r="C218" s="34" t="s">
        <v>47</v>
      </c>
      <c r="D218" s="34" t="s">
        <v>42</v>
      </c>
      <c r="E218" s="34" t="s">
        <v>46</v>
      </c>
      <c r="F218" s="34" t="s">
        <v>13</v>
      </c>
      <c r="G218" s="34" t="s">
        <v>14</v>
      </c>
      <c r="H218" s="34" t="s">
        <v>22</v>
      </c>
      <c r="I218" s="59" t="s">
        <v>18</v>
      </c>
      <c r="J218" s="35">
        <v>298</v>
      </c>
      <c r="K218" s="36">
        <v>1.7021760000000101E-7</v>
      </c>
      <c r="L218" s="36"/>
      <c r="M218" s="36"/>
      <c r="N218" s="36"/>
      <c r="O218" s="36">
        <v>3.4401119999999897E-8</v>
      </c>
      <c r="P218" s="36">
        <v>1.5286505999999999E-7</v>
      </c>
      <c r="Q218" s="36"/>
      <c r="R218" s="36"/>
      <c r="S218" s="36"/>
      <c r="T218" s="36"/>
      <c r="U218" s="36"/>
      <c r="V218" s="36"/>
      <c r="W218" s="36"/>
      <c r="X218" s="36"/>
      <c r="Y218" s="36"/>
      <c r="Z218" s="36"/>
      <c r="AA218" s="36"/>
      <c r="AB218" s="36"/>
      <c r="AC218" s="36"/>
      <c r="AD218" s="36"/>
      <c r="AE218" s="36"/>
      <c r="AF218" s="36"/>
      <c r="AG218" s="36"/>
      <c r="AH218" s="59" t="s">
        <v>441</v>
      </c>
    </row>
    <row r="219" spans="1:34" ht="15" customHeight="1" x14ac:dyDescent="0.25">
      <c r="A219" s="34" t="s">
        <v>832</v>
      </c>
      <c r="B219" s="34" t="s">
        <v>41</v>
      </c>
      <c r="C219" s="34" t="s">
        <v>47</v>
      </c>
      <c r="D219" s="34" t="s">
        <v>42</v>
      </c>
      <c r="E219" s="34" t="s">
        <v>46</v>
      </c>
      <c r="F219" s="34" t="s">
        <v>13</v>
      </c>
      <c r="G219" s="34" t="s">
        <v>14</v>
      </c>
      <c r="H219" s="34" t="s">
        <v>23</v>
      </c>
      <c r="I219" s="59" t="s">
        <v>16</v>
      </c>
      <c r="J219" s="35">
        <v>25</v>
      </c>
      <c r="K219" s="36"/>
      <c r="L219" s="36"/>
      <c r="M219" s="36"/>
      <c r="N219" s="36"/>
      <c r="O219" s="36"/>
      <c r="P219" s="36">
        <v>2.3654999999999898E-9</v>
      </c>
      <c r="Q219" s="36"/>
      <c r="R219" s="36"/>
      <c r="S219" s="36"/>
      <c r="T219" s="36"/>
      <c r="U219" s="36"/>
      <c r="V219" s="36"/>
      <c r="W219" s="36"/>
      <c r="X219" s="36"/>
      <c r="Y219" s="36"/>
      <c r="Z219" s="36"/>
      <c r="AA219" s="36"/>
      <c r="AB219" s="36"/>
      <c r="AC219" s="36"/>
      <c r="AD219" s="36"/>
      <c r="AE219" s="36"/>
      <c r="AF219" s="36"/>
      <c r="AG219" s="36"/>
      <c r="AH219" s="59" t="s">
        <v>442</v>
      </c>
    </row>
    <row r="220" spans="1:34" ht="15" customHeight="1" x14ac:dyDescent="0.25">
      <c r="A220" s="34" t="s">
        <v>832</v>
      </c>
      <c r="B220" s="34" t="s">
        <v>41</v>
      </c>
      <c r="C220" s="34" t="s">
        <v>47</v>
      </c>
      <c r="D220" s="34" t="s">
        <v>42</v>
      </c>
      <c r="E220" s="34" t="s">
        <v>46</v>
      </c>
      <c r="F220" s="34" t="s">
        <v>13</v>
      </c>
      <c r="G220" s="34" t="s">
        <v>14</v>
      </c>
      <c r="H220" s="34" t="s">
        <v>23</v>
      </c>
      <c r="I220" s="59" t="s">
        <v>17</v>
      </c>
      <c r="J220" s="35">
        <v>1</v>
      </c>
      <c r="K220" s="36"/>
      <c r="L220" s="36"/>
      <c r="M220" s="36"/>
      <c r="N220" s="36"/>
      <c r="O220" s="36"/>
      <c r="P220" s="36">
        <v>2.3718079999999899E-6</v>
      </c>
      <c r="Q220" s="36"/>
      <c r="R220" s="36"/>
      <c r="S220" s="36"/>
      <c r="T220" s="36"/>
      <c r="U220" s="36"/>
      <c r="V220" s="36"/>
      <c r="W220" s="36"/>
      <c r="X220" s="36"/>
      <c r="Y220" s="36"/>
      <c r="Z220" s="36"/>
      <c r="AA220" s="36"/>
      <c r="AB220" s="36"/>
      <c r="AC220" s="36"/>
      <c r="AD220" s="36"/>
      <c r="AE220" s="36"/>
      <c r="AF220" s="36"/>
      <c r="AG220" s="36"/>
      <c r="AH220" s="59" t="s">
        <v>442</v>
      </c>
    </row>
    <row r="221" spans="1:34" ht="15" customHeight="1" x14ac:dyDescent="0.25">
      <c r="A221" s="34" t="s">
        <v>832</v>
      </c>
      <c r="B221" s="34" t="s">
        <v>41</v>
      </c>
      <c r="C221" s="34" t="s">
        <v>47</v>
      </c>
      <c r="D221" s="34" t="s">
        <v>42</v>
      </c>
      <c r="E221" s="34" t="s">
        <v>46</v>
      </c>
      <c r="F221" s="34" t="s">
        <v>13</v>
      </c>
      <c r="G221" s="34" t="s">
        <v>14</v>
      </c>
      <c r="H221" s="34" t="s">
        <v>23</v>
      </c>
      <c r="I221" s="59" t="s">
        <v>18</v>
      </c>
      <c r="J221" s="35">
        <v>298</v>
      </c>
      <c r="K221" s="36"/>
      <c r="L221" s="36"/>
      <c r="M221" s="36"/>
      <c r="N221" s="36"/>
      <c r="O221" s="36"/>
      <c r="P221" s="36">
        <v>5.6393519999999899E-9</v>
      </c>
      <c r="Q221" s="36"/>
      <c r="R221" s="36"/>
      <c r="S221" s="36"/>
      <c r="T221" s="36"/>
      <c r="U221" s="36"/>
      <c r="V221" s="36"/>
      <c r="W221" s="36"/>
      <c r="X221" s="36"/>
      <c r="Y221" s="36"/>
      <c r="Z221" s="36"/>
      <c r="AA221" s="36"/>
      <c r="AB221" s="36"/>
      <c r="AC221" s="36"/>
      <c r="AD221" s="36"/>
      <c r="AE221" s="36"/>
      <c r="AF221" s="36"/>
      <c r="AG221" s="36"/>
      <c r="AH221" s="59" t="s">
        <v>442</v>
      </c>
    </row>
    <row r="222" spans="1:34" ht="15" customHeight="1" x14ac:dyDescent="0.25">
      <c r="A222" s="34" t="s">
        <v>832</v>
      </c>
      <c r="B222" s="34" t="s">
        <v>41</v>
      </c>
      <c r="C222" s="34" t="s">
        <v>47</v>
      </c>
      <c r="D222" s="34" t="s">
        <v>42</v>
      </c>
      <c r="E222" s="34" t="s">
        <v>46</v>
      </c>
      <c r="F222" s="34" t="s">
        <v>13</v>
      </c>
      <c r="G222" s="34" t="s">
        <v>14</v>
      </c>
      <c r="H222" s="34" t="s">
        <v>31</v>
      </c>
      <c r="I222" s="59" t="s">
        <v>16</v>
      </c>
      <c r="J222" s="35">
        <v>25</v>
      </c>
      <c r="K222" s="36">
        <v>6.7440800000000303E-6</v>
      </c>
      <c r="L222" s="36"/>
      <c r="M222" s="36"/>
      <c r="N222" s="36"/>
      <c r="O222" s="36"/>
      <c r="P222" s="36">
        <v>1.6947591199999999E-5</v>
      </c>
      <c r="Q222" s="36">
        <v>3.14471847999999E-5</v>
      </c>
      <c r="R222" s="36">
        <v>1.9783519999999999E-5</v>
      </c>
      <c r="S222" s="36">
        <v>1.691456E-5</v>
      </c>
      <c r="T222" s="36">
        <v>5.3010504302377697E-6</v>
      </c>
      <c r="U222" s="36">
        <v>9.4084671245576005E-6</v>
      </c>
      <c r="V222" s="36">
        <v>1.2174147719039301E-5</v>
      </c>
      <c r="W222" s="36"/>
      <c r="X222" s="36"/>
      <c r="Y222" s="36"/>
      <c r="Z222" s="36"/>
      <c r="AA222" s="36">
        <v>9.4080000000000006E-8</v>
      </c>
      <c r="AB222" s="36">
        <v>6.4640000000000002E-8</v>
      </c>
      <c r="AC222" s="36"/>
      <c r="AD222" s="36">
        <v>1.3024000000000001E-7</v>
      </c>
      <c r="AE222" s="36">
        <v>9.4160000000000004E-8</v>
      </c>
      <c r="AF222" s="36">
        <v>1.5760000000000001E-7</v>
      </c>
      <c r="AG222" s="36">
        <v>4.0624000000000002E-7</v>
      </c>
      <c r="AH222" s="59" t="s">
        <v>367</v>
      </c>
    </row>
    <row r="223" spans="1:34" ht="15" customHeight="1" x14ac:dyDescent="0.25">
      <c r="A223" s="34" t="s">
        <v>832</v>
      </c>
      <c r="B223" s="34" t="s">
        <v>41</v>
      </c>
      <c r="C223" s="34" t="s">
        <v>47</v>
      </c>
      <c r="D223" s="34" t="s">
        <v>42</v>
      </c>
      <c r="E223" s="34" t="s">
        <v>46</v>
      </c>
      <c r="F223" s="34" t="s">
        <v>13</v>
      </c>
      <c r="G223" s="34" t="s">
        <v>14</v>
      </c>
      <c r="H223" s="34" t="s">
        <v>31</v>
      </c>
      <c r="I223" s="59" t="s">
        <v>18</v>
      </c>
      <c r="J223" s="35">
        <v>298</v>
      </c>
      <c r="K223" s="36">
        <v>1.5826669740000099E-5</v>
      </c>
      <c r="L223" s="36"/>
      <c r="M223" s="36"/>
      <c r="N223" s="36"/>
      <c r="O223" s="36"/>
      <c r="P223" s="36">
        <v>3.9771759648600103E-5</v>
      </c>
      <c r="Q223" s="36">
        <v>7.3798680929399902E-5</v>
      </c>
      <c r="R223" s="36">
        <v>4.6426975560000098E-5</v>
      </c>
      <c r="S223" s="36">
        <v>3.9694243680000098E-5</v>
      </c>
      <c r="T223" s="36">
        <v>1.2440240097160499E-5</v>
      </c>
      <c r="U223" s="36">
        <v>2.2079320224555599E-5</v>
      </c>
      <c r="V223" s="36">
        <v>2.85696811596554E-5</v>
      </c>
      <c r="W223" s="36"/>
      <c r="X223" s="36"/>
      <c r="Y223" s="36"/>
      <c r="Z223" s="36"/>
      <c r="AA223" s="36">
        <v>2.2078224E-7</v>
      </c>
      <c r="AB223" s="36">
        <v>1.5169392000000001E-7</v>
      </c>
      <c r="AC223" s="36"/>
      <c r="AD223" s="36">
        <v>3.0564071999999999E-7</v>
      </c>
      <c r="AE223" s="36">
        <v>2.2096998000000001E-7</v>
      </c>
      <c r="AF223" s="36">
        <v>3.6984780000000001E-7</v>
      </c>
      <c r="AG223" s="36">
        <v>9.5334372000000003E-7</v>
      </c>
      <c r="AH223" s="59" t="s">
        <v>367</v>
      </c>
    </row>
    <row r="224" spans="1:34" ht="15" customHeight="1" x14ac:dyDescent="0.25">
      <c r="A224" s="34" t="s">
        <v>832</v>
      </c>
      <c r="B224" s="34" t="s">
        <v>41</v>
      </c>
      <c r="C224" s="34" t="s">
        <v>47</v>
      </c>
      <c r="D224" s="34" t="s">
        <v>42</v>
      </c>
      <c r="E224" s="34" t="s">
        <v>46</v>
      </c>
      <c r="F224" s="34" t="s">
        <v>13</v>
      </c>
      <c r="G224" s="34" t="s">
        <v>14</v>
      </c>
      <c r="H224" s="34" t="s">
        <v>20</v>
      </c>
      <c r="I224" s="59" t="s">
        <v>16</v>
      </c>
      <c r="J224" s="35">
        <v>25</v>
      </c>
      <c r="K224" s="36">
        <v>5.1337967499999796E-4</v>
      </c>
      <c r="L224" s="36">
        <v>4.9661472499999899E-4</v>
      </c>
      <c r="M224" s="36">
        <v>4.9783480000000001E-4</v>
      </c>
      <c r="N224" s="36">
        <v>1.2192857499999999E-4</v>
      </c>
      <c r="O224" s="36">
        <v>2.9404948449999698E-4</v>
      </c>
      <c r="P224" s="36">
        <v>1.8911793125E-4</v>
      </c>
      <c r="Q224" s="36">
        <v>1.96707333999999E-4</v>
      </c>
      <c r="R224" s="36">
        <v>2.2650787500000001E-4</v>
      </c>
      <c r="S224" s="36">
        <v>1.7558672500000099E-4</v>
      </c>
      <c r="T224" s="36">
        <v>4.3259739192697103E-4</v>
      </c>
      <c r="U224" s="36">
        <v>4.33232760618288E-4</v>
      </c>
      <c r="V224" s="36">
        <v>2.14684790856958E-4</v>
      </c>
      <c r="W224" s="36">
        <v>2.5573620324989999E-4</v>
      </c>
      <c r="X224" s="36">
        <v>2.4318307923054699E-4</v>
      </c>
      <c r="Y224" s="36">
        <v>2.0843434043184199E-4</v>
      </c>
      <c r="Z224" s="36">
        <v>1.9226790764238701E-4</v>
      </c>
      <c r="AA224" s="36">
        <v>1.9884756412678699E-4</v>
      </c>
      <c r="AB224" s="36">
        <v>2.1561988542207399E-4</v>
      </c>
      <c r="AC224" s="36">
        <v>2.1537920692319299E-4</v>
      </c>
      <c r="AD224" s="36">
        <v>2.0417003027371899E-4</v>
      </c>
      <c r="AE224" s="36">
        <v>1.9140689877768599E-4</v>
      </c>
      <c r="AF224" s="36">
        <v>1.9041681848496299E-4</v>
      </c>
      <c r="AG224" s="36">
        <v>2.0240717747003399E-4</v>
      </c>
      <c r="AH224" s="59" t="s">
        <v>439</v>
      </c>
    </row>
    <row r="225" spans="1:34" ht="15" customHeight="1" x14ac:dyDescent="0.25">
      <c r="A225" s="34" t="s">
        <v>832</v>
      </c>
      <c r="B225" s="34" t="s">
        <v>41</v>
      </c>
      <c r="C225" s="34" t="s">
        <v>47</v>
      </c>
      <c r="D225" s="34" t="s">
        <v>42</v>
      </c>
      <c r="E225" s="34" t="s">
        <v>46</v>
      </c>
      <c r="F225" s="34" t="s">
        <v>13</v>
      </c>
      <c r="G225" s="34" t="s">
        <v>14</v>
      </c>
      <c r="H225" s="34" t="s">
        <v>20</v>
      </c>
      <c r="I225" s="59" t="s">
        <v>17</v>
      </c>
      <c r="J225" s="35">
        <v>1</v>
      </c>
      <c r="K225" s="36">
        <v>1.0887756147399901</v>
      </c>
      <c r="L225" s="36">
        <v>1.05322050878</v>
      </c>
      <c r="M225" s="36">
        <v>1.0558080438399999</v>
      </c>
      <c r="N225" s="36">
        <v>0.25858612186000002</v>
      </c>
      <c r="O225" s="36">
        <v>0.62362014672759303</v>
      </c>
      <c r="P225" s="36">
        <v>0.40108130859500002</v>
      </c>
      <c r="Q225" s="36">
        <v>0.41717691394719802</v>
      </c>
      <c r="R225" s="36">
        <v>0.48037790130000102</v>
      </c>
      <c r="S225" s="36">
        <v>0.37238432638000302</v>
      </c>
      <c r="T225" s="36">
        <v>0.91708687844451398</v>
      </c>
      <c r="U225" s="36">
        <v>0.919989474607393</v>
      </c>
      <c r="V225" s="36">
        <v>0.45531378342050799</v>
      </c>
      <c r="W225" s="36">
        <v>0.54255940536356895</v>
      </c>
      <c r="X225" s="36">
        <v>0.51585834750545201</v>
      </c>
      <c r="Y225" s="36">
        <v>0.44195850640247902</v>
      </c>
      <c r="Z225" s="36">
        <v>0.40779762190386898</v>
      </c>
      <c r="AA225" s="36">
        <v>0.421715922712944</v>
      </c>
      <c r="AB225" s="36">
        <v>0.45728665300313398</v>
      </c>
      <c r="AC225" s="36">
        <v>0.45677676630665098</v>
      </c>
      <c r="AD225" s="36">
        <v>0.43300380020450302</v>
      </c>
      <c r="AE225" s="36">
        <v>0.405935750927717</v>
      </c>
      <c r="AF225" s="36">
        <v>0.40383598864291098</v>
      </c>
      <c r="AG225" s="36">
        <v>0.42926514197844901</v>
      </c>
      <c r="AH225" s="59" t="s">
        <v>439</v>
      </c>
    </row>
    <row r="226" spans="1:34" ht="15" customHeight="1" x14ac:dyDescent="0.25">
      <c r="A226" s="34" t="s">
        <v>832</v>
      </c>
      <c r="B226" s="34" t="s">
        <v>41</v>
      </c>
      <c r="C226" s="34" t="s">
        <v>47</v>
      </c>
      <c r="D226" s="34" t="s">
        <v>42</v>
      </c>
      <c r="E226" s="34" t="s">
        <v>46</v>
      </c>
      <c r="F226" s="34" t="s">
        <v>13</v>
      </c>
      <c r="G226" s="34" t="s">
        <v>14</v>
      </c>
      <c r="H226" s="34" t="s">
        <v>20</v>
      </c>
      <c r="I226" s="59" t="s">
        <v>18</v>
      </c>
      <c r="J226" s="35">
        <v>298</v>
      </c>
      <c r="K226" s="36">
        <v>6.11948572599997E-4</v>
      </c>
      <c r="L226" s="36">
        <v>5.9196475219999896E-4</v>
      </c>
      <c r="M226" s="36">
        <v>5.9341908159999996E-4</v>
      </c>
      <c r="N226" s="36">
        <v>1.4533886140000001E-4</v>
      </c>
      <c r="O226" s="36">
        <v>3.5050698552399601E-4</v>
      </c>
      <c r="P226" s="36">
        <v>2.2542857405000001E-4</v>
      </c>
      <c r="Q226" s="36">
        <v>2.3447514212799901E-4</v>
      </c>
      <c r="R226" s="36">
        <v>2.6999738700000101E-4</v>
      </c>
      <c r="S226" s="36">
        <v>2.0929937620000201E-4</v>
      </c>
      <c r="T226" s="36">
        <v>5.1565609117694899E-4</v>
      </c>
      <c r="U226" s="36">
        <v>5.1641345065699996E-4</v>
      </c>
      <c r="V226" s="36">
        <v>2.5602465267988002E-4</v>
      </c>
      <c r="W226" s="36">
        <v>3.0486184373598897E-4</v>
      </c>
      <c r="X226" s="36">
        <v>2.8987423044281199E-4</v>
      </c>
      <c r="Y226" s="36">
        <v>2.4845455048626302E-4</v>
      </c>
      <c r="Z226" s="36">
        <v>2.2918334590972501E-4</v>
      </c>
      <c r="AA226" s="36">
        <v>2.3702629643912999E-4</v>
      </c>
      <c r="AB226" s="36">
        <v>2.5701890342311201E-4</v>
      </c>
      <c r="AC226" s="36">
        <v>2.56731991070573E-4</v>
      </c>
      <c r="AD226" s="36">
        <v>2.4337067608627301E-4</v>
      </c>
      <c r="AE226" s="36">
        <v>2.28157023343002E-4</v>
      </c>
      <c r="AF226" s="36">
        <v>2.2697684763407601E-4</v>
      </c>
      <c r="AG226" s="36">
        <v>2.4126935554428101E-4</v>
      </c>
      <c r="AH226" s="59" t="s">
        <v>439</v>
      </c>
    </row>
    <row r="227" spans="1:34" ht="15" customHeight="1" x14ac:dyDescent="0.25">
      <c r="A227" s="34" t="s">
        <v>832</v>
      </c>
      <c r="B227" s="34" t="s">
        <v>41</v>
      </c>
      <c r="C227" s="34" t="s">
        <v>47</v>
      </c>
      <c r="D227" s="34" t="s">
        <v>42</v>
      </c>
      <c r="E227" s="34" t="s">
        <v>46</v>
      </c>
      <c r="F227" s="34" t="s">
        <v>13</v>
      </c>
      <c r="G227" s="34" t="s">
        <v>14</v>
      </c>
      <c r="H227" s="34" t="s">
        <v>25</v>
      </c>
      <c r="I227" s="59" t="s">
        <v>16</v>
      </c>
      <c r="J227" s="35">
        <v>25</v>
      </c>
      <c r="K227" s="36">
        <v>1.2975E-8</v>
      </c>
      <c r="L227" s="36">
        <v>2.3250000000000001E-9</v>
      </c>
      <c r="M227" s="36">
        <v>3.7499999999999997E-9</v>
      </c>
      <c r="N227" s="36"/>
      <c r="O227" s="36"/>
      <c r="P227" s="36"/>
      <c r="Q227" s="36"/>
      <c r="R227" s="36"/>
      <c r="S227" s="36"/>
      <c r="T227" s="36">
        <v>1.3404052800740699E-10</v>
      </c>
      <c r="U227" s="36"/>
      <c r="V227" s="36"/>
      <c r="W227" s="36"/>
      <c r="X227" s="36"/>
      <c r="Y227" s="36"/>
      <c r="Z227" s="36">
        <v>1.7414730889745699E-9</v>
      </c>
      <c r="AA227" s="36">
        <v>3E-10</v>
      </c>
      <c r="AB227" s="36">
        <v>7.5E-11</v>
      </c>
      <c r="AC227" s="36">
        <v>7.5E-11</v>
      </c>
      <c r="AD227" s="36">
        <v>9.5815333203054807E-10</v>
      </c>
      <c r="AE227" s="36"/>
      <c r="AF227" s="36"/>
      <c r="AG227" s="36"/>
      <c r="AH227" s="59" t="s">
        <v>443</v>
      </c>
    </row>
    <row r="228" spans="1:34" ht="15" customHeight="1" x14ac:dyDescent="0.25">
      <c r="A228" s="34" t="s">
        <v>832</v>
      </c>
      <c r="B228" s="34" t="s">
        <v>41</v>
      </c>
      <c r="C228" s="34" t="s">
        <v>47</v>
      </c>
      <c r="D228" s="34" t="s">
        <v>42</v>
      </c>
      <c r="E228" s="34" t="s">
        <v>46</v>
      </c>
      <c r="F228" s="34" t="s">
        <v>13</v>
      </c>
      <c r="G228" s="34" t="s">
        <v>14</v>
      </c>
      <c r="H228" s="34" t="s">
        <v>25</v>
      </c>
      <c r="I228" s="59" t="s">
        <v>17</v>
      </c>
      <c r="J228" s="35">
        <v>1</v>
      </c>
      <c r="K228" s="36">
        <v>1.0632580000000001E-5</v>
      </c>
      <c r="L228" s="36">
        <v>1.9052599999999999E-6</v>
      </c>
      <c r="M228" s="36">
        <v>3.0730000000000001E-6</v>
      </c>
      <c r="N228" s="36"/>
      <c r="O228" s="36"/>
      <c r="P228" s="36"/>
      <c r="Q228" s="36"/>
      <c r="R228" s="36"/>
      <c r="S228" s="36"/>
      <c r="T228" s="36">
        <v>1.12629765435566E-7</v>
      </c>
      <c r="U228" s="36"/>
      <c r="V228" s="36"/>
      <c r="W228" s="36"/>
      <c r="X228" s="36"/>
      <c r="Y228" s="36"/>
      <c r="Z228" s="36">
        <v>1.42707914731169E-6</v>
      </c>
      <c r="AA228" s="36">
        <v>2.4583999999999998E-7</v>
      </c>
      <c r="AB228" s="36">
        <v>6.1459999999999996E-8</v>
      </c>
      <c r="AC228" s="36">
        <v>6.1459999999999996E-8</v>
      </c>
      <c r="AD228" s="36">
        <v>7.8517471715463295E-7</v>
      </c>
      <c r="AE228" s="36"/>
      <c r="AF228" s="36"/>
      <c r="AG228" s="36"/>
      <c r="AH228" s="59" t="s">
        <v>443</v>
      </c>
    </row>
    <row r="229" spans="1:34" ht="15" customHeight="1" x14ac:dyDescent="0.25">
      <c r="A229" s="34" t="s">
        <v>832</v>
      </c>
      <c r="B229" s="34" t="s">
        <v>41</v>
      </c>
      <c r="C229" s="34" t="s">
        <v>47</v>
      </c>
      <c r="D229" s="34" t="s">
        <v>42</v>
      </c>
      <c r="E229" s="34" t="s">
        <v>46</v>
      </c>
      <c r="F229" s="34" t="s">
        <v>13</v>
      </c>
      <c r="G229" s="34" t="s">
        <v>14</v>
      </c>
      <c r="H229" s="34" t="s">
        <v>25</v>
      </c>
      <c r="I229" s="59" t="s">
        <v>18</v>
      </c>
      <c r="J229" s="35">
        <v>298</v>
      </c>
      <c r="K229" s="36">
        <v>3.0932399999999997E-8</v>
      </c>
      <c r="L229" s="36">
        <v>5.5427999999999904E-9</v>
      </c>
      <c r="M229" s="36">
        <v>8.9400000000000092E-9</v>
      </c>
      <c r="N229" s="36"/>
      <c r="O229" s="36"/>
      <c r="P229" s="36"/>
      <c r="Q229" s="36"/>
      <c r="R229" s="36"/>
      <c r="S229" s="36"/>
      <c r="T229" s="36">
        <v>3.1955261876965702E-10</v>
      </c>
      <c r="U229" s="36"/>
      <c r="V229" s="36"/>
      <c r="W229" s="36"/>
      <c r="X229" s="36"/>
      <c r="Y229" s="36"/>
      <c r="Z229" s="36">
        <v>4.1516718441153604E-9</v>
      </c>
      <c r="AA229" s="36">
        <v>7.1519999999999997E-10</v>
      </c>
      <c r="AB229" s="36">
        <v>1.7879999999999999E-10</v>
      </c>
      <c r="AC229" s="36">
        <v>1.7879999999999999E-10</v>
      </c>
      <c r="AD229" s="36">
        <v>2.2842375435608299E-9</v>
      </c>
      <c r="AE229" s="36"/>
      <c r="AF229" s="36"/>
      <c r="AG229" s="36"/>
      <c r="AH229" s="59" t="s">
        <v>443</v>
      </c>
    </row>
    <row r="230" spans="1:34" ht="15" customHeight="1" x14ac:dyDescent="0.25">
      <c r="A230" s="34" t="s">
        <v>832</v>
      </c>
      <c r="B230" s="34" t="s">
        <v>41</v>
      </c>
      <c r="C230" s="34" t="s">
        <v>47</v>
      </c>
      <c r="D230" s="34" t="s">
        <v>42</v>
      </c>
      <c r="E230" s="34" t="s">
        <v>46</v>
      </c>
      <c r="F230" s="34" t="s">
        <v>13</v>
      </c>
      <c r="G230" s="34" t="s">
        <v>14</v>
      </c>
      <c r="H230" s="34" t="s">
        <v>910</v>
      </c>
      <c r="I230" s="59" t="s">
        <v>16</v>
      </c>
      <c r="J230" s="35">
        <v>25</v>
      </c>
      <c r="K230" s="36"/>
      <c r="L230" s="36"/>
      <c r="M230" s="36"/>
      <c r="N230" s="36"/>
      <c r="O230" s="36"/>
      <c r="P230" s="36"/>
      <c r="Q230" s="36"/>
      <c r="R230" s="36"/>
      <c r="S230" s="36"/>
      <c r="T230" s="36"/>
      <c r="U230" s="36">
        <v>5.7810578862395497E-11</v>
      </c>
      <c r="V230" s="36">
        <v>4.2494108931971601E-11</v>
      </c>
      <c r="W230" s="36">
        <v>2.97236645134446E-10</v>
      </c>
      <c r="X230" s="36">
        <v>6.08528793463396E-9</v>
      </c>
      <c r="Y230" s="36">
        <v>3.1436515572116101E-9</v>
      </c>
      <c r="Z230" s="36">
        <v>2.2690860577470399E-9</v>
      </c>
      <c r="AA230" s="36">
        <v>4.2562123588884503E-9</v>
      </c>
      <c r="AB230" s="36">
        <v>4.2405020014460298E-9</v>
      </c>
      <c r="AC230" s="36">
        <v>2.4824329166422198E-9</v>
      </c>
      <c r="AD230" s="36">
        <v>1.09320328520712E-8</v>
      </c>
      <c r="AE230" s="36">
        <v>5.2602667799272203E-9</v>
      </c>
      <c r="AF230" s="36">
        <v>3.6054031306059301E-9</v>
      </c>
      <c r="AG230" s="36">
        <v>1.50638542302691E-9</v>
      </c>
      <c r="AH230" s="59" t="s">
        <v>1115</v>
      </c>
    </row>
    <row r="231" spans="1:34" ht="15" customHeight="1" x14ac:dyDescent="0.25">
      <c r="A231" s="34" t="s">
        <v>832</v>
      </c>
      <c r="B231" s="34" t="s">
        <v>41</v>
      </c>
      <c r="C231" s="34" t="s">
        <v>47</v>
      </c>
      <c r="D231" s="34" t="s">
        <v>42</v>
      </c>
      <c r="E231" s="34" t="s">
        <v>46</v>
      </c>
      <c r="F231" s="34" t="s">
        <v>13</v>
      </c>
      <c r="G231" s="34" t="s">
        <v>14</v>
      </c>
      <c r="H231" s="34" t="s">
        <v>910</v>
      </c>
      <c r="I231" s="59" t="s">
        <v>18</v>
      </c>
      <c r="J231" s="35">
        <v>298</v>
      </c>
      <c r="K231" s="36"/>
      <c r="L231" s="36"/>
      <c r="M231" s="36"/>
      <c r="N231" s="36"/>
      <c r="O231" s="36"/>
      <c r="P231" s="36"/>
      <c r="Q231" s="36"/>
      <c r="R231" s="36"/>
      <c r="S231" s="36"/>
      <c r="T231" s="36"/>
      <c r="U231" s="36">
        <v>1.3782042000795099E-10</v>
      </c>
      <c r="V231" s="36">
        <v>1.0130595569382E-10</v>
      </c>
      <c r="W231" s="36">
        <v>7.0861216200051998E-10</v>
      </c>
      <c r="X231" s="36">
        <v>1.4507326436167401E-8</v>
      </c>
      <c r="Y231" s="36">
        <v>7.4944653123924794E-9</v>
      </c>
      <c r="Z231" s="36">
        <v>5.4095011616689401E-9</v>
      </c>
      <c r="AA231" s="36">
        <v>1.0146810263590101E-8</v>
      </c>
      <c r="AB231" s="36">
        <v>1.01093567714473E-8</v>
      </c>
      <c r="AC231" s="36">
        <v>5.9181200732750499E-9</v>
      </c>
      <c r="AD231" s="36">
        <v>2.6061966319337801E-8</v>
      </c>
      <c r="AE231" s="36">
        <v>1.2540476003346499E-8</v>
      </c>
      <c r="AF231" s="36">
        <v>8.5952810633645401E-9</v>
      </c>
      <c r="AG231" s="36">
        <v>3.59122284849616E-9</v>
      </c>
      <c r="AH231" s="59" t="s">
        <v>1115</v>
      </c>
    </row>
    <row r="232" spans="1:34" ht="15" customHeight="1" x14ac:dyDescent="0.25">
      <c r="A232" s="34" t="s">
        <v>832</v>
      </c>
      <c r="B232" s="34" t="s">
        <v>131</v>
      </c>
      <c r="C232" s="34" t="s">
        <v>47</v>
      </c>
      <c r="D232" s="34" t="s">
        <v>132</v>
      </c>
      <c r="E232" s="34" t="s">
        <v>133</v>
      </c>
      <c r="F232" s="34" t="s">
        <v>13</v>
      </c>
      <c r="G232" s="34" t="s">
        <v>14</v>
      </c>
      <c r="H232" s="34" t="s">
        <v>20</v>
      </c>
      <c r="I232" s="59" t="s">
        <v>16</v>
      </c>
      <c r="J232" s="35">
        <v>25</v>
      </c>
      <c r="K232" s="36">
        <v>4.4744399723434999E-5</v>
      </c>
      <c r="L232" s="36">
        <v>4.3524265467197099E-5</v>
      </c>
      <c r="M232" s="36">
        <v>4.29355655291603E-5</v>
      </c>
      <c r="N232" s="36">
        <v>4.1755748978595401E-5</v>
      </c>
      <c r="O232" s="36">
        <v>4.4899910871438E-5</v>
      </c>
      <c r="P232" s="36">
        <v>4.2175024021685901E-5</v>
      </c>
      <c r="Q232" s="36">
        <v>4.2656363772203E-5</v>
      </c>
      <c r="R232" s="36">
        <v>4.2486282220502501E-5</v>
      </c>
      <c r="S232" s="36">
        <v>4.3098420000000002E-5</v>
      </c>
      <c r="T232" s="36">
        <v>4.1350158624999999E-5</v>
      </c>
      <c r="U232" s="36">
        <v>4.1779529874999998E-5</v>
      </c>
      <c r="V232" s="36">
        <v>4.164760545E-5</v>
      </c>
      <c r="W232" s="36">
        <v>3.4782625486919901E-5</v>
      </c>
      <c r="X232" s="36">
        <v>3.4098234455586697E-5</v>
      </c>
      <c r="Y232" s="36">
        <v>3.0559427078536398E-5</v>
      </c>
      <c r="Z232" s="36">
        <v>3.0884482755368698E-5</v>
      </c>
      <c r="AA232" s="36">
        <v>3.26297292128629E-5</v>
      </c>
      <c r="AB232" s="36">
        <v>3.3305298810588598E-5</v>
      </c>
      <c r="AC232" s="36">
        <v>3.2194748911917999E-5</v>
      </c>
      <c r="AD232" s="36">
        <v>3.50694858897576E-5</v>
      </c>
      <c r="AE232" s="36">
        <v>3.1921845839234003E-5</v>
      </c>
      <c r="AF232" s="36">
        <v>3.3311672390645901E-5</v>
      </c>
      <c r="AG232" s="36">
        <v>3.6753791593385803E-5</v>
      </c>
      <c r="AH232" s="59" t="s">
        <v>528</v>
      </c>
    </row>
    <row r="233" spans="1:34" ht="15" customHeight="1" x14ac:dyDescent="0.25">
      <c r="A233" s="34" t="s">
        <v>832</v>
      </c>
      <c r="B233" s="34" t="s">
        <v>131</v>
      </c>
      <c r="C233" s="34" t="s">
        <v>47</v>
      </c>
      <c r="D233" s="34" t="s">
        <v>132</v>
      </c>
      <c r="E233" s="34" t="s">
        <v>133</v>
      </c>
      <c r="F233" s="34" t="s">
        <v>13</v>
      </c>
      <c r="G233" s="34" t="s">
        <v>14</v>
      </c>
      <c r="H233" s="34" t="s">
        <v>20</v>
      </c>
      <c r="I233" s="59" t="s">
        <v>17</v>
      </c>
      <c r="J233" s="35">
        <v>1</v>
      </c>
      <c r="K233" s="36">
        <v>9.4893922933461106E-2</v>
      </c>
      <c r="L233" s="36">
        <v>9.2306262202831599E-2</v>
      </c>
      <c r="M233" s="36">
        <v>9.10577473742432E-2</v>
      </c>
      <c r="N233" s="36">
        <v>8.8555592433805203E-2</v>
      </c>
      <c r="O233" s="36">
        <v>9.5223730976145796E-2</v>
      </c>
      <c r="P233" s="36">
        <v>8.9444790945191505E-2</v>
      </c>
      <c r="Q233" s="36">
        <v>9.0465616288088094E-2</v>
      </c>
      <c r="R233" s="36">
        <v>9.0104907333241696E-2</v>
      </c>
      <c r="S233" s="36">
        <v>9.1403129136000003E-2</v>
      </c>
      <c r="T233" s="36">
        <v>8.7695416411899998E-2</v>
      </c>
      <c r="U233" s="36">
        <v>8.8606026958900005E-2</v>
      </c>
      <c r="V233" s="36">
        <v>8.8326241638360004E-2</v>
      </c>
      <c r="W233" s="36">
        <v>7.3766992132659706E-2</v>
      </c>
      <c r="X233" s="36">
        <v>7.2315535633408298E-2</v>
      </c>
      <c r="Y233" s="36">
        <v>6.4810432948159996E-2</v>
      </c>
      <c r="Z233" s="36">
        <v>6.5499811027585897E-2</v>
      </c>
      <c r="AA233" s="36">
        <v>6.9201129714639695E-2</v>
      </c>
      <c r="AB233" s="36">
        <v>7.0633877717496199E-2</v>
      </c>
      <c r="AC233" s="36">
        <v>6.8278623492395593E-2</v>
      </c>
      <c r="AD233" s="36">
        <v>7.4375365674998001E-2</v>
      </c>
      <c r="AE233" s="36">
        <v>6.7699850655847493E-2</v>
      </c>
      <c r="AF233" s="36">
        <v>7.0647394806081801E-2</v>
      </c>
      <c r="AG233" s="36">
        <v>7.7947441211252605E-2</v>
      </c>
      <c r="AH233" s="59" t="s">
        <v>528</v>
      </c>
    </row>
    <row r="234" spans="1:34" ht="15" customHeight="1" x14ac:dyDescent="0.25">
      <c r="A234" s="34" t="s">
        <v>832</v>
      </c>
      <c r="B234" s="34" t="s">
        <v>131</v>
      </c>
      <c r="C234" s="34" t="s">
        <v>47</v>
      </c>
      <c r="D234" s="34" t="s">
        <v>132</v>
      </c>
      <c r="E234" s="34" t="s">
        <v>133</v>
      </c>
      <c r="F234" s="34" t="s">
        <v>13</v>
      </c>
      <c r="G234" s="34" t="s">
        <v>14</v>
      </c>
      <c r="H234" s="34" t="s">
        <v>20</v>
      </c>
      <c r="I234" s="59" t="s">
        <v>18</v>
      </c>
      <c r="J234" s="35">
        <v>298</v>
      </c>
      <c r="K234" s="36">
        <v>5.3335324470334603E-5</v>
      </c>
      <c r="L234" s="36">
        <v>5.1880924436898902E-5</v>
      </c>
      <c r="M234" s="36">
        <v>5.1179194110759102E-5</v>
      </c>
      <c r="N234" s="36">
        <v>4.9772852782485697E-5</v>
      </c>
      <c r="O234" s="36">
        <v>5.3520693758754101E-5</v>
      </c>
      <c r="P234" s="36">
        <v>5.0272628633849602E-5</v>
      </c>
      <c r="Q234" s="36">
        <v>5.0846385616465999E-5</v>
      </c>
      <c r="R234" s="36">
        <v>5.0643648406839E-5</v>
      </c>
      <c r="S234" s="36">
        <v>5.1373316639999998E-5</v>
      </c>
      <c r="T234" s="36">
        <v>4.9289389080999998E-5</v>
      </c>
      <c r="U234" s="36">
        <v>4.9801199610999997E-5</v>
      </c>
      <c r="V234" s="36">
        <v>4.96439456964E-5</v>
      </c>
      <c r="W234" s="36">
        <v>4.1460889580408502E-5</v>
      </c>
      <c r="X234" s="36">
        <v>4.0645095471059303E-5</v>
      </c>
      <c r="Y234" s="36">
        <v>3.64268370776154E-5</v>
      </c>
      <c r="Z234" s="36">
        <v>3.6814303444399501E-5</v>
      </c>
      <c r="AA234" s="36">
        <v>3.8894637221732598E-5</v>
      </c>
      <c r="AB234" s="36">
        <v>3.9699916182221601E-5</v>
      </c>
      <c r="AC234" s="36">
        <v>3.8376140703006199E-5</v>
      </c>
      <c r="AD234" s="36">
        <v>4.1802827180591103E-5</v>
      </c>
      <c r="AE234" s="36">
        <v>3.8050840240366999E-5</v>
      </c>
      <c r="AF234" s="36">
        <v>3.97075134896499E-5</v>
      </c>
      <c r="AG234" s="36">
        <v>4.3810519579315901E-5</v>
      </c>
      <c r="AH234" s="59" t="s">
        <v>528</v>
      </c>
    </row>
    <row r="235" spans="1:34" ht="15" customHeight="1" x14ac:dyDescent="0.25">
      <c r="A235" s="34" t="s">
        <v>832</v>
      </c>
      <c r="B235" s="34" t="s">
        <v>131</v>
      </c>
      <c r="C235" s="34" t="s">
        <v>47</v>
      </c>
      <c r="D235" s="34" t="s">
        <v>132</v>
      </c>
      <c r="E235" s="34" t="s">
        <v>134</v>
      </c>
      <c r="F235" s="34" t="s">
        <v>13</v>
      </c>
      <c r="G235" s="34" t="s">
        <v>14</v>
      </c>
      <c r="H235" s="34" t="s">
        <v>20</v>
      </c>
      <c r="I235" s="59" t="s">
        <v>16</v>
      </c>
      <c r="J235" s="35">
        <v>25</v>
      </c>
      <c r="K235" s="36">
        <v>3.0429372572126701E-6</v>
      </c>
      <c r="L235" s="36">
        <v>2.9599594541790701E-6</v>
      </c>
      <c r="M235" s="36">
        <v>2.91992367348152E-6</v>
      </c>
      <c r="N235" s="36">
        <v>2.8396877610415199E-6</v>
      </c>
      <c r="O235" s="36">
        <v>3.0535131207642001E-6</v>
      </c>
      <c r="P235" s="36">
        <v>2.8682014444862698E-6</v>
      </c>
      <c r="Q235" s="36">
        <v>2.9009359692375E-6</v>
      </c>
      <c r="R235" s="36">
        <v>2.8893692146574201E-6</v>
      </c>
      <c r="S235" s="36">
        <v>2.96144E-6</v>
      </c>
      <c r="T235" s="36">
        <v>2.8788410249999999E-6</v>
      </c>
      <c r="U235" s="36">
        <v>2.7441276749999998E-6</v>
      </c>
      <c r="V235" s="36">
        <v>2.8426223750000001E-6</v>
      </c>
      <c r="W235" s="36">
        <v>2.4785047737362202E-6</v>
      </c>
      <c r="X235" s="36">
        <v>2.4370653711989898E-6</v>
      </c>
      <c r="Y235" s="36">
        <v>2.2710559773946899E-6</v>
      </c>
      <c r="Z235" s="36">
        <v>2.3075951606274701E-6</v>
      </c>
      <c r="AA235" s="36">
        <v>2.28116543816132E-6</v>
      </c>
      <c r="AB235" s="36">
        <v>2.33419473509503E-6</v>
      </c>
      <c r="AC235" s="36">
        <v>2.14364082133177E-6</v>
      </c>
      <c r="AD235" s="36">
        <v>2.44970705209124E-6</v>
      </c>
      <c r="AE235" s="36">
        <v>2.25777469350204E-6</v>
      </c>
      <c r="AF235" s="36">
        <v>1.9954583493958098E-6</v>
      </c>
      <c r="AG235" s="36">
        <v>2.2883149692031898E-6</v>
      </c>
      <c r="AH235" s="59" t="s">
        <v>529</v>
      </c>
    </row>
    <row r="236" spans="1:34" ht="15" customHeight="1" x14ac:dyDescent="0.25">
      <c r="A236" s="34" t="s">
        <v>832</v>
      </c>
      <c r="B236" s="34" t="s">
        <v>131</v>
      </c>
      <c r="C236" s="34" t="s">
        <v>47</v>
      </c>
      <c r="D236" s="34" t="s">
        <v>132</v>
      </c>
      <c r="E236" s="34" t="s">
        <v>134</v>
      </c>
      <c r="F236" s="34" t="s">
        <v>13</v>
      </c>
      <c r="G236" s="34" t="s">
        <v>14</v>
      </c>
      <c r="H236" s="34" t="s">
        <v>20</v>
      </c>
      <c r="I236" s="59" t="s">
        <v>17</v>
      </c>
      <c r="J236" s="35">
        <v>1</v>
      </c>
      <c r="K236" s="36">
        <v>6.4534613350966299E-3</v>
      </c>
      <c r="L236" s="36">
        <v>6.2774820104229698E-3</v>
      </c>
      <c r="M236" s="36">
        <v>6.1925741267196098E-3</v>
      </c>
      <c r="N236" s="36">
        <v>6.0224098036168504E-3</v>
      </c>
      <c r="O236" s="36">
        <v>6.4758906265167202E-3</v>
      </c>
      <c r="P236" s="36">
        <v>6.0828816234664799E-3</v>
      </c>
      <c r="Q236" s="36">
        <v>6.1523050035588896E-3</v>
      </c>
      <c r="R236" s="36">
        <v>6.1277742304454604E-3</v>
      </c>
      <c r="S236" s="36">
        <v>6.2806219519999998E-3</v>
      </c>
      <c r="T236" s="36">
        <v>6.1054460458200002E-3</v>
      </c>
      <c r="U236" s="36">
        <v>5.8197459731400003E-3</v>
      </c>
      <c r="V236" s="36">
        <v>6.0286335329000004E-3</v>
      </c>
      <c r="W236" s="36">
        <v>5.2564129241397702E-3</v>
      </c>
      <c r="X236" s="36">
        <v>5.1685282392388097E-3</v>
      </c>
      <c r="Y236" s="36">
        <v>4.8164555168586504E-3</v>
      </c>
      <c r="Z236" s="36">
        <v>4.8939478166587398E-3</v>
      </c>
      <c r="AA236" s="36">
        <v>4.8378956612525302E-3</v>
      </c>
      <c r="AB236" s="36">
        <v>4.9503601941895499E-3</v>
      </c>
      <c r="AC236" s="36">
        <v>4.54623345388041E-3</v>
      </c>
      <c r="AD236" s="36">
        <v>5.1953387160751097E-3</v>
      </c>
      <c r="AE236" s="36">
        <v>4.7882885699791298E-3</v>
      </c>
      <c r="AF236" s="36">
        <v>4.2319680673986301E-3</v>
      </c>
      <c r="AG236" s="36">
        <v>4.8530583866861201E-3</v>
      </c>
      <c r="AH236" s="59" t="s">
        <v>529</v>
      </c>
    </row>
    <row r="237" spans="1:34" ht="15" customHeight="1" x14ac:dyDescent="0.25">
      <c r="A237" s="34" t="s">
        <v>832</v>
      </c>
      <c r="B237" s="34" t="s">
        <v>131</v>
      </c>
      <c r="C237" s="34" t="s">
        <v>47</v>
      </c>
      <c r="D237" s="34" t="s">
        <v>132</v>
      </c>
      <c r="E237" s="34" t="s">
        <v>134</v>
      </c>
      <c r="F237" s="34" t="s">
        <v>13</v>
      </c>
      <c r="G237" s="34" t="s">
        <v>14</v>
      </c>
      <c r="H237" s="34" t="s">
        <v>20</v>
      </c>
      <c r="I237" s="59" t="s">
        <v>18</v>
      </c>
      <c r="J237" s="35">
        <v>298</v>
      </c>
      <c r="K237" s="36">
        <v>3.6271812105975E-6</v>
      </c>
      <c r="L237" s="36">
        <v>3.5282716693814501E-6</v>
      </c>
      <c r="M237" s="36">
        <v>3.4805490187899701E-6</v>
      </c>
      <c r="N237" s="36">
        <v>3.3849078111614898E-6</v>
      </c>
      <c r="O237" s="36">
        <v>3.63978763995093E-6</v>
      </c>
      <c r="P237" s="36">
        <v>3.4188961218276399E-6</v>
      </c>
      <c r="Q237" s="36">
        <v>3.4579156753310998E-6</v>
      </c>
      <c r="R237" s="36">
        <v>3.44412810387165E-6</v>
      </c>
      <c r="S237" s="36">
        <v>3.5300364799999999E-6</v>
      </c>
      <c r="T237" s="36">
        <v>3.4315785017999999E-6</v>
      </c>
      <c r="U237" s="36">
        <v>3.2710001886E-6</v>
      </c>
      <c r="V237" s="36">
        <v>3.3884058709999998E-6</v>
      </c>
      <c r="W237" s="36">
        <v>2.95437769029357E-6</v>
      </c>
      <c r="X237" s="36">
        <v>2.9049819224691902E-6</v>
      </c>
      <c r="Y237" s="36">
        <v>2.70709872505447E-6</v>
      </c>
      <c r="Z237" s="36">
        <v>2.7506534314679501E-6</v>
      </c>
      <c r="AA237" s="36">
        <v>2.7191492022882998E-6</v>
      </c>
      <c r="AB237" s="36">
        <v>2.7823601242332801E-6</v>
      </c>
      <c r="AC237" s="36">
        <v>2.55521985902747E-6</v>
      </c>
      <c r="AD237" s="36">
        <v>2.9200508060927601E-6</v>
      </c>
      <c r="AE237" s="36">
        <v>2.6912674346544399E-6</v>
      </c>
      <c r="AF237" s="36">
        <v>2.3785863524798001E-6</v>
      </c>
      <c r="AG237" s="36">
        <v>2.7276714432901999E-6</v>
      </c>
      <c r="AH237" s="59" t="s">
        <v>529</v>
      </c>
    </row>
    <row r="238" spans="1:34" ht="15" customHeight="1" x14ac:dyDescent="0.25">
      <c r="A238" s="34" t="s">
        <v>832</v>
      </c>
      <c r="B238" s="34" t="s">
        <v>131</v>
      </c>
      <c r="C238" s="34" t="s">
        <v>47</v>
      </c>
      <c r="D238" s="34" t="s">
        <v>132</v>
      </c>
      <c r="E238" s="34" t="s">
        <v>135</v>
      </c>
      <c r="F238" s="34" t="s">
        <v>13</v>
      </c>
      <c r="G238" s="34" t="s">
        <v>14</v>
      </c>
      <c r="H238" s="34" t="s">
        <v>20</v>
      </c>
      <c r="I238" s="59" t="s">
        <v>16</v>
      </c>
      <c r="J238" s="35">
        <v>25</v>
      </c>
      <c r="K238" s="36">
        <v>6.2631633608754904E-6</v>
      </c>
      <c r="L238" s="36">
        <v>1.3019222620901601E-5</v>
      </c>
      <c r="M238" s="36">
        <v>1.2033390970078699E-5</v>
      </c>
      <c r="N238" s="36">
        <v>7.6242877500188802E-6</v>
      </c>
      <c r="O238" s="36">
        <v>7.4487442752344199E-6</v>
      </c>
      <c r="P238" s="36">
        <v>6.2082620127626602E-6</v>
      </c>
      <c r="Q238" s="36">
        <v>6.4279891531278402E-6</v>
      </c>
      <c r="R238" s="36">
        <v>4.5625877430546898E-6</v>
      </c>
      <c r="S238" s="36">
        <v>4.2248474999999997E-6</v>
      </c>
      <c r="T238" s="36">
        <v>4.5844575249999999E-6</v>
      </c>
      <c r="U238" s="36">
        <v>5.3649699E-6</v>
      </c>
      <c r="V238" s="36">
        <v>4.3574985000000003E-6</v>
      </c>
      <c r="W238" s="36">
        <v>3.7026400243706801E-6</v>
      </c>
      <c r="X238" s="36">
        <v>3.7572409568281599E-6</v>
      </c>
      <c r="Y238" s="36">
        <v>3.1892802433193099E-6</v>
      </c>
      <c r="Z238" s="36">
        <v>3.3944775307319401E-6</v>
      </c>
      <c r="AA238" s="36">
        <v>2.8460592617825501E-6</v>
      </c>
      <c r="AB238" s="36">
        <v>2.31920191646591E-6</v>
      </c>
      <c r="AC238" s="36">
        <v>2.85805831024925E-6</v>
      </c>
      <c r="AD238" s="36">
        <v>3.0776287164354499E-6</v>
      </c>
      <c r="AE238" s="36">
        <v>3.4081735264776598E-6</v>
      </c>
      <c r="AF238" s="36">
        <v>3.0869824877102502E-6</v>
      </c>
      <c r="AG238" s="36">
        <v>2.9738238631375502E-6</v>
      </c>
      <c r="AH238" s="59" t="s">
        <v>530</v>
      </c>
    </row>
    <row r="239" spans="1:34" ht="15" customHeight="1" x14ac:dyDescent="0.25">
      <c r="A239" s="34" t="s">
        <v>832</v>
      </c>
      <c r="B239" s="34" t="s">
        <v>131</v>
      </c>
      <c r="C239" s="34" t="s">
        <v>47</v>
      </c>
      <c r="D239" s="34" t="s">
        <v>132</v>
      </c>
      <c r="E239" s="34" t="s">
        <v>135</v>
      </c>
      <c r="F239" s="34" t="s">
        <v>13</v>
      </c>
      <c r="G239" s="34" t="s">
        <v>14</v>
      </c>
      <c r="H239" s="34" t="s">
        <v>20</v>
      </c>
      <c r="I239" s="59" t="s">
        <v>17</v>
      </c>
      <c r="J239" s="35">
        <v>1</v>
      </c>
      <c r="K239" s="36">
        <v>1.32829168557447E-2</v>
      </c>
      <c r="L239" s="36">
        <v>2.7611167334408E-2</v>
      </c>
      <c r="M239" s="36">
        <v>2.5520415569343001E-2</v>
      </c>
      <c r="N239" s="36">
        <v>1.616958946024E-2</v>
      </c>
      <c r="O239" s="36">
        <v>1.57972968589172E-2</v>
      </c>
      <c r="P239" s="36">
        <v>1.3166482076666999E-2</v>
      </c>
      <c r="Q239" s="36">
        <v>1.36324793959535E-2</v>
      </c>
      <c r="R239" s="36">
        <v>9.6763360854703901E-3</v>
      </c>
      <c r="S239" s="36">
        <v>8.9600565779999995E-3</v>
      </c>
      <c r="T239" s="36">
        <v>9.7227175190199994E-3</v>
      </c>
      <c r="U239" s="36">
        <v>1.1378028163919999E-2</v>
      </c>
      <c r="V239" s="36">
        <v>9.2413828187999994E-3</v>
      </c>
      <c r="W239" s="36">
        <v>7.8525589636853407E-3</v>
      </c>
      <c r="X239" s="36">
        <v>7.9683566212411707E-3</v>
      </c>
      <c r="Y239" s="36">
        <v>6.76382554003159E-3</v>
      </c>
      <c r="Z239" s="36">
        <v>7.1990079471763099E-3</v>
      </c>
      <c r="AA239" s="36">
        <v>6.0359224823884304E-3</v>
      </c>
      <c r="AB239" s="36">
        <v>4.9185634244409103E-3</v>
      </c>
      <c r="AC239" s="36">
        <v>6.0613700643766004E-3</v>
      </c>
      <c r="AD239" s="36">
        <v>6.5270349818163003E-3</v>
      </c>
      <c r="AE239" s="36">
        <v>7.2280544149538302E-3</v>
      </c>
      <c r="AF239" s="36">
        <v>6.5468724599358997E-3</v>
      </c>
      <c r="AG239" s="36">
        <v>6.3068856489421196E-3</v>
      </c>
      <c r="AH239" s="59" t="s">
        <v>530</v>
      </c>
    </row>
    <row r="240" spans="1:34" ht="15" customHeight="1" x14ac:dyDescent="0.25">
      <c r="A240" s="34" t="s">
        <v>832</v>
      </c>
      <c r="B240" s="34" t="s">
        <v>131</v>
      </c>
      <c r="C240" s="34" t="s">
        <v>47</v>
      </c>
      <c r="D240" s="34" t="s">
        <v>132</v>
      </c>
      <c r="E240" s="34" t="s">
        <v>135</v>
      </c>
      <c r="F240" s="34" t="s">
        <v>13</v>
      </c>
      <c r="G240" s="34" t="s">
        <v>14</v>
      </c>
      <c r="H240" s="34" t="s">
        <v>20</v>
      </c>
      <c r="I240" s="59" t="s">
        <v>18</v>
      </c>
      <c r="J240" s="35">
        <v>298</v>
      </c>
      <c r="K240" s="36">
        <v>7.46569072616359E-6</v>
      </c>
      <c r="L240" s="36">
        <v>1.5518913364114599E-5</v>
      </c>
      <c r="M240" s="36">
        <v>1.43438020363339E-5</v>
      </c>
      <c r="N240" s="36">
        <v>9.0881509980224997E-6</v>
      </c>
      <c r="O240" s="36">
        <v>8.8789031760794308E-6</v>
      </c>
      <c r="P240" s="36">
        <v>7.4002483192130901E-6</v>
      </c>
      <c r="Q240" s="36">
        <v>7.6621630705283895E-6</v>
      </c>
      <c r="R240" s="36">
        <v>5.4386045897211896E-6</v>
      </c>
      <c r="S240" s="36">
        <v>5.0360182200000002E-6</v>
      </c>
      <c r="T240" s="36">
        <v>5.4646733698000004E-6</v>
      </c>
      <c r="U240" s="36">
        <v>6.3950441208000003E-6</v>
      </c>
      <c r="V240" s="36">
        <v>5.1941382120000001E-6</v>
      </c>
      <c r="W240" s="36">
        <v>4.4135469090498504E-6</v>
      </c>
      <c r="X240" s="36">
        <v>4.4786312205391703E-6</v>
      </c>
      <c r="Y240" s="36">
        <v>3.8016220500366099E-6</v>
      </c>
      <c r="Z240" s="36">
        <v>4.0462172166324796E-6</v>
      </c>
      <c r="AA240" s="36">
        <v>3.3925026400448E-6</v>
      </c>
      <c r="AB240" s="36">
        <v>2.76448868442737E-6</v>
      </c>
      <c r="AC240" s="36">
        <v>3.4068055058171002E-6</v>
      </c>
      <c r="AD240" s="36">
        <v>3.6685334299910499E-6</v>
      </c>
      <c r="AE240" s="36">
        <v>4.0625428435613797E-6</v>
      </c>
      <c r="AF240" s="36">
        <v>3.6796831253506202E-6</v>
      </c>
      <c r="AG240" s="36">
        <v>3.54479804485996E-6</v>
      </c>
      <c r="AH240" s="59" t="s">
        <v>530</v>
      </c>
    </row>
    <row r="241" spans="1:34" ht="15" customHeight="1" x14ac:dyDescent="0.25">
      <c r="A241" s="34" t="s">
        <v>832</v>
      </c>
      <c r="B241" s="34" t="s">
        <v>131</v>
      </c>
      <c r="C241" s="34" t="s">
        <v>47</v>
      </c>
      <c r="D241" s="34" t="s">
        <v>132</v>
      </c>
      <c r="E241" s="34" t="s">
        <v>136</v>
      </c>
      <c r="F241" s="34" t="s">
        <v>13</v>
      </c>
      <c r="G241" s="34" t="s">
        <v>14</v>
      </c>
      <c r="H241" s="34" t="s">
        <v>20</v>
      </c>
      <c r="I241" s="59" t="s">
        <v>16</v>
      </c>
      <c r="J241" s="35">
        <v>25</v>
      </c>
      <c r="K241" s="36">
        <v>9.0660380029143099E-6</v>
      </c>
      <c r="L241" s="36">
        <v>8.4205745616138599E-6</v>
      </c>
      <c r="M241" s="36">
        <v>8.5517355342802808E-6</v>
      </c>
      <c r="N241" s="36">
        <v>6.7424840144350997E-6</v>
      </c>
      <c r="O241" s="36">
        <v>7.0566898561816599E-6</v>
      </c>
      <c r="P241" s="36">
        <v>3.6280832068949698E-6</v>
      </c>
      <c r="Q241" s="36">
        <v>5.4267547338331902E-6</v>
      </c>
      <c r="R241" s="36">
        <v>7.2505245995490902E-6</v>
      </c>
      <c r="S241" s="36">
        <v>7.4365675000000004E-6</v>
      </c>
      <c r="T241" s="36">
        <v>7.5772976750000004E-6</v>
      </c>
      <c r="U241" s="36">
        <v>6.6235182249999997E-6</v>
      </c>
      <c r="V241" s="36">
        <v>6.5754300749999997E-6</v>
      </c>
      <c r="W241" s="36">
        <v>5.1376949850319601E-6</v>
      </c>
      <c r="X241" s="36">
        <v>5.30182609914722E-6</v>
      </c>
      <c r="Y241" s="36">
        <v>4.0345960606807299E-6</v>
      </c>
      <c r="Z241" s="36">
        <v>3.9518291321052E-6</v>
      </c>
      <c r="AA241" s="36">
        <v>4.4080147899859897E-6</v>
      </c>
      <c r="AB241" s="36">
        <v>3.8595526510130296E-6</v>
      </c>
      <c r="AC241" s="36">
        <v>3.5034548238024902E-6</v>
      </c>
      <c r="AD241" s="36">
        <v>4.4723186786843397E-6</v>
      </c>
      <c r="AE241" s="36">
        <v>4.7040471958997298E-6</v>
      </c>
      <c r="AF241" s="36">
        <v>4.8668577907249403E-6</v>
      </c>
      <c r="AG241" s="36">
        <v>4.9067564260328296E-6</v>
      </c>
      <c r="AH241" s="59" t="s">
        <v>531</v>
      </c>
    </row>
    <row r="242" spans="1:34" ht="15" customHeight="1" x14ac:dyDescent="0.25">
      <c r="A242" s="34" t="s">
        <v>832</v>
      </c>
      <c r="B242" s="34" t="s">
        <v>131</v>
      </c>
      <c r="C242" s="34" t="s">
        <v>47</v>
      </c>
      <c r="D242" s="34" t="s">
        <v>132</v>
      </c>
      <c r="E242" s="34" t="s">
        <v>136</v>
      </c>
      <c r="F242" s="34" t="s">
        <v>13</v>
      </c>
      <c r="G242" s="34" t="s">
        <v>14</v>
      </c>
      <c r="H242" s="34" t="s">
        <v>20</v>
      </c>
      <c r="I242" s="59" t="s">
        <v>17</v>
      </c>
      <c r="J242" s="35">
        <v>1</v>
      </c>
      <c r="K242" s="36">
        <v>1.9227253396580699E-2</v>
      </c>
      <c r="L242" s="36">
        <v>1.7858354530270699E-2</v>
      </c>
      <c r="M242" s="36">
        <v>1.8136520721101598E-2</v>
      </c>
      <c r="N242" s="36">
        <v>1.4299460097814E-2</v>
      </c>
      <c r="O242" s="36">
        <v>1.4965827846990101E-2</v>
      </c>
      <c r="P242" s="36">
        <v>7.6944388651828503E-3</v>
      </c>
      <c r="Q242" s="36">
        <v>1.1509061439513401E-2</v>
      </c>
      <c r="R242" s="36">
        <v>1.53769125707237E-2</v>
      </c>
      <c r="S242" s="36">
        <v>1.5771472354000001E-2</v>
      </c>
      <c r="T242" s="36">
        <v>1.6069932909140001E-2</v>
      </c>
      <c r="U242" s="36">
        <v>1.404715745158E-2</v>
      </c>
      <c r="V242" s="36">
        <v>1.394517210306E-2</v>
      </c>
      <c r="W242" s="36">
        <v>1.08960235242558E-2</v>
      </c>
      <c r="X242" s="36">
        <v>1.12441127910714E-2</v>
      </c>
      <c r="Y242" s="36">
        <v>8.5565713254916898E-3</v>
      </c>
      <c r="Z242" s="36">
        <v>8.3810392233687105E-3</v>
      </c>
      <c r="AA242" s="36">
        <v>9.3485177666022892E-3</v>
      </c>
      <c r="AB242" s="36">
        <v>8.1853392622684203E-3</v>
      </c>
      <c r="AC242" s="36">
        <v>7.4301269903203097E-3</v>
      </c>
      <c r="AD242" s="36">
        <v>9.4848934537537493E-3</v>
      </c>
      <c r="AE242" s="36">
        <v>9.9763432930641497E-3</v>
      </c>
      <c r="AF242" s="36">
        <v>1.0321632002569499E-2</v>
      </c>
      <c r="AG242" s="36">
        <v>1.04062490283304E-2</v>
      </c>
      <c r="AH242" s="59" t="s">
        <v>531</v>
      </c>
    </row>
    <row r="243" spans="1:34" ht="15" customHeight="1" x14ac:dyDescent="0.25">
      <c r="A243" s="34" t="s">
        <v>832</v>
      </c>
      <c r="B243" s="34" t="s">
        <v>131</v>
      </c>
      <c r="C243" s="34" t="s">
        <v>47</v>
      </c>
      <c r="D243" s="34" t="s">
        <v>132</v>
      </c>
      <c r="E243" s="34" t="s">
        <v>136</v>
      </c>
      <c r="F243" s="34" t="s">
        <v>13</v>
      </c>
      <c r="G243" s="34" t="s">
        <v>14</v>
      </c>
      <c r="H243" s="34" t="s">
        <v>20</v>
      </c>
      <c r="I243" s="59" t="s">
        <v>18</v>
      </c>
      <c r="J243" s="35">
        <v>298</v>
      </c>
      <c r="K243" s="36">
        <v>1.08067172994739E-5</v>
      </c>
      <c r="L243" s="36">
        <v>1.00373248774437E-5</v>
      </c>
      <c r="M243" s="36">
        <v>1.01936687568621E-5</v>
      </c>
      <c r="N243" s="36">
        <v>8.0370409452066397E-6</v>
      </c>
      <c r="O243" s="36">
        <v>8.4115743085685408E-6</v>
      </c>
      <c r="P243" s="36">
        <v>4.3246751826188002E-6</v>
      </c>
      <c r="Q243" s="36">
        <v>6.4686916427291704E-6</v>
      </c>
      <c r="R243" s="36">
        <v>8.6426253226625197E-6</v>
      </c>
      <c r="S243" s="36">
        <v>8.8643884600000003E-6</v>
      </c>
      <c r="T243" s="36">
        <v>9.0321388285999993E-6</v>
      </c>
      <c r="U243" s="36">
        <v>7.8952337242000007E-6</v>
      </c>
      <c r="V243" s="36">
        <v>7.8379126494000007E-6</v>
      </c>
      <c r="W243" s="36">
        <v>6.1241324221581E-6</v>
      </c>
      <c r="X243" s="36">
        <v>6.3197767101834898E-6</v>
      </c>
      <c r="Y243" s="36">
        <v>4.80923850433143E-6</v>
      </c>
      <c r="Z243" s="36">
        <v>4.7105803254694002E-6</v>
      </c>
      <c r="AA243" s="36">
        <v>5.2543536296632999E-6</v>
      </c>
      <c r="AB243" s="36">
        <v>4.60058676000753E-6</v>
      </c>
      <c r="AC243" s="36">
        <v>4.1761181499725601E-6</v>
      </c>
      <c r="AD243" s="36">
        <v>5.33100386499174E-6</v>
      </c>
      <c r="AE243" s="36">
        <v>5.60722425751248E-6</v>
      </c>
      <c r="AF243" s="36">
        <v>5.8012944865441403E-6</v>
      </c>
      <c r="AG243" s="36">
        <v>5.8488536598311398E-6</v>
      </c>
      <c r="AH243" s="59" t="s">
        <v>531</v>
      </c>
    </row>
    <row r="244" spans="1:34" ht="15" customHeight="1" x14ac:dyDescent="0.25">
      <c r="A244" s="34" t="s">
        <v>832</v>
      </c>
      <c r="B244" s="34" t="s">
        <v>131</v>
      </c>
      <c r="C244" s="34" t="s">
        <v>47</v>
      </c>
      <c r="D244" s="34" t="s">
        <v>137</v>
      </c>
      <c r="E244" s="34" t="s">
        <v>138</v>
      </c>
      <c r="F244" s="34" t="s">
        <v>13</v>
      </c>
      <c r="G244" s="34" t="s">
        <v>14</v>
      </c>
      <c r="H244" s="34" t="s">
        <v>20</v>
      </c>
      <c r="I244" s="59" t="s">
        <v>16</v>
      </c>
      <c r="J244" s="35">
        <v>25</v>
      </c>
      <c r="K244" s="36">
        <v>3.5614194085967202E-5</v>
      </c>
      <c r="L244" s="36">
        <v>3.4643031248133103E-5</v>
      </c>
      <c r="M244" s="36">
        <v>3.4174456991215298E-5</v>
      </c>
      <c r="N244" s="36">
        <v>3.3235384931306898E-5</v>
      </c>
      <c r="O244" s="36">
        <v>3.5737972798872998E-5</v>
      </c>
      <c r="P244" s="36">
        <v>3.3569105862916703E-5</v>
      </c>
      <c r="Q244" s="36">
        <v>3.3952227044610099E-5</v>
      </c>
      <c r="R244" s="36">
        <v>3.3816851054985798E-5</v>
      </c>
      <c r="S244" s="36">
        <v>3.2705392500000003E-5</v>
      </c>
      <c r="T244" s="36">
        <v>3.3309904349999999E-5</v>
      </c>
      <c r="U244" s="36">
        <v>3.4455653324999997E-5</v>
      </c>
      <c r="V244" s="36">
        <v>3.3477337975000002E-5</v>
      </c>
      <c r="W244" s="36">
        <v>3.16279308031988E-5</v>
      </c>
      <c r="X244" s="36">
        <v>3.1303048405228503E-5</v>
      </c>
      <c r="Y244" s="36">
        <v>3.2038863435644503E-5</v>
      </c>
      <c r="Z244" s="36">
        <v>3.1687557846577203E-5</v>
      </c>
      <c r="AA244" s="36">
        <v>3.2372846750469702E-5</v>
      </c>
      <c r="AB244" s="36">
        <v>2.9105801499745601E-5</v>
      </c>
      <c r="AC244" s="36">
        <v>2.7331902868183601E-5</v>
      </c>
      <c r="AD244" s="36">
        <v>2.7941985745640501E-5</v>
      </c>
      <c r="AE244" s="36">
        <v>2.6759986678773901E-5</v>
      </c>
      <c r="AF244" s="36">
        <v>3.2178293408501497E-5</v>
      </c>
      <c r="AG244" s="36">
        <v>3.1212859441470301E-5</v>
      </c>
      <c r="AH244" s="59" t="s">
        <v>532</v>
      </c>
    </row>
    <row r="245" spans="1:34" ht="15" customHeight="1" x14ac:dyDescent="0.25">
      <c r="A245" s="34" t="s">
        <v>832</v>
      </c>
      <c r="B245" s="34" t="s">
        <v>131</v>
      </c>
      <c r="C245" s="34" t="s">
        <v>47</v>
      </c>
      <c r="D245" s="34" t="s">
        <v>137</v>
      </c>
      <c r="E245" s="34" t="s">
        <v>138</v>
      </c>
      <c r="F245" s="34" t="s">
        <v>13</v>
      </c>
      <c r="G245" s="34" t="s">
        <v>14</v>
      </c>
      <c r="H245" s="34" t="s">
        <v>20</v>
      </c>
      <c r="I245" s="59" t="s">
        <v>17</v>
      </c>
      <c r="J245" s="35">
        <v>1</v>
      </c>
      <c r="K245" s="36">
        <v>7.5530582817519204E-2</v>
      </c>
      <c r="L245" s="36">
        <v>7.3470940671040597E-2</v>
      </c>
      <c r="M245" s="36">
        <v>7.2477188386969496E-2</v>
      </c>
      <c r="N245" s="36">
        <v>7.0485604362315601E-2</v>
      </c>
      <c r="O245" s="36">
        <v>7.5793092711849905E-2</v>
      </c>
      <c r="P245" s="36">
        <v>7.1193359714073701E-2</v>
      </c>
      <c r="Q245" s="36">
        <v>7.2005883116209105E-2</v>
      </c>
      <c r="R245" s="36">
        <v>7.1718777717414001E-2</v>
      </c>
      <c r="S245" s="36">
        <v>6.9361596413999999E-2</v>
      </c>
      <c r="T245" s="36">
        <v>7.0643645145479994E-2</v>
      </c>
      <c r="U245" s="36">
        <v>7.3073549571659999E-2</v>
      </c>
      <c r="V245" s="36">
        <v>7.0998738377379994E-2</v>
      </c>
      <c r="W245" s="36">
        <v>6.7076515647424007E-2</v>
      </c>
      <c r="X245" s="36">
        <v>6.6387505057808494E-2</v>
      </c>
      <c r="Y245" s="36">
        <v>6.7948021574314899E-2</v>
      </c>
      <c r="Z245" s="36">
        <v>6.7202972681020906E-2</v>
      </c>
      <c r="AA245" s="36">
        <v>6.8656333388396107E-2</v>
      </c>
      <c r="AB245" s="36">
        <v>6.1727583820660403E-2</v>
      </c>
      <c r="AC245" s="36">
        <v>5.7965499602843799E-2</v>
      </c>
      <c r="AD245" s="36">
        <v>5.9259363369354397E-2</v>
      </c>
      <c r="AE245" s="36">
        <v>5.67525797483436E-2</v>
      </c>
      <c r="AF245" s="36">
        <v>6.8243724660749905E-2</v>
      </c>
      <c r="AG245" s="36">
        <v>6.6196232303470298E-2</v>
      </c>
      <c r="AH245" s="59" t="s">
        <v>532</v>
      </c>
    </row>
    <row r="246" spans="1:34" ht="15" customHeight="1" x14ac:dyDescent="0.25">
      <c r="A246" s="34" t="s">
        <v>832</v>
      </c>
      <c r="B246" s="34" t="s">
        <v>131</v>
      </c>
      <c r="C246" s="34" t="s">
        <v>47</v>
      </c>
      <c r="D246" s="34" t="s">
        <v>137</v>
      </c>
      <c r="E246" s="34" t="s">
        <v>138</v>
      </c>
      <c r="F246" s="34" t="s">
        <v>13</v>
      </c>
      <c r="G246" s="34" t="s">
        <v>14</v>
      </c>
      <c r="H246" s="34" t="s">
        <v>20</v>
      </c>
      <c r="I246" s="59" t="s">
        <v>18</v>
      </c>
      <c r="J246" s="35">
        <v>298</v>
      </c>
      <c r="K246" s="36">
        <v>4.2452119350472897E-5</v>
      </c>
      <c r="L246" s="36">
        <v>4.1294493247774603E-5</v>
      </c>
      <c r="M246" s="36">
        <v>4.0735952733528702E-5</v>
      </c>
      <c r="N246" s="36">
        <v>3.9616578838117799E-5</v>
      </c>
      <c r="O246" s="36">
        <v>4.2599663576256602E-5</v>
      </c>
      <c r="P246" s="36">
        <v>4.00143741885967E-5</v>
      </c>
      <c r="Q246" s="36">
        <v>4.0471054637175297E-5</v>
      </c>
      <c r="R246" s="36">
        <v>4.0309686457543101E-5</v>
      </c>
      <c r="S246" s="36">
        <v>3.8984827859999999E-5</v>
      </c>
      <c r="T246" s="36">
        <v>3.9705405985200001E-5</v>
      </c>
      <c r="U246" s="36">
        <v>4.1071138763400002E-5</v>
      </c>
      <c r="V246" s="36">
        <v>3.9904986866200002E-5</v>
      </c>
      <c r="W246" s="36">
        <v>3.7700493517413E-5</v>
      </c>
      <c r="X246" s="36">
        <v>3.7313233699032301E-5</v>
      </c>
      <c r="Y246" s="36">
        <v>3.8190325215288298E-5</v>
      </c>
      <c r="Z246" s="36">
        <v>3.7771568953119997E-5</v>
      </c>
      <c r="AA246" s="36">
        <v>3.85884333265599E-5</v>
      </c>
      <c r="AB246" s="36">
        <v>3.4694115387696702E-5</v>
      </c>
      <c r="AC246" s="36">
        <v>3.2579628218874898E-5</v>
      </c>
      <c r="AD246" s="36">
        <v>3.3306847008803498E-5</v>
      </c>
      <c r="AE246" s="36">
        <v>3.1897904121098501E-5</v>
      </c>
      <c r="AF246" s="36">
        <v>3.8356525742933797E-5</v>
      </c>
      <c r="AG246" s="36">
        <v>3.7205728454232597E-5</v>
      </c>
      <c r="AH246" s="59" t="s">
        <v>532</v>
      </c>
    </row>
    <row r="247" spans="1:34" ht="15" customHeight="1" x14ac:dyDescent="0.25">
      <c r="A247" s="34" t="s">
        <v>832</v>
      </c>
      <c r="B247" s="34" t="s">
        <v>131</v>
      </c>
      <c r="C247" s="34" t="s">
        <v>47</v>
      </c>
      <c r="D247" s="34" t="s">
        <v>137</v>
      </c>
      <c r="E247" s="34" t="s">
        <v>139</v>
      </c>
      <c r="F247" s="34" t="s">
        <v>13</v>
      </c>
      <c r="G247" s="34" t="s">
        <v>14</v>
      </c>
      <c r="H247" s="34" t="s">
        <v>20</v>
      </c>
      <c r="I247" s="59" t="s">
        <v>16</v>
      </c>
      <c r="J247" s="35">
        <v>25</v>
      </c>
      <c r="K247" s="36">
        <v>4.99323497499847E-5</v>
      </c>
      <c r="L247" s="36">
        <v>4.8570745374890002E-5</v>
      </c>
      <c r="M247" s="36">
        <v>4.7913787825218203E-5</v>
      </c>
      <c r="N247" s="36">
        <v>4.6597175846786101E-5</v>
      </c>
      <c r="O247" s="36">
        <v>5.0105891848662997E-5</v>
      </c>
      <c r="P247" s="36">
        <v>4.7065064302602601E-5</v>
      </c>
      <c r="Q247" s="36">
        <v>4.7602213642406997E-5</v>
      </c>
      <c r="R247" s="36">
        <v>4.7412411754840699E-5</v>
      </c>
      <c r="S247" s="36">
        <v>4.9820417499999999E-5</v>
      </c>
      <c r="T247" s="36">
        <v>4.6251572499999998E-5</v>
      </c>
      <c r="U247" s="36">
        <v>4.4791807499999997E-5</v>
      </c>
      <c r="V247" s="36">
        <v>4.1811465000000002E-5</v>
      </c>
      <c r="W247" s="36">
        <v>3.6377147385021702E-5</v>
      </c>
      <c r="X247" s="36">
        <v>3.4805582008830002E-5</v>
      </c>
      <c r="Y247" s="36">
        <v>3.4134370487320797E-5</v>
      </c>
      <c r="Z247" s="36">
        <v>3.2007964767268502E-5</v>
      </c>
      <c r="AA247" s="36">
        <v>3.6102519706093903E-5</v>
      </c>
      <c r="AB247" s="36">
        <v>3.7591012859463501E-5</v>
      </c>
      <c r="AC247" s="36">
        <v>3.7945802130748498E-5</v>
      </c>
      <c r="AD247" s="36">
        <v>4.7290666006977903E-5</v>
      </c>
      <c r="AE247" s="36">
        <v>4.5960590389282303E-5</v>
      </c>
      <c r="AF247" s="36">
        <v>4.6275690692021602E-5</v>
      </c>
      <c r="AG247" s="36">
        <v>4.2303135463535698E-5</v>
      </c>
      <c r="AH247" s="59" t="s">
        <v>533</v>
      </c>
    </row>
    <row r="248" spans="1:34" ht="15" customHeight="1" x14ac:dyDescent="0.25">
      <c r="A248" s="34" t="s">
        <v>832</v>
      </c>
      <c r="B248" s="34" t="s">
        <v>131</v>
      </c>
      <c r="C248" s="34" t="s">
        <v>47</v>
      </c>
      <c r="D248" s="34" t="s">
        <v>137</v>
      </c>
      <c r="E248" s="34" t="s">
        <v>139</v>
      </c>
      <c r="F248" s="34" t="s">
        <v>13</v>
      </c>
      <c r="G248" s="34" t="s">
        <v>14</v>
      </c>
      <c r="H248" s="34" t="s">
        <v>20</v>
      </c>
      <c r="I248" s="59" t="s">
        <v>17</v>
      </c>
      <c r="J248" s="35">
        <v>1</v>
      </c>
      <c r="K248" s="36">
        <v>0.105896527349767</v>
      </c>
      <c r="L248" s="36">
        <v>0.103008836791067</v>
      </c>
      <c r="M248" s="36">
        <v>0.101615561219723</v>
      </c>
      <c r="N248" s="36">
        <v>9.8823290535864E-2</v>
      </c>
      <c r="O248" s="36">
        <v>0.106264575432644</v>
      </c>
      <c r="P248" s="36">
        <v>9.9815588372959702E-2</v>
      </c>
      <c r="Q248" s="36">
        <v>0.100954774692817</v>
      </c>
      <c r="R248" s="36">
        <v>0.100552242849666</v>
      </c>
      <c r="S248" s="36">
        <v>0.105659141434</v>
      </c>
      <c r="T248" s="36">
        <v>9.8090334958E-2</v>
      </c>
      <c r="U248" s="36">
        <v>9.4994465346000007E-2</v>
      </c>
      <c r="V248" s="36">
        <v>8.8673754972000002E-2</v>
      </c>
      <c r="W248" s="36">
        <v>7.7148654174153897E-2</v>
      </c>
      <c r="X248" s="36">
        <v>7.38156783243267E-2</v>
      </c>
      <c r="Y248" s="36">
        <v>7.2392172929509904E-2</v>
      </c>
      <c r="Z248" s="36">
        <v>6.7882491678422904E-2</v>
      </c>
      <c r="AA248" s="36">
        <v>7.6566223792683893E-2</v>
      </c>
      <c r="AB248" s="36">
        <v>7.9723020072350104E-2</v>
      </c>
      <c r="AC248" s="36">
        <v>8.04754571588914E-2</v>
      </c>
      <c r="AD248" s="36">
        <v>0.100294044467599</v>
      </c>
      <c r="AE248" s="36">
        <v>9.7473220097589894E-2</v>
      </c>
      <c r="AF248" s="36">
        <v>9.8141484819639496E-2</v>
      </c>
      <c r="AG248" s="36">
        <v>8.9716489691066603E-2</v>
      </c>
      <c r="AH248" s="59" t="s">
        <v>533</v>
      </c>
    </row>
    <row r="249" spans="1:34" ht="15" customHeight="1" x14ac:dyDescent="0.25">
      <c r="A249" s="34" t="s">
        <v>832</v>
      </c>
      <c r="B249" s="34" t="s">
        <v>131</v>
      </c>
      <c r="C249" s="34" t="s">
        <v>47</v>
      </c>
      <c r="D249" s="34" t="s">
        <v>137</v>
      </c>
      <c r="E249" s="34" t="s">
        <v>139</v>
      </c>
      <c r="F249" s="34" t="s">
        <v>13</v>
      </c>
      <c r="G249" s="34" t="s">
        <v>14</v>
      </c>
      <c r="H249" s="34" t="s">
        <v>20</v>
      </c>
      <c r="I249" s="59" t="s">
        <v>18</v>
      </c>
      <c r="J249" s="35">
        <v>298</v>
      </c>
      <c r="K249" s="36">
        <v>5.9519360901981698E-5</v>
      </c>
      <c r="L249" s="36">
        <v>5.78963284868689E-5</v>
      </c>
      <c r="M249" s="36">
        <v>5.71132350876601E-5</v>
      </c>
      <c r="N249" s="36">
        <v>5.5543833609368999E-5</v>
      </c>
      <c r="O249" s="36">
        <v>5.9726223083606299E-5</v>
      </c>
      <c r="P249" s="36">
        <v>5.6101556648702302E-5</v>
      </c>
      <c r="Q249" s="36">
        <v>5.6741838661749203E-5</v>
      </c>
      <c r="R249" s="36">
        <v>5.65155948117701E-5</v>
      </c>
      <c r="S249" s="36">
        <v>5.938593766E-5</v>
      </c>
      <c r="T249" s="36">
        <v>5.5131874420000001E-5</v>
      </c>
      <c r="U249" s="36">
        <v>5.3391834540000003E-5</v>
      </c>
      <c r="V249" s="36">
        <v>4.9839266279999998E-5</v>
      </c>
      <c r="W249" s="36">
        <v>4.3361559682945802E-5</v>
      </c>
      <c r="X249" s="36">
        <v>4.1488253754525401E-5</v>
      </c>
      <c r="Y249" s="36">
        <v>4.0688169620886402E-5</v>
      </c>
      <c r="Z249" s="36">
        <v>3.8153494002584003E-5</v>
      </c>
      <c r="AA249" s="36">
        <v>4.3034203489663903E-5</v>
      </c>
      <c r="AB249" s="36">
        <v>4.4808487328480503E-5</v>
      </c>
      <c r="AC249" s="36">
        <v>4.5231396139852198E-5</v>
      </c>
      <c r="AD249" s="36">
        <v>5.6370473880317599E-5</v>
      </c>
      <c r="AE249" s="36">
        <v>5.4785023744024499E-5</v>
      </c>
      <c r="AF249" s="36">
        <v>5.5160623304889799E-5</v>
      </c>
      <c r="AG249" s="36">
        <v>5.0425337472534603E-5</v>
      </c>
      <c r="AH249" s="59" t="s">
        <v>533</v>
      </c>
    </row>
    <row r="250" spans="1:34" ht="15" customHeight="1" x14ac:dyDescent="0.25">
      <c r="A250" s="34" t="s">
        <v>832</v>
      </c>
      <c r="B250" s="34" t="s">
        <v>131</v>
      </c>
      <c r="C250" s="34" t="s">
        <v>47</v>
      </c>
      <c r="D250" s="34" t="s">
        <v>140</v>
      </c>
      <c r="E250" s="34" t="s">
        <v>141</v>
      </c>
      <c r="F250" s="34" t="s">
        <v>13</v>
      </c>
      <c r="G250" s="34" t="s">
        <v>14</v>
      </c>
      <c r="H250" s="34" t="s">
        <v>20</v>
      </c>
      <c r="I250" s="59" t="s">
        <v>16</v>
      </c>
      <c r="J250" s="35">
        <v>25</v>
      </c>
      <c r="K250" s="36">
        <v>3.16384805005878E-4</v>
      </c>
      <c r="L250" s="36">
        <v>1.31350436777523E-4</v>
      </c>
      <c r="M250" s="36">
        <v>1.30986114253872E-4</v>
      </c>
      <c r="N250" s="36">
        <v>2.3583887305532201E-4</v>
      </c>
      <c r="O250" s="36">
        <v>3.0987161268471701E-4</v>
      </c>
      <c r="P250" s="36">
        <v>2.90024473683235E-4</v>
      </c>
      <c r="Q250" s="36">
        <v>2.78035536696489E-4</v>
      </c>
      <c r="R250" s="36">
        <v>2.5421169858445201E-4</v>
      </c>
      <c r="S250" s="36">
        <v>2.3128305782500001E-4</v>
      </c>
      <c r="T250" s="36">
        <v>2.5172130160000002E-4</v>
      </c>
      <c r="U250" s="36">
        <v>2.58632163925E-4</v>
      </c>
      <c r="V250" s="36">
        <v>2.6022160439999998E-4</v>
      </c>
      <c r="W250" s="36">
        <v>2.1827310694711699E-4</v>
      </c>
      <c r="X250" s="36">
        <v>2.20187671000009E-4</v>
      </c>
      <c r="Y250" s="36">
        <v>2.06338345626002E-4</v>
      </c>
      <c r="Z250" s="36">
        <v>2.0559606040084299E-4</v>
      </c>
      <c r="AA250" s="36">
        <v>2.1179472094521199E-4</v>
      </c>
      <c r="AB250" s="36">
        <v>2.1938700523301699E-4</v>
      </c>
      <c r="AC250" s="36">
        <v>2.2133064970047099E-4</v>
      </c>
      <c r="AD250" s="36">
        <v>2.3605333386985799E-4</v>
      </c>
      <c r="AE250" s="36">
        <v>1.9910711915602301E-4</v>
      </c>
      <c r="AF250" s="36">
        <v>2.2260772448214701E-4</v>
      </c>
      <c r="AG250" s="36">
        <v>2.2385004499007001E-4</v>
      </c>
      <c r="AH250" s="59" t="s">
        <v>534</v>
      </c>
    </row>
    <row r="251" spans="1:34" ht="15" customHeight="1" x14ac:dyDescent="0.25">
      <c r="A251" s="34" t="s">
        <v>832</v>
      </c>
      <c r="B251" s="34" t="s">
        <v>131</v>
      </c>
      <c r="C251" s="34" t="s">
        <v>47</v>
      </c>
      <c r="D251" s="34" t="s">
        <v>140</v>
      </c>
      <c r="E251" s="34" t="s">
        <v>141</v>
      </c>
      <c r="F251" s="34" t="s">
        <v>13</v>
      </c>
      <c r="G251" s="34" t="s">
        <v>14</v>
      </c>
      <c r="H251" s="34" t="s">
        <v>20</v>
      </c>
      <c r="I251" s="59" t="s">
        <v>17</v>
      </c>
      <c r="J251" s="35">
        <v>1</v>
      </c>
      <c r="K251" s="36">
        <v>0.67098889445646603</v>
      </c>
      <c r="L251" s="36">
        <v>0.27856800631777201</v>
      </c>
      <c r="M251" s="36">
        <v>0.27779535110961201</v>
      </c>
      <c r="N251" s="36">
        <v>0.50016708197572701</v>
      </c>
      <c r="O251" s="36">
        <v>0.65717571618174697</v>
      </c>
      <c r="P251" s="36">
        <v>0.61508390378740396</v>
      </c>
      <c r="Q251" s="36">
        <v>0.58965776622591304</v>
      </c>
      <c r="R251" s="36">
        <v>0.53913217035790695</v>
      </c>
      <c r="S251" s="36">
        <v>0.49050510903526001</v>
      </c>
      <c r="T251" s="36">
        <v>0.53385053643327995</v>
      </c>
      <c r="U251" s="36">
        <v>0.54850709325213998</v>
      </c>
      <c r="V251" s="36">
        <v>0.55187797861151999</v>
      </c>
      <c r="W251" s="36">
        <v>0.46291360521344599</v>
      </c>
      <c r="X251" s="36">
        <v>0.46697401265681998</v>
      </c>
      <c r="Y251" s="36">
        <v>0.43760236340362502</v>
      </c>
      <c r="Z251" s="36">
        <v>0.43602812489810799</v>
      </c>
      <c r="AA251" s="36">
        <v>0.44917424418060498</v>
      </c>
      <c r="AB251" s="36">
        <v>0.465275960698182</v>
      </c>
      <c r="AC251" s="36">
        <v>0.46939804188475798</v>
      </c>
      <c r="AD251" s="36">
        <v>0.50062191047119398</v>
      </c>
      <c r="AE251" s="36">
        <v>0.42226637830609298</v>
      </c>
      <c r="AF251" s="36">
        <v>0.47210646208173701</v>
      </c>
      <c r="AG251" s="36">
        <v>0.47474117541494099</v>
      </c>
      <c r="AH251" s="59" t="s">
        <v>534</v>
      </c>
    </row>
    <row r="252" spans="1:34" ht="15" customHeight="1" x14ac:dyDescent="0.25">
      <c r="A252" s="34" t="s">
        <v>832</v>
      </c>
      <c r="B252" s="34" t="s">
        <v>131</v>
      </c>
      <c r="C252" s="34" t="s">
        <v>47</v>
      </c>
      <c r="D252" s="34" t="s">
        <v>140</v>
      </c>
      <c r="E252" s="34" t="s">
        <v>141</v>
      </c>
      <c r="F252" s="34" t="s">
        <v>13</v>
      </c>
      <c r="G252" s="34" t="s">
        <v>14</v>
      </c>
      <c r="H252" s="34" t="s">
        <v>20</v>
      </c>
      <c r="I252" s="59" t="s">
        <v>18</v>
      </c>
      <c r="J252" s="35">
        <v>298</v>
      </c>
      <c r="K252" s="36">
        <v>3.7713068756700701E-4</v>
      </c>
      <c r="L252" s="36">
        <v>1.56569720638808E-4</v>
      </c>
      <c r="M252" s="36">
        <v>1.56135448190615E-4</v>
      </c>
      <c r="N252" s="36">
        <v>2.8111993668194401E-4</v>
      </c>
      <c r="O252" s="36">
        <v>3.6936696232018202E-4</v>
      </c>
      <c r="P252" s="36">
        <v>3.4570917263041602E-4</v>
      </c>
      <c r="Q252" s="36">
        <v>3.3141835974221398E-4</v>
      </c>
      <c r="R252" s="36">
        <v>3.0302034471266698E-4</v>
      </c>
      <c r="S252" s="36">
        <v>2.7568940492740001E-4</v>
      </c>
      <c r="T252" s="36">
        <v>3.0005179150720002E-4</v>
      </c>
      <c r="U252" s="36">
        <v>3.0828953939860001E-4</v>
      </c>
      <c r="V252" s="36">
        <v>3.1018415244480003E-4</v>
      </c>
      <c r="W252" s="36">
        <v>2.6018154348096299E-4</v>
      </c>
      <c r="X252" s="36">
        <v>2.6246370383201101E-4</v>
      </c>
      <c r="Y252" s="36">
        <v>2.4595530798619402E-4</v>
      </c>
      <c r="Z252" s="36">
        <v>2.4507050399780498E-4</v>
      </c>
      <c r="AA252" s="36">
        <v>2.5245930736669201E-4</v>
      </c>
      <c r="AB252" s="36">
        <v>2.61509310237756E-4</v>
      </c>
      <c r="AC252" s="36">
        <v>2.6382613444296099E-4</v>
      </c>
      <c r="AD252" s="36">
        <v>2.8137557397286999E-4</v>
      </c>
      <c r="AE252" s="36">
        <v>2.37335686033979E-4</v>
      </c>
      <c r="AF252" s="36">
        <v>2.6534840758271898E-4</v>
      </c>
      <c r="AG252" s="36">
        <v>2.6682925362816399E-4</v>
      </c>
      <c r="AH252" s="59" t="s">
        <v>534</v>
      </c>
    </row>
    <row r="253" spans="1:34" ht="15" customHeight="1" x14ac:dyDescent="0.25">
      <c r="A253" s="34" t="s">
        <v>832</v>
      </c>
      <c r="B253" s="34" t="s">
        <v>131</v>
      </c>
      <c r="C253" s="34" t="s">
        <v>47</v>
      </c>
      <c r="D253" s="34" t="s">
        <v>140</v>
      </c>
      <c r="E253" s="34" t="s">
        <v>142</v>
      </c>
      <c r="F253" s="34" t="s">
        <v>13</v>
      </c>
      <c r="G253" s="34" t="s">
        <v>14</v>
      </c>
      <c r="H253" s="34" t="s">
        <v>20</v>
      </c>
      <c r="I253" s="59" t="s">
        <v>16</v>
      </c>
      <c r="J253" s="35">
        <v>25</v>
      </c>
      <c r="K253" s="36">
        <v>2.7009556549513703E-4</v>
      </c>
      <c r="L253" s="36">
        <v>3.8834807871415E-4</v>
      </c>
      <c r="M253" s="36">
        <v>3.99283205560932E-4</v>
      </c>
      <c r="N253" s="36">
        <v>2.5640674194894497E-4</v>
      </c>
      <c r="O253" s="36">
        <v>2.6668985859120098E-4</v>
      </c>
      <c r="P253" s="36">
        <v>2.4752218611493799E-4</v>
      </c>
      <c r="Q253" s="36">
        <v>2.5376574118401101E-4</v>
      </c>
      <c r="R253" s="36">
        <v>2.6071331486498102E-4</v>
      </c>
      <c r="S253" s="36">
        <v>2.5327909249999998E-4</v>
      </c>
      <c r="T253" s="36">
        <v>2.41551646875E-4</v>
      </c>
      <c r="U253" s="36">
        <v>2.4342589427499999E-4</v>
      </c>
      <c r="V253" s="36">
        <v>2.46408363125E-4</v>
      </c>
      <c r="W253" s="36">
        <v>2.01059233333962E-4</v>
      </c>
      <c r="X253" s="36">
        <v>2.02684526437952E-4</v>
      </c>
      <c r="Y253" s="36">
        <v>1.7038077794577101E-4</v>
      </c>
      <c r="Z253" s="36">
        <v>1.7079763975578799E-4</v>
      </c>
      <c r="AA253" s="36">
        <v>1.8069521390969701E-4</v>
      </c>
      <c r="AB253" s="36">
        <v>1.9105096662178699E-4</v>
      </c>
      <c r="AC253" s="36">
        <v>1.9082331085792099E-4</v>
      </c>
      <c r="AD253" s="36">
        <v>2.1335820018246999E-4</v>
      </c>
      <c r="AE253" s="36">
        <v>1.70079401612136E-4</v>
      </c>
      <c r="AF253" s="36">
        <v>2.00610342867526E-4</v>
      </c>
      <c r="AG253" s="36">
        <v>2.1818705117004301E-4</v>
      </c>
      <c r="AH253" s="59" t="s">
        <v>535</v>
      </c>
    </row>
    <row r="254" spans="1:34" ht="15" customHeight="1" x14ac:dyDescent="0.25">
      <c r="A254" s="34" t="s">
        <v>832</v>
      </c>
      <c r="B254" s="34" t="s">
        <v>131</v>
      </c>
      <c r="C254" s="34" t="s">
        <v>47</v>
      </c>
      <c r="D254" s="34" t="s">
        <v>140</v>
      </c>
      <c r="E254" s="34" t="s">
        <v>142</v>
      </c>
      <c r="F254" s="34" t="s">
        <v>13</v>
      </c>
      <c r="G254" s="34" t="s">
        <v>14</v>
      </c>
      <c r="H254" s="34" t="s">
        <v>20</v>
      </c>
      <c r="I254" s="59" t="s">
        <v>17</v>
      </c>
      <c r="J254" s="35">
        <v>1</v>
      </c>
      <c r="K254" s="36">
        <v>0.57281867530208597</v>
      </c>
      <c r="L254" s="36">
        <v>0.82360860533697</v>
      </c>
      <c r="M254" s="36">
        <v>0.84679982235362505</v>
      </c>
      <c r="N254" s="36">
        <v>0.54378741832532296</v>
      </c>
      <c r="O254" s="36">
        <v>0.56559585210021901</v>
      </c>
      <c r="P254" s="36">
        <v>0.52494505231255995</v>
      </c>
      <c r="Q254" s="36">
        <v>0.53818638390305096</v>
      </c>
      <c r="R254" s="36">
        <v>0.55292079816565198</v>
      </c>
      <c r="S254" s="36">
        <v>0.53715429937400005</v>
      </c>
      <c r="T254" s="36">
        <v>0.51228273269250002</v>
      </c>
      <c r="U254" s="36">
        <v>0.51625763657842005</v>
      </c>
      <c r="V254" s="36">
        <v>0.52258285651549996</v>
      </c>
      <c r="W254" s="36">
        <v>0.426406422054668</v>
      </c>
      <c r="X254" s="36">
        <v>0.42985334366960898</v>
      </c>
      <c r="Y254" s="36">
        <v>0.36134355386739098</v>
      </c>
      <c r="Z254" s="36">
        <v>0.36222763439407601</v>
      </c>
      <c r="AA254" s="36">
        <v>0.38321840965968601</v>
      </c>
      <c r="AB254" s="36">
        <v>0.40518089001148599</v>
      </c>
      <c r="AC254" s="36">
        <v>0.40469807766748001</v>
      </c>
      <c r="AD254" s="36">
        <v>0.45249007094698201</v>
      </c>
      <c r="AE254" s="36">
        <v>0.36070439493901801</v>
      </c>
      <c r="AF254" s="36">
        <v>0.42545441515345001</v>
      </c>
      <c r="AG254" s="36">
        <v>0.46273109812142699</v>
      </c>
      <c r="AH254" s="59" t="s">
        <v>535</v>
      </c>
    </row>
    <row r="255" spans="1:34" ht="15" customHeight="1" x14ac:dyDescent="0.25">
      <c r="A255" s="34" t="s">
        <v>832</v>
      </c>
      <c r="B255" s="34" t="s">
        <v>131</v>
      </c>
      <c r="C255" s="34" t="s">
        <v>47</v>
      </c>
      <c r="D255" s="34" t="s">
        <v>140</v>
      </c>
      <c r="E255" s="34" t="s">
        <v>142</v>
      </c>
      <c r="F255" s="34" t="s">
        <v>13</v>
      </c>
      <c r="G255" s="34" t="s">
        <v>14</v>
      </c>
      <c r="H255" s="34" t="s">
        <v>20</v>
      </c>
      <c r="I255" s="59" t="s">
        <v>18</v>
      </c>
      <c r="J255" s="35">
        <v>298</v>
      </c>
      <c r="K255" s="36">
        <v>3.2195391407020298E-4</v>
      </c>
      <c r="L255" s="36">
        <v>4.6291090982726699E-4</v>
      </c>
      <c r="M255" s="36">
        <v>4.7594558102863099E-4</v>
      </c>
      <c r="N255" s="36">
        <v>3.0563683640314198E-4</v>
      </c>
      <c r="O255" s="36">
        <v>3.1789431144071099E-4</v>
      </c>
      <c r="P255" s="36">
        <v>2.9504644584900602E-4</v>
      </c>
      <c r="Q255" s="36">
        <v>3.0248876349134199E-4</v>
      </c>
      <c r="R255" s="36">
        <v>3.1077027131905699E-4</v>
      </c>
      <c r="S255" s="36">
        <v>3.0190867826000001E-4</v>
      </c>
      <c r="T255" s="36">
        <v>2.8792956307500001E-4</v>
      </c>
      <c r="U255" s="36">
        <v>2.9016366597580003E-4</v>
      </c>
      <c r="V255" s="36">
        <v>2.9371876884499998E-4</v>
      </c>
      <c r="W255" s="36">
        <v>2.39662606134083E-4</v>
      </c>
      <c r="X255" s="36">
        <v>2.4159995551403899E-4</v>
      </c>
      <c r="Y255" s="36">
        <v>2.0309388731135899E-4</v>
      </c>
      <c r="Z255" s="36">
        <v>2.0359078658889999E-4</v>
      </c>
      <c r="AA255" s="36">
        <v>2.1538869498035899E-4</v>
      </c>
      <c r="AB255" s="36">
        <v>2.2773275221317E-4</v>
      </c>
      <c r="AC255" s="36">
        <v>2.2746138654264201E-4</v>
      </c>
      <c r="AD255" s="36">
        <v>2.5432297461750402E-4</v>
      </c>
      <c r="AE255" s="36">
        <v>2.0273464672166601E-4</v>
      </c>
      <c r="AF255" s="36">
        <v>2.3912752869809201E-4</v>
      </c>
      <c r="AG255" s="36">
        <v>2.6007896499469099E-4</v>
      </c>
      <c r="AH255" s="59" t="s">
        <v>535</v>
      </c>
    </row>
    <row r="256" spans="1:34" ht="15" customHeight="1" x14ac:dyDescent="0.25">
      <c r="A256" s="34" t="s">
        <v>832</v>
      </c>
      <c r="B256" s="34" t="s">
        <v>131</v>
      </c>
      <c r="C256" s="34" t="s">
        <v>47</v>
      </c>
      <c r="D256" s="34" t="s">
        <v>143</v>
      </c>
      <c r="E256" s="34" t="s">
        <v>144</v>
      </c>
      <c r="F256" s="34" t="s">
        <v>13</v>
      </c>
      <c r="G256" s="34" t="s">
        <v>14</v>
      </c>
      <c r="H256" s="34" t="s">
        <v>20</v>
      </c>
      <c r="I256" s="59" t="s">
        <v>16</v>
      </c>
      <c r="J256" s="35">
        <v>25</v>
      </c>
      <c r="K256" s="36">
        <v>1.4885961672648099E-4</v>
      </c>
      <c r="L256" s="36">
        <v>1.4579207044618299E-4</v>
      </c>
      <c r="M256" s="36">
        <v>1.5990301310015901E-4</v>
      </c>
      <c r="N256" s="36">
        <v>1.7055597067637499E-4</v>
      </c>
      <c r="O256" s="36">
        <v>1.7626428203730801E-4</v>
      </c>
      <c r="P256" s="36">
        <v>1.7676870380107799E-4</v>
      </c>
      <c r="Q256" s="36">
        <v>1.75695143407189E-4</v>
      </c>
      <c r="R256" s="36">
        <v>1.78385281206299E-4</v>
      </c>
      <c r="S256" s="36">
        <v>1.6818470027257001E-4</v>
      </c>
      <c r="T256" s="36">
        <v>1.61883148518831E-4</v>
      </c>
      <c r="U256" s="36">
        <v>1.62318503585927E-4</v>
      </c>
      <c r="V256" s="36">
        <v>1.6368966084445E-4</v>
      </c>
      <c r="W256" s="36">
        <v>1.4580123161195299E-4</v>
      </c>
      <c r="X256" s="36">
        <v>1.46739632660357E-4</v>
      </c>
      <c r="Y256" s="36">
        <v>1.5598547798399999E-4</v>
      </c>
      <c r="Z256" s="36">
        <v>1.5815037696875899E-4</v>
      </c>
      <c r="AA256" s="36">
        <v>1.5776070472854099E-4</v>
      </c>
      <c r="AB256" s="36">
        <v>1.5067049741903201E-4</v>
      </c>
      <c r="AC256" s="36">
        <v>1.5790540447768701E-4</v>
      </c>
      <c r="AD256" s="36">
        <v>1.6525136063135501E-4</v>
      </c>
      <c r="AE256" s="36">
        <v>1.45600957936126E-4</v>
      </c>
      <c r="AF256" s="36">
        <v>1.6974897929605899E-4</v>
      </c>
      <c r="AG256" s="36">
        <v>2.1537510791737099E-4</v>
      </c>
      <c r="AH256" s="59" t="s">
        <v>536</v>
      </c>
    </row>
    <row r="257" spans="1:34" ht="15" customHeight="1" x14ac:dyDescent="0.25">
      <c r="A257" s="34" t="s">
        <v>832</v>
      </c>
      <c r="B257" s="34" t="s">
        <v>131</v>
      </c>
      <c r="C257" s="34" t="s">
        <v>47</v>
      </c>
      <c r="D257" s="34" t="s">
        <v>143</v>
      </c>
      <c r="E257" s="34" t="s">
        <v>144</v>
      </c>
      <c r="F257" s="34" t="s">
        <v>13</v>
      </c>
      <c r="G257" s="34" t="s">
        <v>14</v>
      </c>
      <c r="H257" s="34" t="s">
        <v>20</v>
      </c>
      <c r="I257" s="59" t="s">
        <v>17</v>
      </c>
      <c r="J257" s="35">
        <v>1</v>
      </c>
      <c r="K257" s="36">
        <v>0.31570147515351998</v>
      </c>
      <c r="L257" s="36">
        <v>0.309195823002265</v>
      </c>
      <c r="M257" s="36">
        <v>0.33912231018281702</v>
      </c>
      <c r="N257" s="36">
        <v>0.36171510261045597</v>
      </c>
      <c r="O257" s="36">
        <v>0.37382128934472297</v>
      </c>
      <c r="P257" s="36">
        <v>0.37489106702132602</v>
      </c>
      <c r="Q257" s="36">
        <v>0.372614260137967</v>
      </c>
      <c r="R257" s="36">
        <v>0.37831950438231898</v>
      </c>
      <c r="S257" s="36">
        <v>0.35668611233806602</v>
      </c>
      <c r="T257" s="36">
        <v>0.34332178137873698</v>
      </c>
      <c r="U257" s="36">
        <v>0.34424508240503399</v>
      </c>
      <c r="V257" s="36">
        <v>0.34715303271891002</v>
      </c>
      <c r="W257" s="36">
        <v>0.309215252002631</v>
      </c>
      <c r="X257" s="36">
        <v>0.311205412946085</v>
      </c>
      <c r="Y257" s="36">
        <v>0.33081400170846698</v>
      </c>
      <c r="Z257" s="36">
        <v>0.33540531947534402</v>
      </c>
      <c r="AA257" s="36">
        <v>0.33457890258828998</v>
      </c>
      <c r="AB257" s="36">
        <v>0.31954199092628299</v>
      </c>
      <c r="AC257" s="36">
        <v>0.33488578181627798</v>
      </c>
      <c r="AD257" s="36">
        <v>0.35046508562697698</v>
      </c>
      <c r="AE257" s="36">
        <v>0.30879051159093701</v>
      </c>
      <c r="AF257" s="36">
        <v>0.36000363529108298</v>
      </c>
      <c r="AG257" s="36">
        <v>0.45676752887116001</v>
      </c>
      <c r="AH257" s="59" t="s">
        <v>536</v>
      </c>
    </row>
    <row r="258" spans="1:34" ht="15" customHeight="1" x14ac:dyDescent="0.25">
      <c r="A258" s="34" t="s">
        <v>832</v>
      </c>
      <c r="B258" s="34" t="s">
        <v>131</v>
      </c>
      <c r="C258" s="34" t="s">
        <v>47</v>
      </c>
      <c r="D258" s="34" t="s">
        <v>143</v>
      </c>
      <c r="E258" s="34" t="s">
        <v>144</v>
      </c>
      <c r="F258" s="34" t="s">
        <v>13</v>
      </c>
      <c r="G258" s="34" t="s">
        <v>14</v>
      </c>
      <c r="H258" s="34" t="s">
        <v>20</v>
      </c>
      <c r="I258" s="59" t="s">
        <v>18</v>
      </c>
      <c r="J258" s="35">
        <v>298</v>
      </c>
      <c r="K258" s="36">
        <v>1.7744066313796501E-4</v>
      </c>
      <c r="L258" s="36">
        <v>1.7378414797185001E-4</v>
      </c>
      <c r="M258" s="36">
        <v>1.90604391615389E-4</v>
      </c>
      <c r="N258" s="36">
        <v>2.0330271704623899E-4</v>
      </c>
      <c r="O258" s="36">
        <v>2.1010702418847101E-4</v>
      </c>
      <c r="P258" s="36">
        <v>2.1070829493088499E-4</v>
      </c>
      <c r="Q258" s="36">
        <v>2.09428610941369E-4</v>
      </c>
      <c r="R258" s="36">
        <v>2.12635255197908E-4</v>
      </c>
      <c r="S258" s="36">
        <v>2.0047616272490299E-4</v>
      </c>
      <c r="T258" s="36">
        <v>1.92964713034447E-4</v>
      </c>
      <c r="U258" s="36">
        <v>1.9348365627442501E-4</v>
      </c>
      <c r="V258" s="36">
        <v>1.9511807572658501E-4</v>
      </c>
      <c r="W258" s="36">
        <v>1.73795068081448E-4</v>
      </c>
      <c r="X258" s="36">
        <v>1.7491364213114501E-4</v>
      </c>
      <c r="Y258" s="36">
        <v>1.8593468975692799E-4</v>
      </c>
      <c r="Z258" s="36">
        <v>1.8851524934676101E-4</v>
      </c>
      <c r="AA258" s="36">
        <v>1.88050760036421E-4</v>
      </c>
      <c r="AB258" s="36">
        <v>1.7959923292348601E-4</v>
      </c>
      <c r="AC258" s="36">
        <v>1.8822324213740299E-4</v>
      </c>
      <c r="AD258" s="36">
        <v>1.9697962187257501E-4</v>
      </c>
      <c r="AE258" s="36">
        <v>1.7355634185986301E-4</v>
      </c>
      <c r="AF258" s="36">
        <v>2.0234078332090301E-4</v>
      </c>
      <c r="AG258" s="36">
        <v>2.5672712863750603E-4</v>
      </c>
      <c r="AH258" s="59" t="s">
        <v>536</v>
      </c>
    </row>
    <row r="259" spans="1:34" ht="15" customHeight="1" x14ac:dyDescent="0.25">
      <c r="A259" s="34" t="s">
        <v>832</v>
      </c>
      <c r="B259" s="34" t="s">
        <v>131</v>
      </c>
      <c r="C259" s="34" t="s">
        <v>47</v>
      </c>
      <c r="D259" s="34" t="s">
        <v>143</v>
      </c>
      <c r="E259" s="34" t="s">
        <v>145</v>
      </c>
      <c r="F259" s="34" t="s">
        <v>13</v>
      </c>
      <c r="G259" s="34" t="s">
        <v>14</v>
      </c>
      <c r="H259" s="34" t="s">
        <v>20</v>
      </c>
      <c r="I259" s="59" t="s">
        <v>16</v>
      </c>
      <c r="J259" s="35">
        <v>25</v>
      </c>
      <c r="K259" s="36">
        <v>8.1530714016974E-4</v>
      </c>
      <c r="L259" s="36">
        <v>7.9850612697270095E-4</v>
      </c>
      <c r="M259" s="36">
        <v>8.7579204610449199E-4</v>
      </c>
      <c r="N259" s="36">
        <v>9.3413851082617102E-4</v>
      </c>
      <c r="O259" s="36">
        <v>9.6540304793318497E-4</v>
      </c>
      <c r="P259" s="36">
        <v>9.6816577616467203E-4</v>
      </c>
      <c r="Q259" s="36">
        <v>9.62285864112034E-4</v>
      </c>
      <c r="R259" s="36">
        <v>9.7701980340253306E-4</v>
      </c>
      <c r="S259" s="36">
        <v>9.2115101472743004E-4</v>
      </c>
      <c r="T259" s="36">
        <v>8.8663728795616902E-4</v>
      </c>
      <c r="U259" s="36">
        <v>8.89021736489073E-4</v>
      </c>
      <c r="V259" s="36">
        <v>8.9653159260555003E-4</v>
      </c>
      <c r="W259" s="36">
        <v>7.9855630286344403E-4</v>
      </c>
      <c r="X259" s="36">
        <v>8.0369594443938401E-4</v>
      </c>
      <c r="Y259" s="36">
        <v>8.5433562681289403E-4</v>
      </c>
      <c r="Z259" s="36">
        <v>8.6619282246363605E-4</v>
      </c>
      <c r="AA259" s="36">
        <v>8.6405857970013795E-4</v>
      </c>
      <c r="AB259" s="36">
        <v>8.7296833484120501E-4</v>
      </c>
      <c r="AC259" s="36">
        <v>8.5176593177923405E-4</v>
      </c>
      <c r="AD259" s="36">
        <v>8.70669437592644E-4</v>
      </c>
      <c r="AE259" s="36">
        <v>7.0168312405799601E-4</v>
      </c>
      <c r="AF259" s="36">
        <v>7.5420990069120905E-4</v>
      </c>
      <c r="AG259" s="36">
        <v>7.5328340665153297E-4</v>
      </c>
      <c r="AH259" s="59" t="s">
        <v>537</v>
      </c>
    </row>
    <row r="260" spans="1:34" ht="15" customHeight="1" x14ac:dyDescent="0.25">
      <c r="A260" s="34" t="s">
        <v>832</v>
      </c>
      <c r="B260" s="34" t="s">
        <v>131</v>
      </c>
      <c r="C260" s="34" t="s">
        <v>47</v>
      </c>
      <c r="D260" s="34" t="s">
        <v>143</v>
      </c>
      <c r="E260" s="34" t="s">
        <v>145</v>
      </c>
      <c r="F260" s="34" t="s">
        <v>13</v>
      </c>
      <c r="G260" s="34" t="s">
        <v>14</v>
      </c>
      <c r="H260" s="34" t="s">
        <v>20</v>
      </c>
      <c r="I260" s="59" t="s">
        <v>17</v>
      </c>
      <c r="J260" s="35">
        <v>1</v>
      </c>
      <c r="K260" s="36">
        <v>1.72910338287198</v>
      </c>
      <c r="L260" s="36">
        <v>1.6934717940837001</v>
      </c>
      <c r="M260" s="36">
        <v>1.8573797713784099</v>
      </c>
      <c r="N260" s="36">
        <v>1.98112095376014</v>
      </c>
      <c r="O260" s="36">
        <v>2.0474267840567002</v>
      </c>
      <c r="P260" s="36">
        <v>2.0532859780900399</v>
      </c>
      <c r="Q260" s="36">
        <v>2.0408158606088</v>
      </c>
      <c r="R260" s="36">
        <v>2.0720635990560901</v>
      </c>
      <c r="S260" s="36">
        <v>1.9535770720339301</v>
      </c>
      <c r="T260" s="36">
        <v>1.88038036029744</v>
      </c>
      <c r="U260" s="36">
        <v>1.8854372987460299</v>
      </c>
      <c r="V260" s="36">
        <v>1.90136420159785</v>
      </c>
      <c r="W260" s="36">
        <v>1.6935782071127901</v>
      </c>
      <c r="X260" s="36">
        <v>1.70447835896705</v>
      </c>
      <c r="Y260" s="36">
        <v>1.8118749973447901</v>
      </c>
      <c r="Z260" s="36">
        <v>1.83702173788088</v>
      </c>
      <c r="AA260" s="36">
        <v>1.8324954358280501</v>
      </c>
      <c r="AB260" s="36">
        <v>1.8513912445312299</v>
      </c>
      <c r="AC260" s="36">
        <v>1.8064251881174</v>
      </c>
      <c r="AD260" s="36">
        <v>1.84651574324648</v>
      </c>
      <c r="AE260" s="36">
        <v>1.4881295695022001</v>
      </c>
      <c r="AF260" s="36">
        <v>1.59952835738591</v>
      </c>
      <c r="AG260" s="36">
        <v>1.59756344882657</v>
      </c>
      <c r="AH260" s="59" t="s">
        <v>537</v>
      </c>
    </row>
    <row r="261" spans="1:34" ht="15" customHeight="1" x14ac:dyDescent="0.25">
      <c r="A261" s="34" t="s">
        <v>832</v>
      </c>
      <c r="B261" s="34" t="s">
        <v>131</v>
      </c>
      <c r="C261" s="34" t="s">
        <v>47</v>
      </c>
      <c r="D261" s="34" t="s">
        <v>143</v>
      </c>
      <c r="E261" s="34" t="s">
        <v>145</v>
      </c>
      <c r="F261" s="34" t="s">
        <v>13</v>
      </c>
      <c r="G261" s="34" t="s">
        <v>14</v>
      </c>
      <c r="H261" s="34" t="s">
        <v>20</v>
      </c>
      <c r="I261" s="59" t="s">
        <v>18</v>
      </c>
      <c r="J261" s="35">
        <v>298</v>
      </c>
      <c r="K261" s="36">
        <v>9.7184611108233003E-4</v>
      </c>
      <c r="L261" s="36">
        <v>9.5181930335145996E-4</v>
      </c>
      <c r="M261" s="36">
        <v>1.0439441189565499E-3</v>
      </c>
      <c r="N261" s="36">
        <v>1.1134931049048E-3</v>
      </c>
      <c r="O261" s="36">
        <v>1.1507604331363599E-3</v>
      </c>
      <c r="P261" s="36">
        <v>1.15405360518829E-3</v>
      </c>
      <c r="Q261" s="36">
        <v>1.1470447500215399E-3</v>
      </c>
      <c r="R261" s="36">
        <v>1.16460760565582E-3</v>
      </c>
      <c r="S261" s="36">
        <v>1.0980120095551E-3</v>
      </c>
      <c r="T261" s="36">
        <v>1.0568716472437499E-3</v>
      </c>
      <c r="U261" s="36">
        <v>1.05971390989498E-3</v>
      </c>
      <c r="V261" s="36">
        <v>1.0686656583858199E-3</v>
      </c>
      <c r="W261" s="36">
        <v>9.5187911301322496E-4</v>
      </c>
      <c r="X261" s="36">
        <v>9.5800556577174602E-4</v>
      </c>
      <c r="Y261" s="36">
        <v>1.0183680671609699E-3</v>
      </c>
      <c r="Z261" s="36">
        <v>1.0325018443766501E-3</v>
      </c>
      <c r="AA261" s="36">
        <v>1.0299578270025599E-3</v>
      </c>
      <c r="AB261" s="36">
        <v>1.0405782551307201E-3</v>
      </c>
      <c r="AC261" s="36">
        <v>1.0153049906808499E-3</v>
      </c>
      <c r="AD261" s="36">
        <v>1.0378379696104299E-3</v>
      </c>
      <c r="AE261" s="36">
        <v>8.3640628387713105E-4</v>
      </c>
      <c r="AF261" s="36">
        <v>8.9901820162392103E-4</v>
      </c>
      <c r="AG261" s="36">
        <v>8.9791382072862804E-4</v>
      </c>
      <c r="AH261" s="59" t="s">
        <v>537</v>
      </c>
    </row>
    <row r="262" spans="1:34" ht="15" customHeight="1" x14ac:dyDescent="0.25">
      <c r="A262" s="34" t="s">
        <v>832</v>
      </c>
      <c r="B262" s="34" t="s">
        <v>131</v>
      </c>
      <c r="C262" s="34" t="s">
        <v>47</v>
      </c>
      <c r="D262" s="34" t="s">
        <v>146</v>
      </c>
      <c r="E262" s="34" t="s">
        <v>12</v>
      </c>
      <c r="F262" s="34" t="s">
        <v>13</v>
      </c>
      <c r="G262" s="34" t="s">
        <v>14</v>
      </c>
      <c r="H262" s="34" t="s">
        <v>20</v>
      </c>
      <c r="I262" s="59" t="s">
        <v>16</v>
      </c>
      <c r="J262" s="35">
        <v>25</v>
      </c>
      <c r="K262" s="36">
        <v>6.1045512850276798E-4</v>
      </c>
      <c r="L262" s="36">
        <v>5.9371477857531898E-4</v>
      </c>
      <c r="M262" s="36">
        <v>5.9291076236612399E-4</v>
      </c>
      <c r="N262" s="36">
        <v>6.0220899879432797E-4</v>
      </c>
      <c r="O262" s="36">
        <v>6.5192361094407495E-4</v>
      </c>
      <c r="P262" s="36">
        <v>6.1666792233689902E-4</v>
      </c>
      <c r="Q262" s="36">
        <v>6.6633660568760501E-4</v>
      </c>
      <c r="R262" s="36">
        <v>6.4949665099663502E-4</v>
      </c>
      <c r="S262" s="36">
        <v>6.3486699057500005E-4</v>
      </c>
      <c r="T262" s="36">
        <v>6.3606197504999999E-4</v>
      </c>
      <c r="U262" s="36">
        <v>6.6038060572500001E-4</v>
      </c>
      <c r="V262" s="36">
        <v>6.7710090112499996E-4</v>
      </c>
      <c r="W262" s="36">
        <v>5.9628055486546502E-4</v>
      </c>
      <c r="X262" s="36">
        <v>5.92158304931242E-4</v>
      </c>
      <c r="Y262" s="36">
        <v>6.0014473484769999E-4</v>
      </c>
      <c r="Z262" s="36">
        <v>6.04865805067651E-4</v>
      </c>
      <c r="AA262" s="36">
        <v>6.05082957051431E-4</v>
      </c>
      <c r="AB262" s="36">
        <v>6.0470329263377697E-4</v>
      </c>
      <c r="AC262" s="36">
        <v>5.9083177866665697E-4</v>
      </c>
      <c r="AD262" s="36">
        <v>6.1146948923608904E-4</v>
      </c>
      <c r="AE262" s="36">
        <v>5.9795575769436304E-4</v>
      </c>
      <c r="AF262" s="36">
        <v>6.1383167036698795E-4</v>
      </c>
      <c r="AG262" s="36">
        <v>6.1624068096440996E-4</v>
      </c>
      <c r="AH262" s="59" t="s">
        <v>538</v>
      </c>
    </row>
    <row r="263" spans="1:34" ht="15" customHeight="1" x14ac:dyDescent="0.25">
      <c r="A263" s="34" t="s">
        <v>832</v>
      </c>
      <c r="B263" s="34" t="s">
        <v>131</v>
      </c>
      <c r="C263" s="34" t="s">
        <v>47</v>
      </c>
      <c r="D263" s="34" t="s">
        <v>146</v>
      </c>
      <c r="E263" s="34" t="s">
        <v>12</v>
      </c>
      <c r="F263" s="34" t="s">
        <v>13</v>
      </c>
      <c r="G263" s="34" t="s">
        <v>14</v>
      </c>
      <c r="H263" s="34" t="s">
        <v>20</v>
      </c>
      <c r="I263" s="59" t="s">
        <v>17</v>
      </c>
      <c r="J263" s="35">
        <v>1</v>
      </c>
      <c r="K263" s="36">
        <v>1.29465323652867</v>
      </c>
      <c r="L263" s="36">
        <v>1.2591503024025399</v>
      </c>
      <c r="M263" s="36">
        <v>1.2574451448260799</v>
      </c>
      <c r="N263" s="36">
        <v>1.2771648446430099</v>
      </c>
      <c r="O263" s="36">
        <v>1.3825995940902001</v>
      </c>
      <c r="P263" s="36">
        <v>1.3078293296921</v>
      </c>
      <c r="Q263" s="36">
        <v>1.4131666733422701</v>
      </c>
      <c r="R263" s="36">
        <v>1.3774524974336599</v>
      </c>
      <c r="S263" s="36">
        <v>1.34642591361146</v>
      </c>
      <c r="T263" s="36">
        <v>1.34896023668604</v>
      </c>
      <c r="U263" s="36">
        <v>1.40053518862158</v>
      </c>
      <c r="V263" s="36">
        <v>1.4359955911058999</v>
      </c>
      <c r="W263" s="36">
        <v>1.2645918007586801</v>
      </c>
      <c r="X263" s="36">
        <v>1.2558493330981799</v>
      </c>
      <c r="Y263" s="36">
        <v>1.2727869536650001</v>
      </c>
      <c r="Z263" s="36">
        <v>1.28279939938747</v>
      </c>
      <c r="AA263" s="36">
        <v>1.2832599353146801</v>
      </c>
      <c r="AB263" s="36">
        <v>1.28245474301771</v>
      </c>
      <c r="AC263" s="36">
        <v>1.25303603619625</v>
      </c>
      <c r="AD263" s="36">
        <v>1.2968044927719</v>
      </c>
      <c r="AE263" s="36">
        <v>1.26814457091821</v>
      </c>
      <c r="AF263" s="36">
        <v>1.3018142065143099</v>
      </c>
      <c r="AG263" s="36">
        <v>1.3069232361893199</v>
      </c>
      <c r="AH263" s="59" t="s">
        <v>538</v>
      </c>
    </row>
    <row r="264" spans="1:34" ht="15" customHeight="1" x14ac:dyDescent="0.25">
      <c r="A264" s="34" t="s">
        <v>832</v>
      </c>
      <c r="B264" s="34" t="s">
        <v>131</v>
      </c>
      <c r="C264" s="34" t="s">
        <v>47</v>
      </c>
      <c r="D264" s="34" t="s">
        <v>146</v>
      </c>
      <c r="E264" s="34" t="s">
        <v>12</v>
      </c>
      <c r="F264" s="34" t="s">
        <v>13</v>
      </c>
      <c r="G264" s="34" t="s">
        <v>14</v>
      </c>
      <c r="H264" s="34" t="s">
        <v>20</v>
      </c>
      <c r="I264" s="59" t="s">
        <v>18</v>
      </c>
      <c r="J264" s="35">
        <v>298</v>
      </c>
      <c r="K264" s="36">
        <v>7.2766251317529904E-4</v>
      </c>
      <c r="L264" s="36">
        <v>7.0770801606177998E-4</v>
      </c>
      <c r="M264" s="36">
        <v>7.0674962874041998E-4</v>
      </c>
      <c r="N264" s="36">
        <v>7.1783312656283895E-4</v>
      </c>
      <c r="O264" s="36">
        <v>7.7709294424533801E-4</v>
      </c>
      <c r="P264" s="36">
        <v>7.3506816342558401E-4</v>
      </c>
      <c r="Q264" s="36">
        <v>7.9427323397962503E-4</v>
      </c>
      <c r="R264" s="36">
        <v>7.7420000798798902E-4</v>
      </c>
      <c r="S264" s="36">
        <v>7.5676145276540004E-4</v>
      </c>
      <c r="T264" s="36">
        <v>7.5818587425960002E-4</v>
      </c>
      <c r="U264" s="36">
        <v>7.8717368202419998E-4</v>
      </c>
      <c r="V264" s="36">
        <v>8.0710427414100005E-4</v>
      </c>
      <c r="W264" s="36">
        <v>7.1076642139963398E-4</v>
      </c>
      <c r="X264" s="36">
        <v>7.0585269947804003E-4</v>
      </c>
      <c r="Y264" s="36">
        <v>7.1537252393845895E-4</v>
      </c>
      <c r="Z264" s="36">
        <v>7.2100003964064002E-4</v>
      </c>
      <c r="AA264" s="36">
        <v>7.2125888480530597E-4</v>
      </c>
      <c r="AB264" s="36">
        <v>7.2080632481946196E-4</v>
      </c>
      <c r="AC264" s="36">
        <v>7.0427148017065597E-4</v>
      </c>
      <c r="AD264" s="36">
        <v>7.2887163116941802E-4</v>
      </c>
      <c r="AE264" s="36">
        <v>7.12763263171681E-4</v>
      </c>
      <c r="AF264" s="36">
        <v>7.3168735107744995E-4</v>
      </c>
      <c r="AG264" s="36">
        <v>7.3455889170957701E-4</v>
      </c>
      <c r="AH264" s="59" t="s">
        <v>538</v>
      </c>
    </row>
    <row r="265" spans="1:34" ht="15" customHeight="1" x14ac:dyDescent="0.25">
      <c r="A265" s="34" t="s">
        <v>832</v>
      </c>
      <c r="B265" s="34" t="s">
        <v>131</v>
      </c>
      <c r="C265" s="34" t="s">
        <v>47</v>
      </c>
      <c r="D265" s="34" t="s">
        <v>147</v>
      </c>
      <c r="E265" s="34" t="s">
        <v>12</v>
      </c>
      <c r="F265" s="34" t="s">
        <v>13</v>
      </c>
      <c r="G265" s="34" t="s">
        <v>14</v>
      </c>
      <c r="H265" s="34" t="s">
        <v>20</v>
      </c>
      <c r="I265" s="59" t="s">
        <v>16</v>
      </c>
      <c r="J265" s="35">
        <v>25</v>
      </c>
      <c r="K265" s="36">
        <v>3.27768960750631E-4</v>
      </c>
      <c r="L265" s="36">
        <v>3.2263314729544799E-4</v>
      </c>
      <c r="M265" s="36">
        <v>3.2837867632564798E-4</v>
      </c>
      <c r="N265" s="36">
        <v>3.3279614324888102E-4</v>
      </c>
      <c r="O265" s="36">
        <v>3.41340609944538E-4</v>
      </c>
      <c r="P265" s="36">
        <v>3.4008883972811501E-4</v>
      </c>
      <c r="Q265" s="36">
        <v>3.5045390588360102E-4</v>
      </c>
      <c r="R265" s="36">
        <v>3.5510651665397801E-4</v>
      </c>
      <c r="S265" s="36">
        <v>3.4383967665E-4</v>
      </c>
      <c r="T265" s="36">
        <v>3.3199592995E-4</v>
      </c>
      <c r="U265" s="36">
        <v>3.4240368275E-4</v>
      </c>
      <c r="V265" s="36">
        <v>3.4674194530000003E-4</v>
      </c>
      <c r="W265" s="36">
        <v>3.03185812506287E-4</v>
      </c>
      <c r="X265" s="36">
        <v>3.0402741902613899E-4</v>
      </c>
      <c r="Y265" s="36">
        <v>3.1220392648067901E-4</v>
      </c>
      <c r="Z265" s="36">
        <v>3.1648481016733601E-4</v>
      </c>
      <c r="AA265" s="36">
        <v>3.1563274563820899E-4</v>
      </c>
      <c r="AB265" s="36">
        <v>3.0786688646765499E-4</v>
      </c>
      <c r="AC265" s="36">
        <v>2.9749459571737602E-4</v>
      </c>
      <c r="AD265" s="36">
        <v>3.0878584194053899E-4</v>
      </c>
      <c r="AE265" s="36">
        <v>2.315461941699E-4</v>
      </c>
      <c r="AF265" s="36">
        <v>2.5713523798349898E-4</v>
      </c>
      <c r="AG265" s="36">
        <v>2.8441999080639798E-4</v>
      </c>
      <c r="AH265" s="59" t="s">
        <v>539</v>
      </c>
    </row>
    <row r="266" spans="1:34" ht="15" customHeight="1" x14ac:dyDescent="0.25">
      <c r="A266" s="34" t="s">
        <v>832</v>
      </c>
      <c r="B266" s="34" t="s">
        <v>131</v>
      </c>
      <c r="C266" s="34" t="s">
        <v>47</v>
      </c>
      <c r="D266" s="34" t="s">
        <v>147</v>
      </c>
      <c r="E266" s="34" t="s">
        <v>12</v>
      </c>
      <c r="F266" s="34" t="s">
        <v>13</v>
      </c>
      <c r="G266" s="34" t="s">
        <v>14</v>
      </c>
      <c r="H266" s="34" t="s">
        <v>20</v>
      </c>
      <c r="I266" s="59" t="s">
        <v>17</v>
      </c>
      <c r="J266" s="35">
        <v>1</v>
      </c>
      <c r="K266" s="36">
        <v>0.69513241195993902</v>
      </c>
      <c r="L266" s="36">
        <v>0.68424037878418698</v>
      </c>
      <c r="M266" s="36">
        <v>0.69642549675143395</v>
      </c>
      <c r="N266" s="36">
        <v>0.70579406060222805</v>
      </c>
      <c r="O266" s="36">
        <v>0.72391516557037605</v>
      </c>
      <c r="P266" s="36">
        <v>0.72126041129538698</v>
      </c>
      <c r="Q266" s="36">
        <v>0.74324264359794001</v>
      </c>
      <c r="R266" s="36">
        <v>0.75310990051975601</v>
      </c>
      <c r="S266" s="36">
        <v>0.72921518623932002</v>
      </c>
      <c r="T266" s="36">
        <v>0.70409696823795997</v>
      </c>
      <c r="U266" s="36">
        <v>0.72616973037620003</v>
      </c>
      <c r="V266" s="36">
        <v>0.73537031759224003</v>
      </c>
      <c r="W266" s="36">
        <v>0.64299647116333303</v>
      </c>
      <c r="X266" s="36">
        <v>0.64478135027063599</v>
      </c>
      <c r="Y266" s="36">
        <v>0.66212208728022404</v>
      </c>
      <c r="Z266" s="36">
        <v>0.67120098540288697</v>
      </c>
      <c r="AA266" s="36">
        <v>0.66939392694951305</v>
      </c>
      <c r="AB266" s="36">
        <v>0.65292409282060204</v>
      </c>
      <c r="AC266" s="36">
        <v>0.63092653859741099</v>
      </c>
      <c r="AD266" s="36">
        <v>0.65487301358749495</v>
      </c>
      <c r="AE266" s="36">
        <v>0.49106316859552301</v>
      </c>
      <c r="AF266" s="36">
        <v>0.545332412715405</v>
      </c>
      <c r="AG266" s="36">
        <v>0.603197916502208</v>
      </c>
      <c r="AH266" s="59" t="s">
        <v>539</v>
      </c>
    </row>
    <row r="267" spans="1:34" ht="15" customHeight="1" x14ac:dyDescent="0.25">
      <c r="A267" s="34" t="s">
        <v>832</v>
      </c>
      <c r="B267" s="34" t="s">
        <v>131</v>
      </c>
      <c r="C267" s="34" t="s">
        <v>47</v>
      </c>
      <c r="D267" s="34" t="s">
        <v>147</v>
      </c>
      <c r="E267" s="34" t="s">
        <v>12</v>
      </c>
      <c r="F267" s="34" t="s">
        <v>13</v>
      </c>
      <c r="G267" s="34" t="s">
        <v>14</v>
      </c>
      <c r="H267" s="34" t="s">
        <v>20</v>
      </c>
      <c r="I267" s="59" t="s">
        <v>18</v>
      </c>
      <c r="J267" s="35">
        <v>298</v>
      </c>
      <c r="K267" s="36">
        <v>3.9070060121475198E-4</v>
      </c>
      <c r="L267" s="36">
        <v>3.8457871157617402E-4</v>
      </c>
      <c r="M267" s="36">
        <v>3.9142738218017202E-4</v>
      </c>
      <c r="N267" s="36">
        <v>3.9669300275266701E-4</v>
      </c>
      <c r="O267" s="36">
        <v>4.06878007053889E-4</v>
      </c>
      <c r="P267" s="36">
        <v>4.0538589695591299E-4</v>
      </c>
      <c r="Q267" s="36">
        <v>4.1774105581325198E-4</v>
      </c>
      <c r="R267" s="36">
        <v>4.2328696785154098E-4</v>
      </c>
      <c r="S267" s="36">
        <v>4.0985689456679998E-4</v>
      </c>
      <c r="T267" s="36">
        <v>3.9573914850040001E-4</v>
      </c>
      <c r="U267" s="36">
        <v>4.0814518983799998E-4</v>
      </c>
      <c r="V267" s="36">
        <v>4.1331639879759998E-4</v>
      </c>
      <c r="W267" s="36">
        <v>3.6139748850749401E-4</v>
      </c>
      <c r="X267" s="36">
        <v>3.6240068347915801E-4</v>
      </c>
      <c r="Y267" s="36">
        <v>3.7214708036496899E-4</v>
      </c>
      <c r="Z267" s="36">
        <v>3.7724989371946499E-4</v>
      </c>
      <c r="AA267" s="36">
        <v>3.7623423280074502E-4</v>
      </c>
      <c r="AB267" s="36">
        <v>3.6697732866944398E-4</v>
      </c>
      <c r="AC267" s="36">
        <v>3.54613558095112E-4</v>
      </c>
      <c r="AD267" s="36">
        <v>3.6807272359312199E-4</v>
      </c>
      <c r="AE267" s="36">
        <v>2.7600306345051999E-4</v>
      </c>
      <c r="AF267" s="36">
        <v>3.06505203676331E-4</v>
      </c>
      <c r="AG267" s="36">
        <v>3.3902862904122602E-4</v>
      </c>
      <c r="AH267" s="59" t="s">
        <v>539</v>
      </c>
    </row>
    <row r="268" spans="1:34" ht="15" customHeight="1" x14ac:dyDescent="0.25">
      <c r="A268" s="34" t="s">
        <v>832</v>
      </c>
      <c r="B268" s="34" t="s">
        <v>277</v>
      </c>
      <c r="C268" s="34" t="s">
        <v>47</v>
      </c>
      <c r="D268" s="34" t="s">
        <v>863</v>
      </c>
      <c r="E268" s="34" t="s">
        <v>281</v>
      </c>
      <c r="F268" s="34" t="s">
        <v>279</v>
      </c>
      <c r="G268" s="34" t="s">
        <v>864</v>
      </c>
      <c r="H268" s="34" t="s">
        <v>284</v>
      </c>
      <c r="I268" s="59" t="s">
        <v>18</v>
      </c>
      <c r="J268" s="35">
        <v>298</v>
      </c>
      <c r="K268" s="36">
        <v>0.37763931778452298</v>
      </c>
      <c r="L268" s="36">
        <v>0.38332494904178799</v>
      </c>
      <c r="M268" s="36">
        <v>0.38805141109498698</v>
      </c>
      <c r="N268" s="36">
        <v>0.39305654190685602</v>
      </c>
      <c r="O268" s="36">
        <v>0.39709759432409097</v>
      </c>
      <c r="P268" s="36">
        <v>0.399683438261413</v>
      </c>
      <c r="Q268" s="36">
        <v>0.40258496980844799</v>
      </c>
      <c r="R268" s="36">
        <v>0.40598038591872798</v>
      </c>
      <c r="S268" s="36">
        <v>0.40935343300230498</v>
      </c>
      <c r="T268" s="36">
        <v>0.41180782836414398</v>
      </c>
      <c r="U268" s="36">
        <v>0.41502583610127702</v>
      </c>
      <c r="V268" s="36">
        <v>0.41896351784745001</v>
      </c>
      <c r="W268" s="36">
        <v>0.42303460295992001</v>
      </c>
      <c r="X268" s="36">
        <v>0.42637957213907701</v>
      </c>
      <c r="Y268" s="36">
        <v>0.42989450815816599</v>
      </c>
      <c r="Z268" s="36">
        <v>0.43324296486184299</v>
      </c>
      <c r="AA268" s="36">
        <v>0.43598875733617698</v>
      </c>
      <c r="AB268" s="36">
        <v>0.43858875129336899</v>
      </c>
      <c r="AC268" s="36">
        <v>0.44060928305537</v>
      </c>
      <c r="AD268" s="36">
        <v>0.44161828831842997</v>
      </c>
      <c r="AE268" s="36">
        <v>0.44185401831978599</v>
      </c>
      <c r="AF268" s="36">
        <v>0.44185401831978599</v>
      </c>
      <c r="AG268" s="36">
        <v>0.44185401831978599</v>
      </c>
      <c r="AH268" s="59" t="s">
        <v>877</v>
      </c>
    </row>
    <row r="269" spans="1:34" ht="15" customHeight="1" x14ac:dyDescent="0.25">
      <c r="A269" s="34" t="s">
        <v>832</v>
      </c>
      <c r="B269" s="34" t="s">
        <v>290</v>
      </c>
      <c r="C269" s="34" t="s">
        <v>47</v>
      </c>
      <c r="D269" s="34" t="s">
        <v>863</v>
      </c>
      <c r="E269" s="34" t="s">
        <v>281</v>
      </c>
      <c r="F269" s="34" t="s">
        <v>291</v>
      </c>
      <c r="G269" s="34" t="s">
        <v>864</v>
      </c>
      <c r="H269" s="34" t="s">
        <v>284</v>
      </c>
      <c r="I269" s="59" t="s">
        <v>18</v>
      </c>
      <c r="J269" s="35">
        <v>298</v>
      </c>
      <c r="K269" s="36">
        <v>0.12273277827997001</v>
      </c>
      <c r="L269" s="36">
        <v>0.124580608438581</v>
      </c>
      <c r="M269" s="36">
        <v>0.12611670860587099</v>
      </c>
      <c r="N269" s="36">
        <v>0.127743376119728</v>
      </c>
      <c r="O269" s="36">
        <v>0.12905671815533001</v>
      </c>
      <c r="P269" s="36">
        <v>0.12989711743495899</v>
      </c>
      <c r="Q269" s="36">
        <v>0.13084011518774599</v>
      </c>
      <c r="R269" s="36">
        <v>0.13194362542358601</v>
      </c>
      <c r="S269" s="36">
        <v>0.133039865725749</v>
      </c>
      <c r="T269" s="36">
        <v>0.13383754421834701</v>
      </c>
      <c r="U269" s="36">
        <v>0.134883396732915</v>
      </c>
      <c r="V269" s="36">
        <v>0.13616314330042101</v>
      </c>
      <c r="W269" s="36">
        <v>0.13748624596197401</v>
      </c>
      <c r="X269" s="36">
        <v>0.13857336094520001</v>
      </c>
      <c r="Y269" s="36">
        <v>0.13971571515140399</v>
      </c>
      <c r="Z269" s="36">
        <v>0.140803963580099</v>
      </c>
      <c r="AA269" s="36">
        <v>0.141696346134257</v>
      </c>
      <c r="AB269" s="36">
        <v>0.142541344170345</v>
      </c>
      <c r="AC269" s="36">
        <v>0.143198016992995</v>
      </c>
      <c r="AD269" s="36">
        <v>0.14352594370349001</v>
      </c>
      <c r="AE269" s="36">
        <v>0.14360255595393101</v>
      </c>
      <c r="AF269" s="36">
        <v>0.14360255595393101</v>
      </c>
      <c r="AG269" s="36">
        <v>0.14360255595393101</v>
      </c>
      <c r="AH269" s="59" t="s">
        <v>879</v>
      </c>
    </row>
    <row r="270" spans="1:34" ht="15" customHeight="1" x14ac:dyDescent="0.25">
      <c r="A270" s="34" t="s">
        <v>832</v>
      </c>
      <c r="B270" s="34" t="s">
        <v>131</v>
      </c>
      <c r="C270" s="34" t="s">
        <v>47</v>
      </c>
      <c r="D270" s="34" t="s">
        <v>148</v>
      </c>
      <c r="E270" s="34" t="s">
        <v>12</v>
      </c>
      <c r="F270" s="34" t="s">
        <v>13</v>
      </c>
      <c r="G270" s="34" t="s">
        <v>14</v>
      </c>
      <c r="H270" s="34" t="s">
        <v>20</v>
      </c>
      <c r="I270" s="59" t="s">
        <v>16</v>
      </c>
      <c r="J270" s="35">
        <v>25</v>
      </c>
      <c r="K270" s="36">
        <v>7.9087890760929099E-5</v>
      </c>
      <c r="L270" s="36">
        <v>1.15638630086462E-4</v>
      </c>
      <c r="M270" s="36">
        <v>8.6088669289277706E-5</v>
      </c>
      <c r="N270" s="36">
        <v>8.8501728100400201E-5</v>
      </c>
      <c r="O270" s="36">
        <v>1.0087332270524499E-4</v>
      </c>
      <c r="P270" s="36">
        <v>8.9266257558444199E-5</v>
      </c>
      <c r="Q270" s="36">
        <v>1.02859216670178E-4</v>
      </c>
      <c r="R270" s="36">
        <v>9.1722813099000605E-5</v>
      </c>
      <c r="S270" s="36">
        <v>8.1555254999999998E-5</v>
      </c>
      <c r="T270" s="36">
        <v>8.2329645000000002E-5</v>
      </c>
      <c r="U270" s="36">
        <v>7.9245642499999999E-5</v>
      </c>
      <c r="V270" s="36">
        <v>8.3492882500000004E-5</v>
      </c>
      <c r="W270" s="36">
        <v>6.5791367425390603E-5</v>
      </c>
      <c r="X270" s="36">
        <v>5.8256485852234203E-5</v>
      </c>
      <c r="Y270" s="36">
        <v>5.6018565084230498E-5</v>
      </c>
      <c r="Z270" s="36">
        <v>5.7630254270355099E-5</v>
      </c>
      <c r="AA270" s="36">
        <v>5.9734639679840098E-5</v>
      </c>
      <c r="AB270" s="36">
        <v>5.51651675592054E-5</v>
      </c>
      <c r="AC270" s="36">
        <v>6.4538039515165701E-5</v>
      </c>
      <c r="AD270" s="36">
        <v>6.9014632253936204E-5</v>
      </c>
      <c r="AE270" s="36">
        <v>6.9682002514098496E-5</v>
      </c>
      <c r="AF270" s="36">
        <v>6.6085755170555593E-5</v>
      </c>
      <c r="AG270" s="36">
        <v>6.8077648409603603E-5</v>
      </c>
      <c r="AH270" s="59" t="s">
        <v>540</v>
      </c>
    </row>
    <row r="271" spans="1:34" ht="15" customHeight="1" x14ac:dyDescent="0.25">
      <c r="A271" s="34" t="s">
        <v>832</v>
      </c>
      <c r="B271" s="34" t="s">
        <v>131</v>
      </c>
      <c r="C271" s="34" t="s">
        <v>47</v>
      </c>
      <c r="D271" s="34" t="s">
        <v>148</v>
      </c>
      <c r="E271" s="34" t="s">
        <v>12</v>
      </c>
      <c r="F271" s="34" t="s">
        <v>13</v>
      </c>
      <c r="G271" s="34" t="s">
        <v>14</v>
      </c>
      <c r="H271" s="34" t="s">
        <v>20</v>
      </c>
      <c r="I271" s="59" t="s">
        <v>17</v>
      </c>
      <c r="J271" s="35">
        <v>1</v>
      </c>
      <c r="K271" s="36">
        <v>0.167729598725778</v>
      </c>
      <c r="L271" s="36">
        <v>0.245246406687368</v>
      </c>
      <c r="M271" s="36">
        <v>0.18257684982870001</v>
      </c>
      <c r="N271" s="36">
        <v>0.18769446495532899</v>
      </c>
      <c r="O271" s="36">
        <v>0.21393214279328501</v>
      </c>
      <c r="P271" s="36">
        <v>0.18931587902994801</v>
      </c>
      <c r="Q271" s="36">
        <v>0.218143826714112</v>
      </c>
      <c r="R271" s="36">
        <v>0.19452574202036099</v>
      </c>
      <c r="S271" s="36">
        <v>0.172962384804</v>
      </c>
      <c r="T271" s="36">
        <v>0.17460471111600001</v>
      </c>
      <c r="U271" s="36">
        <v>0.16806415861400001</v>
      </c>
      <c r="V271" s="36">
        <v>0.17707170520599999</v>
      </c>
      <c r="W271" s="36">
        <v>0.13953033203576801</v>
      </c>
      <c r="X271" s="36">
        <v>0.123550355195418</v>
      </c>
      <c r="Y271" s="36">
        <v>0.118804172830636</v>
      </c>
      <c r="Z271" s="36">
        <v>0.122222243256569</v>
      </c>
      <c r="AA271" s="36">
        <v>0.12668522383300501</v>
      </c>
      <c r="AB271" s="36">
        <v>0.11699428735956301</v>
      </c>
      <c r="AC271" s="36">
        <v>0.13687227420376299</v>
      </c>
      <c r="AD271" s="36">
        <v>0.14636623208414801</v>
      </c>
      <c r="AE271" s="36">
        <v>0.14778159093189999</v>
      </c>
      <c r="AF271" s="36">
        <v>0.14015466956571401</v>
      </c>
      <c r="AG271" s="36">
        <v>0.144379076747087</v>
      </c>
      <c r="AH271" s="59" t="s">
        <v>540</v>
      </c>
    </row>
    <row r="272" spans="1:34" ht="15" customHeight="1" x14ac:dyDescent="0.25">
      <c r="A272" s="34" t="s">
        <v>832</v>
      </c>
      <c r="B272" s="34" t="s">
        <v>131</v>
      </c>
      <c r="C272" s="34" t="s">
        <v>47</v>
      </c>
      <c r="D272" s="34" t="s">
        <v>148</v>
      </c>
      <c r="E272" s="34" t="s">
        <v>12</v>
      </c>
      <c r="F272" s="34" t="s">
        <v>13</v>
      </c>
      <c r="G272" s="34" t="s">
        <v>14</v>
      </c>
      <c r="H272" s="34" t="s">
        <v>20</v>
      </c>
      <c r="I272" s="59" t="s">
        <v>18</v>
      </c>
      <c r="J272" s="35">
        <v>298</v>
      </c>
      <c r="K272" s="36">
        <v>9.4272765787027494E-5</v>
      </c>
      <c r="L272" s="36">
        <v>1.37841247063063E-4</v>
      </c>
      <c r="M272" s="36">
        <v>1.02617693792819E-4</v>
      </c>
      <c r="N272" s="36">
        <v>1.05494059895677E-4</v>
      </c>
      <c r="O272" s="36">
        <v>1.20241000664653E-4</v>
      </c>
      <c r="P272" s="36">
        <v>1.06405379009665E-4</v>
      </c>
      <c r="Q272" s="36">
        <v>1.22608186270852E-4</v>
      </c>
      <c r="R272" s="36">
        <v>1.0933359321400899E-4</v>
      </c>
      <c r="S272" s="36">
        <v>9.7213863959999997E-5</v>
      </c>
      <c r="T272" s="36">
        <v>9.8136936839999996E-5</v>
      </c>
      <c r="U272" s="36">
        <v>9.4460805860000001E-5</v>
      </c>
      <c r="V272" s="36">
        <v>9.9523515939999995E-5</v>
      </c>
      <c r="W272" s="36">
        <v>7.8423309971065503E-5</v>
      </c>
      <c r="X272" s="36">
        <v>6.9441731135863198E-5</v>
      </c>
      <c r="Y272" s="36">
        <v>6.6774129580402704E-5</v>
      </c>
      <c r="Z272" s="36">
        <v>6.8695263090263298E-5</v>
      </c>
      <c r="AA272" s="36">
        <v>7.1203690498369395E-5</v>
      </c>
      <c r="AB272" s="36">
        <v>6.5756879730572906E-5</v>
      </c>
      <c r="AC272" s="36">
        <v>7.6929343102077506E-5</v>
      </c>
      <c r="AD272" s="36">
        <v>8.2265441646691995E-5</v>
      </c>
      <c r="AE272" s="36">
        <v>8.3060946996805498E-5</v>
      </c>
      <c r="AF272" s="36">
        <v>7.8774220163302304E-5</v>
      </c>
      <c r="AG272" s="36">
        <v>8.1148556904247506E-5</v>
      </c>
      <c r="AH272" s="59" t="s">
        <v>540</v>
      </c>
    </row>
    <row r="273" spans="1:34" ht="15" customHeight="1" x14ac:dyDescent="0.25">
      <c r="A273" s="34" t="s">
        <v>832</v>
      </c>
      <c r="B273" s="34" t="s">
        <v>131</v>
      </c>
      <c r="C273" s="34" t="s">
        <v>47</v>
      </c>
      <c r="D273" s="34" t="s">
        <v>12</v>
      </c>
      <c r="E273" s="34" t="s">
        <v>12</v>
      </c>
      <c r="F273" s="34" t="s">
        <v>13</v>
      </c>
      <c r="G273" s="34" t="s">
        <v>14</v>
      </c>
      <c r="H273" s="34" t="s">
        <v>908</v>
      </c>
      <c r="I273" s="59" t="s">
        <v>16</v>
      </c>
      <c r="J273" s="35">
        <v>25</v>
      </c>
      <c r="K273" s="36">
        <v>5.4662629619287098E-8</v>
      </c>
      <c r="L273" s="36">
        <v>6.3433013352999198E-8</v>
      </c>
      <c r="M273" s="36">
        <v>9.7265321458142496E-8</v>
      </c>
      <c r="N273" s="36">
        <v>2.2432166664209E-8</v>
      </c>
      <c r="O273" s="36">
        <v>2.6380893756705898E-8</v>
      </c>
      <c r="P273" s="36">
        <v>6.1865431540164696E-8</v>
      </c>
      <c r="Q273" s="36">
        <v>3.5385175102656201E-7</v>
      </c>
      <c r="R273" s="36">
        <v>3.5914027633713602E-7</v>
      </c>
      <c r="S273" s="36">
        <v>3.7810696708300801E-7</v>
      </c>
      <c r="T273" s="36">
        <v>2.9006705609922199E-7</v>
      </c>
      <c r="U273" s="36">
        <v>3.00931145857346E-7</v>
      </c>
      <c r="V273" s="36">
        <v>6.7546769000799804E-7</v>
      </c>
      <c r="W273" s="36">
        <v>9.1973137556338697E-7</v>
      </c>
      <c r="X273" s="36">
        <v>2.3886434393229902E-6</v>
      </c>
      <c r="Y273" s="36">
        <v>2.1294161503492298E-6</v>
      </c>
      <c r="Z273" s="36">
        <v>4.6529096499315098E-6</v>
      </c>
      <c r="AA273" s="36">
        <v>5.7014412301894101E-6</v>
      </c>
      <c r="AB273" s="36">
        <v>4.8081573983190602E-6</v>
      </c>
      <c r="AC273" s="36">
        <v>6.2794089230045501E-6</v>
      </c>
      <c r="AD273" s="36">
        <v>6.34852207490205E-6</v>
      </c>
      <c r="AE273" s="36">
        <v>7.2323968962549596E-6</v>
      </c>
      <c r="AF273" s="36">
        <v>8.1008218473476399E-6</v>
      </c>
      <c r="AG273" s="36">
        <v>8.0026209280042097E-6</v>
      </c>
      <c r="AH273" s="59" t="s">
        <v>1135</v>
      </c>
    </row>
    <row r="274" spans="1:34" ht="15" customHeight="1" x14ac:dyDescent="0.25">
      <c r="A274" s="34" t="s">
        <v>832</v>
      </c>
      <c r="B274" s="34" t="s">
        <v>131</v>
      </c>
      <c r="C274" s="34" t="s">
        <v>47</v>
      </c>
      <c r="D274" s="34" t="s">
        <v>12</v>
      </c>
      <c r="E274" s="34" t="s">
        <v>12</v>
      </c>
      <c r="F274" s="34" t="s">
        <v>13</v>
      </c>
      <c r="G274" s="34" t="s">
        <v>14</v>
      </c>
      <c r="H274" s="34" t="s">
        <v>908</v>
      </c>
      <c r="I274" s="59" t="s">
        <v>18</v>
      </c>
      <c r="J274" s="35">
        <v>298</v>
      </c>
      <c r="K274" s="36">
        <v>3.2578927253095102E-7</v>
      </c>
      <c r="L274" s="36">
        <v>3.7806075958387499E-7</v>
      </c>
      <c r="M274" s="36">
        <v>5.7970131589052898E-7</v>
      </c>
      <c r="N274" s="36">
        <v>1.3369571331868601E-7</v>
      </c>
      <c r="O274" s="36">
        <v>1.5723012678996701E-7</v>
      </c>
      <c r="P274" s="36">
        <v>3.6871797197938098E-7</v>
      </c>
      <c r="Q274" s="36">
        <v>2.1089564361183102E-6</v>
      </c>
      <c r="R274" s="36">
        <v>2.1404760469693299E-6</v>
      </c>
      <c r="S274" s="36">
        <v>2.2535175238147299E-6</v>
      </c>
      <c r="T274" s="36">
        <v>1.7287996543513599E-6</v>
      </c>
      <c r="U274" s="36">
        <v>1.7935496293097801E-6</v>
      </c>
      <c r="V274" s="36">
        <v>4.0257874324476703E-6</v>
      </c>
      <c r="W274" s="36">
        <v>5.4815989983577902E-6</v>
      </c>
      <c r="X274" s="36">
        <v>1.4236314898365E-5</v>
      </c>
      <c r="Y274" s="36">
        <v>1.26913202560814E-5</v>
      </c>
      <c r="Z274" s="36">
        <v>2.7731341513591799E-5</v>
      </c>
      <c r="AA274" s="36">
        <v>3.3980589731928903E-5</v>
      </c>
      <c r="AB274" s="36">
        <v>2.8656618093981601E-5</v>
      </c>
      <c r="AC274" s="36">
        <v>3.7425277181107102E-5</v>
      </c>
      <c r="AD274" s="36">
        <v>3.7837191566416203E-5</v>
      </c>
      <c r="AE274" s="36">
        <v>4.3105085501679597E-5</v>
      </c>
      <c r="AF274" s="36">
        <v>4.8280898210191898E-5</v>
      </c>
      <c r="AG274" s="36">
        <v>4.7695620730905102E-5</v>
      </c>
      <c r="AH274" s="59" t="s">
        <v>1135</v>
      </c>
    </row>
    <row r="275" spans="1:34" ht="15" customHeight="1" x14ac:dyDescent="0.25">
      <c r="A275" s="34" t="s">
        <v>832</v>
      </c>
      <c r="B275" s="34" t="s">
        <v>131</v>
      </c>
      <c r="C275" s="34" t="s">
        <v>47</v>
      </c>
      <c r="D275" s="34" t="s">
        <v>12</v>
      </c>
      <c r="E275" s="34" t="s">
        <v>12</v>
      </c>
      <c r="F275" s="34" t="s">
        <v>13</v>
      </c>
      <c r="G275" s="34" t="s">
        <v>14</v>
      </c>
      <c r="H275" s="34" t="s">
        <v>15</v>
      </c>
      <c r="I275" s="59" t="s">
        <v>16</v>
      </c>
      <c r="J275" s="35">
        <v>25</v>
      </c>
      <c r="K275" s="36">
        <v>1.3750000000000001E-4</v>
      </c>
      <c r="L275" s="36">
        <v>2.7500000000000001E-7</v>
      </c>
      <c r="M275" s="36">
        <v>2.7500000000000001E-7</v>
      </c>
      <c r="N275" s="36">
        <v>1.375E-6</v>
      </c>
      <c r="O275" s="36">
        <v>4.6199999999999998E-5</v>
      </c>
      <c r="P275" s="36">
        <v>1.1275E-4</v>
      </c>
      <c r="Q275" s="36">
        <v>8.2500000000000006E-6</v>
      </c>
      <c r="R275" s="36"/>
      <c r="S275" s="36"/>
      <c r="T275" s="36"/>
      <c r="U275" s="36"/>
      <c r="V275" s="36"/>
      <c r="W275" s="36"/>
      <c r="X275" s="36"/>
      <c r="Y275" s="36"/>
      <c r="Z275" s="36"/>
      <c r="AA275" s="36"/>
      <c r="AB275" s="36"/>
      <c r="AC275" s="36"/>
      <c r="AD275" s="36"/>
      <c r="AE275" s="36"/>
      <c r="AF275" s="36"/>
      <c r="AG275" s="36"/>
      <c r="AH275" s="59" t="s">
        <v>548</v>
      </c>
    </row>
    <row r="276" spans="1:34" ht="15" customHeight="1" x14ac:dyDescent="0.25">
      <c r="A276" s="34" t="s">
        <v>832</v>
      </c>
      <c r="B276" s="34" t="s">
        <v>131</v>
      </c>
      <c r="C276" s="34" t="s">
        <v>47</v>
      </c>
      <c r="D276" s="34" t="s">
        <v>12</v>
      </c>
      <c r="E276" s="34" t="s">
        <v>12</v>
      </c>
      <c r="F276" s="34" t="s">
        <v>13</v>
      </c>
      <c r="G276" s="34" t="s">
        <v>14</v>
      </c>
      <c r="H276" s="34" t="s">
        <v>15</v>
      </c>
      <c r="I276" s="59" t="s">
        <v>17</v>
      </c>
      <c r="J276" s="35">
        <v>1</v>
      </c>
      <c r="K276" s="36">
        <v>4.6699999999999998E-2</v>
      </c>
      <c r="L276" s="36">
        <v>9.3399999999999993E-5</v>
      </c>
      <c r="M276" s="36">
        <v>9.3399999999999993E-5</v>
      </c>
      <c r="N276" s="36">
        <v>4.6700000000000002E-4</v>
      </c>
      <c r="O276" s="36">
        <v>1.5691199999999999E-2</v>
      </c>
      <c r="P276" s="36">
        <v>3.8294000000000002E-2</v>
      </c>
      <c r="Q276" s="36">
        <v>2.8019999999999998E-3</v>
      </c>
      <c r="R276" s="36"/>
      <c r="S276" s="36"/>
      <c r="T276" s="36"/>
      <c r="U276" s="36"/>
      <c r="V276" s="36"/>
      <c r="W276" s="36"/>
      <c r="X276" s="36"/>
      <c r="Y276" s="36"/>
      <c r="Z276" s="36"/>
      <c r="AA276" s="36"/>
      <c r="AB276" s="36"/>
      <c r="AC276" s="36"/>
      <c r="AD276" s="36"/>
      <c r="AE276" s="36"/>
      <c r="AF276" s="36"/>
      <c r="AG276" s="36"/>
      <c r="AH276" s="59" t="s">
        <v>548</v>
      </c>
    </row>
    <row r="277" spans="1:34" ht="15" customHeight="1" x14ac:dyDescent="0.25">
      <c r="A277" s="34" t="s">
        <v>832</v>
      </c>
      <c r="B277" s="34" t="s">
        <v>131</v>
      </c>
      <c r="C277" s="34" t="s">
        <v>47</v>
      </c>
      <c r="D277" s="34" t="s">
        <v>12</v>
      </c>
      <c r="E277" s="34" t="s">
        <v>12</v>
      </c>
      <c r="F277" s="34" t="s">
        <v>13</v>
      </c>
      <c r="G277" s="34" t="s">
        <v>14</v>
      </c>
      <c r="H277" s="34" t="s">
        <v>15</v>
      </c>
      <c r="I277" s="59" t="s">
        <v>18</v>
      </c>
      <c r="J277" s="35">
        <v>298</v>
      </c>
      <c r="K277" s="36">
        <v>2.3839999999999999E-4</v>
      </c>
      <c r="L277" s="36">
        <v>4.7679999999999998E-7</v>
      </c>
      <c r="M277" s="36">
        <v>4.7679999999999998E-7</v>
      </c>
      <c r="N277" s="36">
        <v>2.384E-6</v>
      </c>
      <c r="O277" s="36">
        <v>8.0102400000000001E-5</v>
      </c>
      <c r="P277" s="36">
        <v>1.9548800000000001E-4</v>
      </c>
      <c r="Q277" s="36">
        <v>1.4304000000000001E-5</v>
      </c>
      <c r="R277" s="36"/>
      <c r="S277" s="36"/>
      <c r="T277" s="36"/>
      <c r="U277" s="36"/>
      <c r="V277" s="36"/>
      <c r="W277" s="36"/>
      <c r="X277" s="36"/>
      <c r="Y277" s="36"/>
      <c r="Z277" s="36"/>
      <c r="AA277" s="36"/>
      <c r="AB277" s="36"/>
      <c r="AC277" s="36"/>
      <c r="AD277" s="36"/>
      <c r="AE277" s="36"/>
      <c r="AF277" s="36"/>
      <c r="AG277" s="36"/>
      <c r="AH277" s="59" t="s">
        <v>548</v>
      </c>
    </row>
    <row r="278" spans="1:34" ht="15" customHeight="1" x14ac:dyDescent="0.25">
      <c r="A278" s="34" t="s">
        <v>832</v>
      </c>
      <c r="B278" s="34" t="s">
        <v>131</v>
      </c>
      <c r="C278" s="34" t="s">
        <v>47</v>
      </c>
      <c r="D278" s="34" t="s">
        <v>12</v>
      </c>
      <c r="E278" s="34" t="s">
        <v>12</v>
      </c>
      <c r="F278" s="34" t="s">
        <v>13</v>
      </c>
      <c r="G278" s="34" t="s">
        <v>14</v>
      </c>
      <c r="H278" s="34" t="s">
        <v>21</v>
      </c>
      <c r="I278" s="59" t="s">
        <v>16</v>
      </c>
      <c r="J278" s="35">
        <v>25</v>
      </c>
      <c r="K278" s="36">
        <v>9.9665575465618804E-5</v>
      </c>
      <c r="L278" s="36">
        <v>9.3984186034265995E-5</v>
      </c>
      <c r="M278" s="36">
        <v>9.2642020392827602E-5</v>
      </c>
      <c r="N278" s="36">
        <v>9.5494234500002401E-5</v>
      </c>
      <c r="O278" s="36">
        <v>7.59783810110052E-5</v>
      </c>
      <c r="P278" s="36">
        <v>1.02791705997031E-4</v>
      </c>
      <c r="Q278" s="36">
        <v>7.8302100629925803E-5</v>
      </c>
      <c r="R278" s="36">
        <v>8.7402764485567598E-5</v>
      </c>
      <c r="S278" s="36">
        <v>1.2888736922339299E-4</v>
      </c>
      <c r="T278" s="36">
        <v>1.4696350437247199E-4</v>
      </c>
      <c r="U278" s="36">
        <v>2.02728521923154E-4</v>
      </c>
      <c r="V278" s="36">
        <v>2.00661892495646E-4</v>
      </c>
      <c r="W278" s="36">
        <v>1.6768984926302099E-4</v>
      </c>
      <c r="X278" s="36">
        <v>1.4317435811567799E-4</v>
      </c>
      <c r="Y278" s="36">
        <v>1.13217068405627E-4</v>
      </c>
      <c r="Z278" s="36">
        <v>1.31017059278703E-4</v>
      </c>
      <c r="AA278" s="36">
        <v>1.23441555785485E-4</v>
      </c>
      <c r="AB278" s="36">
        <v>9.8619762497567404E-5</v>
      </c>
      <c r="AC278" s="36">
        <v>1.21441663967251E-4</v>
      </c>
      <c r="AD278" s="36">
        <v>9.8232829897335102E-5</v>
      </c>
      <c r="AE278" s="36">
        <v>8.3209849447517503E-5</v>
      </c>
      <c r="AF278" s="36">
        <v>8.1821595667690196E-5</v>
      </c>
      <c r="AG278" s="36">
        <v>6.9187867412947798E-5</v>
      </c>
      <c r="AH278" s="59" t="s">
        <v>550</v>
      </c>
    </row>
    <row r="279" spans="1:34" ht="15" customHeight="1" x14ac:dyDescent="0.25">
      <c r="A279" s="34" t="s">
        <v>832</v>
      </c>
      <c r="B279" s="34" t="s">
        <v>131</v>
      </c>
      <c r="C279" s="34" t="s">
        <v>47</v>
      </c>
      <c r="D279" s="34" t="s">
        <v>12</v>
      </c>
      <c r="E279" s="34" t="s">
        <v>12</v>
      </c>
      <c r="F279" s="34" t="s">
        <v>13</v>
      </c>
      <c r="G279" s="34" t="s">
        <v>14</v>
      </c>
      <c r="H279" s="34" t="s">
        <v>21</v>
      </c>
      <c r="I279" s="59" t="s">
        <v>17</v>
      </c>
      <c r="J279" s="35">
        <v>1</v>
      </c>
      <c r="K279" s="36">
        <v>0.85632662440059604</v>
      </c>
      <c r="L279" s="36">
        <v>0.80751212640641401</v>
      </c>
      <c r="M279" s="36">
        <v>0.79598023921517402</v>
      </c>
      <c r="N279" s="36">
        <v>0.82048646282402105</v>
      </c>
      <c r="O279" s="36">
        <v>0.65280624964655698</v>
      </c>
      <c r="P279" s="36">
        <v>0.88318633792649204</v>
      </c>
      <c r="Q279" s="36">
        <v>0.67277164861232297</v>
      </c>
      <c r="R279" s="36">
        <v>0.75096455245999705</v>
      </c>
      <c r="S279" s="36">
        <v>1.10740027636739</v>
      </c>
      <c r="T279" s="36">
        <v>1.2627104295682801</v>
      </c>
      <c r="U279" s="36">
        <v>1.74184346036374</v>
      </c>
      <c r="V279" s="36">
        <v>1.72408698032259</v>
      </c>
      <c r="W279" s="36">
        <v>1.44079118486788</v>
      </c>
      <c r="X279" s="36">
        <v>1.2301490506625501</v>
      </c>
      <c r="Y279" s="36">
        <v>0.97274618207391605</v>
      </c>
      <c r="Z279" s="36">
        <v>1.1256985733226199</v>
      </c>
      <c r="AA279" s="36">
        <v>1.0606098473088901</v>
      </c>
      <c r="AB279" s="36">
        <v>0.84734099937909901</v>
      </c>
      <c r="AC279" s="36">
        <v>1.0434267768066201</v>
      </c>
      <c r="AD279" s="36">
        <v>0.84401647447790296</v>
      </c>
      <c r="AE279" s="36">
        <v>0.71493902645306995</v>
      </c>
      <c r="AF279" s="36">
        <v>0.70301114997679404</v>
      </c>
      <c r="AG279" s="36">
        <v>0.59446215681204695</v>
      </c>
      <c r="AH279" s="59" t="s">
        <v>550</v>
      </c>
    </row>
    <row r="280" spans="1:34" ht="15" customHeight="1" x14ac:dyDescent="0.25">
      <c r="A280" s="34" t="s">
        <v>832</v>
      </c>
      <c r="B280" s="34" t="s">
        <v>131</v>
      </c>
      <c r="C280" s="34" t="s">
        <v>47</v>
      </c>
      <c r="D280" s="34" t="s">
        <v>12</v>
      </c>
      <c r="E280" s="34" t="s">
        <v>12</v>
      </c>
      <c r="F280" s="34" t="s">
        <v>13</v>
      </c>
      <c r="G280" s="34" t="s">
        <v>14</v>
      </c>
      <c r="H280" s="34" t="s">
        <v>21</v>
      </c>
      <c r="I280" s="59" t="s">
        <v>18</v>
      </c>
      <c r="J280" s="35">
        <v>298</v>
      </c>
      <c r="K280" s="36">
        <v>5.9400682977508795E-4</v>
      </c>
      <c r="L280" s="36">
        <v>5.6014574876422603E-4</v>
      </c>
      <c r="M280" s="36">
        <v>5.5214644154125202E-4</v>
      </c>
      <c r="N280" s="36">
        <v>5.6914563762001501E-4</v>
      </c>
      <c r="O280" s="36">
        <v>4.52831150825591E-4</v>
      </c>
      <c r="P280" s="36">
        <v>6.1263856774230595E-4</v>
      </c>
      <c r="Q280" s="36">
        <v>4.6668051975435801E-4</v>
      </c>
      <c r="R280" s="36">
        <v>5.2092047633398302E-4</v>
      </c>
      <c r="S280" s="36">
        <v>7.6816872057142301E-4</v>
      </c>
      <c r="T280" s="36">
        <v>8.7590248605993396E-4</v>
      </c>
      <c r="U280" s="36">
        <v>1.2082619906620001E-3</v>
      </c>
      <c r="V280" s="36">
        <v>1.1959448792740501E-3</v>
      </c>
      <c r="W280" s="36">
        <v>9.9943150160760491E-4</v>
      </c>
      <c r="X280" s="36">
        <v>8.5331917436944104E-4</v>
      </c>
      <c r="Y280" s="36">
        <v>6.7477372769753899E-4</v>
      </c>
      <c r="Z280" s="36">
        <v>7.8086167330107103E-4</v>
      </c>
      <c r="AA280" s="36">
        <v>7.3571167248149096E-4</v>
      </c>
      <c r="AB280" s="36">
        <v>5.8777378448550204E-4</v>
      </c>
      <c r="AC280" s="36">
        <v>7.2379231724481604E-4</v>
      </c>
      <c r="AD280" s="36">
        <v>5.8546766618811704E-4</v>
      </c>
      <c r="AE280" s="36">
        <v>4.9593070270720395E-4</v>
      </c>
      <c r="AF280" s="36">
        <v>4.87656710179433E-4</v>
      </c>
      <c r="AG280" s="36">
        <v>4.1235968978116898E-4</v>
      </c>
      <c r="AH280" s="59" t="s">
        <v>550</v>
      </c>
    </row>
    <row r="281" spans="1:34" ht="15" customHeight="1" x14ac:dyDescent="0.25">
      <c r="A281" s="34" t="s">
        <v>832</v>
      </c>
      <c r="B281" s="34" t="s">
        <v>131</v>
      </c>
      <c r="C281" s="34" t="s">
        <v>47</v>
      </c>
      <c r="D281" s="34" t="s">
        <v>12</v>
      </c>
      <c r="E281" s="34" t="s">
        <v>12</v>
      </c>
      <c r="F281" s="34" t="s">
        <v>13</v>
      </c>
      <c r="G281" s="34" t="s">
        <v>14</v>
      </c>
      <c r="H281" s="34" t="s">
        <v>322</v>
      </c>
      <c r="I281" s="59" t="s">
        <v>16</v>
      </c>
      <c r="J281" s="35">
        <v>25</v>
      </c>
      <c r="K281" s="36">
        <v>8.6153649387767802E-7</v>
      </c>
      <c r="L281" s="36">
        <v>1.1985672517606201E-6</v>
      </c>
      <c r="M281" s="36">
        <v>1.4470524970438899E-6</v>
      </c>
      <c r="N281" s="36">
        <v>8.74607342729594E-6</v>
      </c>
      <c r="O281" s="36">
        <v>1.3555567662715601E-5</v>
      </c>
      <c r="P281" s="36">
        <v>1.43851375E-5</v>
      </c>
      <c r="Q281" s="36">
        <v>1.47986934654002E-5</v>
      </c>
      <c r="R281" s="36">
        <v>1.4502639343990299E-5</v>
      </c>
      <c r="S281" s="36">
        <v>1.5858454721004201E-5</v>
      </c>
      <c r="T281" s="36">
        <v>1.5716850756683201E-5</v>
      </c>
      <c r="U281" s="36">
        <v>2.3768244107822999E-5</v>
      </c>
      <c r="V281" s="36">
        <v>2.1634649746922599E-5</v>
      </c>
      <c r="W281" s="36">
        <v>2.70639796505887E-5</v>
      </c>
      <c r="X281" s="36">
        <v>2.6456579689401599E-5</v>
      </c>
      <c r="Y281" s="36">
        <v>2.8226883252360601E-5</v>
      </c>
      <c r="Z281" s="36">
        <v>2.9323802709083497E-4</v>
      </c>
      <c r="AA281" s="36">
        <v>1.65849743497451E-4</v>
      </c>
      <c r="AB281" s="36">
        <v>1.9424120420186801E-4</v>
      </c>
      <c r="AC281" s="36">
        <v>8.4621643694597599E-5</v>
      </c>
      <c r="AD281" s="36">
        <v>1.5906990910804299E-4</v>
      </c>
      <c r="AE281" s="36">
        <v>2.3623426285023801E-4</v>
      </c>
      <c r="AF281" s="36">
        <v>1.2779078037052099E-4</v>
      </c>
      <c r="AG281" s="36">
        <v>2.5070794444653202E-4</v>
      </c>
      <c r="AH281" s="59" t="s">
        <v>555</v>
      </c>
    </row>
    <row r="282" spans="1:34" ht="15" customHeight="1" x14ac:dyDescent="0.25">
      <c r="A282" s="34" t="s">
        <v>832</v>
      </c>
      <c r="B282" s="34" t="s">
        <v>131</v>
      </c>
      <c r="C282" s="34" t="s">
        <v>47</v>
      </c>
      <c r="D282" s="34" t="s">
        <v>12</v>
      </c>
      <c r="E282" s="34" t="s">
        <v>12</v>
      </c>
      <c r="F282" s="34" t="s">
        <v>13</v>
      </c>
      <c r="G282" s="34" t="s">
        <v>14</v>
      </c>
      <c r="H282" s="34" t="s">
        <v>322</v>
      </c>
      <c r="I282" s="59" t="s">
        <v>18</v>
      </c>
      <c r="J282" s="35">
        <v>298</v>
      </c>
      <c r="K282" s="36">
        <v>7.4939704105295097E-6</v>
      </c>
      <c r="L282" s="36">
        <v>1.0425591467747E-5</v>
      </c>
      <c r="M282" s="36">
        <v>1.2587010152665001E-5</v>
      </c>
      <c r="N282" s="36">
        <v>7.6076655995700694E-5</v>
      </c>
      <c r="O282" s="36">
        <v>1.17911456664011E-4</v>
      </c>
      <c r="P282" s="36">
        <v>1.2512736900000001E-4</v>
      </c>
      <c r="Q282" s="36">
        <v>1.2872463526768699E-4</v>
      </c>
      <c r="R282" s="36">
        <v>1.2614944449918501E-4</v>
      </c>
      <c r="S282" s="36">
        <v>1.3794283965967499E-4</v>
      </c>
      <c r="T282" s="36">
        <v>1.3671111479813299E-4</v>
      </c>
      <c r="U282" s="36">
        <v>2.06745180639507E-4</v>
      </c>
      <c r="V282" s="36">
        <v>1.88186369582421E-4</v>
      </c>
      <c r="W282" s="36">
        <v>2.35412735425553E-4</v>
      </c>
      <c r="X282" s="36">
        <v>2.30129340736135E-4</v>
      </c>
      <c r="Y282" s="36">
        <v>2.45528110971344E-4</v>
      </c>
      <c r="Z282" s="36">
        <v>2.5506953145652501E-3</v>
      </c>
      <c r="AA282" s="36">
        <v>1.44262382289783E-3</v>
      </c>
      <c r="AB282" s="36">
        <v>1.6895834908197101E-3</v>
      </c>
      <c r="AC282" s="36">
        <v>7.3607107585592704E-4</v>
      </c>
      <c r="AD282" s="36">
        <v>1.38365025803601E-3</v>
      </c>
      <c r="AE282" s="36">
        <v>2.0548550042086698E-3</v>
      </c>
      <c r="AF282" s="36">
        <v>1.11157256093104E-3</v>
      </c>
      <c r="AG282" s="36">
        <v>2.1807525632614E-3</v>
      </c>
      <c r="AH282" s="59" t="s">
        <v>555</v>
      </c>
    </row>
    <row r="283" spans="1:34" ht="15" customHeight="1" x14ac:dyDescent="0.25">
      <c r="A283" s="34" t="s">
        <v>832</v>
      </c>
      <c r="B283" s="34" t="s">
        <v>131</v>
      </c>
      <c r="C283" s="34" t="s">
        <v>47</v>
      </c>
      <c r="D283" s="34" t="s">
        <v>12</v>
      </c>
      <c r="E283" s="34" t="s">
        <v>12</v>
      </c>
      <c r="F283" s="34" t="s">
        <v>13</v>
      </c>
      <c r="G283" s="34" t="s">
        <v>14</v>
      </c>
      <c r="H283" s="34" t="s">
        <v>92</v>
      </c>
      <c r="I283" s="59" t="s">
        <v>16</v>
      </c>
      <c r="J283" s="35">
        <v>25</v>
      </c>
      <c r="K283" s="36">
        <v>1.1949859031219E-4</v>
      </c>
      <c r="L283" s="36">
        <v>1.23399744857478E-4</v>
      </c>
      <c r="M283" s="36">
        <v>1.2707495231819999E-4</v>
      </c>
      <c r="N283" s="36">
        <v>1.2787953559914499E-4</v>
      </c>
      <c r="O283" s="36">
        <v>1.2910123755683299E-4</v>
      </c>
      <c r="P283" s="36">
        <v>1.2864091666666701E-4</v>
      </c>
      <c r="Q283" s="36">
        <v>1.32095944330157E-4</v>
      </c>
      <c r="R283" s="36">
        <v>1.29220259299259E-4</v>
      </c>
      <c r="S283" s="36">
        <v>1.27499290884399E-4</v>
      </c>
      <c r="T283" s="36">
        <v>1.2421869071067301E-4</v>
      </c>
      <c r="U283" s="36">
        <v>1.1830706238702001E-4</v>
      </c>
      <c r="V283" s="36">
        <v>9.8345301643691099E-5</v>
      </c>
      <c r="W283" s="36">
        <v>1.3351175099336201E-4</v>
      </c>
      <c r="X283" s="36">
        <v>1.24407711143987E-4</v>
      </c>
      <c r="Y283" s="36">
        <v>1.2294418859138E-4</v>
      </c>
      <c r="Z283" s="36">
        <v>1.37423272594714E-3</v>
      </c>
      <c r="AA283" s="36">
        <v>7.8723685596502105E-4</v>
      </c>
      <c r="AB283" s="36">
        <v>9.2864188121021495E-4</v>
      </c>
      <c r="AC283" s="36">
        <v>3.98144623909499E-4</v>
      </c>
      <c r="AD283" s="36">
        <v>7.66165714909968E-4</v>
      </c>
      <c r="AE283" s="36">
        <v>1.13398512647707E-3</v>
      </c>
      <c r="AF283" s="36">
        <v>6.15561756788409E-4</v>
      </c>
      <c r="AG283" s="36">
        <v>1.1755563835505599E-3</v>
      </c>
      <c r="AH283" s="59" t="s">
        <v>551</v>
      </c>
    </row>
    <row r="284" spans="1:34" ht="15" customHeight="1" x14ac:dyDescent="0.25">
      <c r="A284" s="34" t="s">
        <v>832</v>
      </c>
      <c r="B284" s="34" t="s">
        <v>131</v>
      </c>
      <c r="C284" s="34" t="s">
        <v>47</v>
      </c>
      <c r="D284" s="34" t="s">
        <v>12</v>
      </c>
      <c r="E284" s="34" t="s">
        <v>12</v>
      </c>
      <c r="F284" s="34" t="s">
        <v>13</v>
      </c>
      <c r="G284" s="34" t="s">
        <v>14</v>
      </c>
      <c r="H284" s="34" t="s">
        <v>92</v>
      </c>
      <c r="I284" s="59" t="s">
        <v>17</v>
      </c>
      <c r="J284" s="35">
        <v>1</v>
      </c>
      <c r="K284" s="36">
        <v>8.9575545805065798E-2</v>
      </c>
      <c r="L284" s="36">
        <v>9.1877897032359698E-2</v>
      </c>
      <c r="M284" s="36">
        <v>9.4721034083224895E-2</v>
      </c>
      <c r="N284" s="36">
        <v>9.6542655400574606E-2</v>
      </c>
      <c r="O284" s="36">
        <v>9.6570307717262396E-2</v>
      </c>
      <c r="P284" s="36">
        <v>9.5685686635000003E-2</v>
      </c>
      <c r="Q284" s="36">
        <v>9.9018459390164001E-2</v>
      </c>
      <c r="R284" s="36">
        <v>9.7364880976805498E-2</v>
      </c>
      <c r="S284" s="36">
        <v>9.4983784226605403E-2</v>
      </c>
      <c r="T284" s="36">
        <v>9.2970236875496201E-2</v>
      </c>
      <c r="U284" s="36">
        <v>8.8322137425029604E-2</v>
      </c>
      <c r="V284" s="36">
        <v>7.3378379915407299E-2</v>
      </c>
      <c r="W284" s="36">
        <v>9.8279730042302907E-2</v>
      </c>
      <c r="X284" s="36">
        <v>9.1575877562480298E-2</v>
      </c>
      <c r="Y284" s="36">
        <v>9.0497814950930996E-2</v>
      </c>
      <c r="Z284" s="36">
        <v>1.01150674584473</v>
      </c>
      <c r="AA284" s="36">
        <v>0.57941975192765605</v>
      </c>
      <c r="AB284" s="36">
        <v>0.68350067500897105</v>
      </c>
      <c r="AC284" s="36">
        <v>0.29304689885923002</v>
      </c>
      <c r="AD284" s="36">
        <v>0.56392522587003002</v>
      </c>
      <c r="AE284" s="36">
        <v>0.83456056491229702</v>
      </c>
      <c r="AF284" s="36">
        <v>0.45305760349340002</v>
      </c>
      <c r="AG284" s="36">
        <v>0.86521817794508005</v>
      </c>
      <c r="AH284" s="59" t="s">
        <v>551</v>
      </c>
    </row>
    <row r="285" spans="1:34" ht="15" customHeight="1" x14ac:dyDescent="0.25">
      <c r="A285" s="34" t="s">
        <v>832</v>
      </c>
      <c r="B285" s="34" t="s">
        <v>131</v>
      </c>
      <c r="C285" s="34" t="s">
        <v>47</v>
      </c>
      <c r="D285" s="34" t="s">
        <v>12</v>
      </c>
      <c r="E285" s="34" t="s">
        <v>12</v>
      </c>
      <c r="F285" s="34" t="s">
        <v>13</v>
      </c>
      <c r="G285" s="34" t="s">
        <v>14</v>
      </c>
      <c r="H285" s="34" t="s">
        <v>92</v>
      </c>
      <c r="I285" s="59" t="s">
        <v>18</v>
      </c>
      <c r="J285" s="35">
        <v>298</v>
      </c>
      <c r="K285" s="36">
        <v>1.4244231965213001E-3</v>
      </c>
      <c r="L285" s="36">
        <v>1.4709249587011399E-3</v>
      </c>
      <c r="M285" s="36">
        <v>1.51473343163295E-3</v>
      </c>
      <c r="N285" s="36">
        <v>1.52432406434181E-3</v>
      </c>
      <c r="O285" s="36">
        <v>1.53888675167745E-3</v>
      </c>
      <c r="P285" s="36">
        <v>1.5333997266666699E-3</v>
      </c>
      <c r="Q285" s="36">
        <v>1.57458365641547E-3</v>
      </c>
      <c r="R285" s="36">
        <v>1.5403054908471601E-3</v>
      </c>
      <c r="S285" s="36">
        <v>1.5197915473420399E-3</v>
      </c>
      <c r="T285" s="36">
        <v>1.4806867932712199E-3</v>
      </c>
      <c r="U285" s="36">
        <v>1.4102201836532699E-3</v>
      </c>
      <c r="V285" s="36">
        <v>1.1722759955928E-3</v>
      </c>
      <c r="W285" s="36">
        <v>1.5914600718408699E-3</v>
      </c>
      <c r="X285" s="36">
        <v>1.4829399168363199E-3</v>
      </c>
      <c r="Y285" s="36">
        <v>1.46549472800926E-3</v>
      </c>
      <c r="Z285" s="36">
        <v>1.63808540932899E-2</v>
      </c>
      <c r="AA285" s="36">
        <v>9.3838633231030505E-3</v>
      </c>
      <c r="AB285" s="36">
        <v>1.1069411224025799E-2</v>
      </c>
      <c r="AC285" s="36">
        <v>4.7458839170012304E-3</v>
      </c>
      <c r="AD285" s="36">
        <v>9.1326953217268202E-3</v>
      </c>
      <c r="AE285" s="36">
        <v>1.35171027076067E-2</v>
      </c>
      <c r="AF285" s="36">
        <v>7.3374961409178397E-3</v>
      </c>
      <c r="AG285" s="36">
        <v>1.4012632091922699E-2</v>
      </c>
      <c r="AH285" s="59" t="s">
        <v>551</v>
      </c>
    </row>
    <row r="286" spans="1:34" ht="15" customHeight="1" x14ac:dyDescent="0.25">
      <c r="A286" s="34" t="s">
        <v>832</v>
      </c>
      <c r="B286" s="34" t="s">
        <v>131</v>
      </c>
      <c r="C286" s="34" t="s">
        <v>47</v>
      </c>
      <c r="D286" s="34" t="s">
        <v>12</v>
      </c>
      <c r="E286" s="34" t="s">
        <v>12</v>
      </c>
      <c r="F286" s="34" t="s">
        <v>13</v>
      </c>
      <c r="G286" s="34" t="s">
        <v>14</v>
      </c>
      <c r="H286" s="34" t="s">
        <v>23</v>
      </c>
      <c r="I286" s="59" t="s">
        <v>16</v>
      </c>
      <c r="J286" s="35">
        <v>25</v>
      </c>
      <c r="K286" s="36">
        <v>2.2214250000000002E-5</v>
      </c>
      <c r="L286" s="36">
        <v>2.6800875000000001E-5</v>
      </c>
      <c r="M286" s="36">
        <v>1.1613375E-5</v>
      </c>
      <c r="N286" s="36">
        <v>2.0118374999999999E-5</v>
      </c>
      <c r="O286" s="36">
        <v>3.0537000000000003E-5</v>
      </c>
      <c r="P286" s="36">
        <v>2.4947999999999999E-5</v>
      </c>
      <c r="Q286" s="36">
        <v>2.3054625E-5</v>
      </c>
      <c r="R286" s="36">
        <v>1.3132124999999999E-5</v>
      </c>
      <c r="S286" s="36">
        <v>5.9332500000000003E-6</v>
      </c>
      <c r="T286" s="36">
        <v>8.6771250000000004E-6</v>
      </c>
      <c r="U286" s="36">
        <v>1.4195249999999999E-5</v>
      </c>
      <c r="V286" s="36">
        <v>1.0762875E-5</v>
      </c>
      <c r="W286" s="36">
        <v>3.6348750000000001E-6</v>
      </c>
      <c r="X286" s="36">
        <v>3.2602499999999998E-6</v>
      </c>
      <c r="Y286" s="36">
        <v>3.8475E-6</v>
      </c>
      <c r="Z286" s="36">
        <v>3.5133750000000001E-6</v>
      </c>
      <c r="AA286" s="36">
        <v>5.8218750000000001E-6</v>
      </c>
      <c r="AB286" s="36">
        <v>4.3031250000000004E-6</v>
      </c>
      <c r="AC286" s="36">
        <v>3.391875E-6</v>
      </c>
      <c r="AD286" s="36">
        <v>3.412125E-6</v>
      </c>
      <c r="AE286" s="36">
        <v>3.5741249999999999E-6</v>
      </c>
      <c r="AF286" s="36">
        <v>3.5741249999999999E-6</v>
      </c>
      <c r="AG286" s="36">
        <v>3.5741249999999999E-6</v>
      </c>
      <c r="AH286" s="59" t="s">
        <v>552</v>
      </c>
    </row>
    <row r="287" spans="1:34" ht="15" customHeight="1" x14ac:dyDescent="0.25">
      <c r="A287" s="34" t="s">
        <v>832</v>
      </c>
      <c r="B287" s="34" t="s">
        <v>131</v>
      </c>
      <c r="C287" s="34" t="s">
        <v>47</v>
      </c>
      <c r="D287" s="34" t="s">
        <v>12</v>
      </c>
      <c r="E287" s="34" t="s">
        <v>12</v>
      </c>
      <c r="F287" s="34" t="s">
        <v>13</v>
      </c>
      <c r="G287" s="34" t="s">
        <v>14</v>
      </c>
      <c r="H287" s="34" t="s">
        <v>23</v>
      </c>
      <c r="I287" s="59" t="s">
        <v>17</v>
      </c>
      <c r="J287" s="35">
        <v>1</v>
      </c>
      <c r="K287" s="36">
        <v>2.2273488000000001E-2</v>
      </c>
      <c r="L287" s="36">
        <v>2.6872343999999999E-2</v>
      </c>
      <c r="M287" s="36">
        <v>1.1644343999999999E-2</v>
      </c>
      <c r="N287" s="36">
        <v>2.0172024E-2</v>
      </c>
      <c r="O287" s="36">
        <v>3.0618432000000001E-2</v>
      </c>
      <c r="P287" s="36">
        <v>2.5014528000000001E-2</v>
      </c>
      <c r="Q287" s="36">
        <v>2.3116103999999998E-2</v>
      </c>
      <c r="R287" s="36">
        <v>1.3167144E-2</v>
      </c>
      <c r="S287" s="36">
        <v>5.9490719999999997E-3</v>
      </c>
      <c r="T287" s="36">
        <v>8.7002639999999992E-3</v>
      </c>
      <c r="U287" s="36">
        <v>1.4233104E-2</v>
      </c>
      <c r="V287" s="36">
        <v>1.0791576000000001E-2</v>
      </c>
      <c r="W287" s="36">
        <v>3.6445679999999999E-3</v>
      </c>
      <c r="X287" s="36">
        <v>3.2689440000000002E-3</v>
      </c>
      <c r="Y287" s="36">
        <v>3.85776E-3</v>
      </c>
      <c r="Z287" s="36">
        <v>3.522744E-3</v>
      </c>
      <c r="AA287" s="36">
        <v>5.8374000000000004E-3</v>
      </c>
      <c r="AB287" s="36">
        <v>4.3146E-3</v>
      </c>
      <c r="AC287" s="36">
        <v>3.40092E-3</v>
      </c>
      <c r="AD287" s="36">
        <v>3.4212240000000001E-3</v>
      </c>
      <c r="AE287" s="36">
        <v>3.5836560000000002E-3</v>
      </c>
      <c r="AF287" s="36">
        <v>3.5836560000000002E-3</v>
      </c>
      <c r="AG287" s="36">
        <v>3.5836560000000002E-3</v>
      </c>
      <c r="AH287" s="59" t="s">
        <v>552</v>
      </c>
    </row>
    <row r="288" spans="1:34" ht="15" customHeight="1" x14ac:dyDescent="0.25">
      <c r="A288" s="34" t="s">
        <v>832</v>
      </c>
      <c r="B288" s="34" t="s">
        <v>131</v>
      </c>
      <c r="C288" s="34" t="s">
        <v>47</v>
      </c>
      <c r="D288" s="34" t="s">
        <v>12</v>
      </c>
      <c r="E288" s="34" t="s">
        <v>12</v>
      </c>
      <c r="F288" s="34" t="s">
        <v>13</v>
      </c>
      <c r="G288" s="34" t="s">
        <v>14</v>
      </c>
      <c r="H288" s="34" t="s">
        <v>23</v>
      </c>
      <c r="I288" s="59" t="s">
        <v>18</v>
      </c>
      <c r="J288" s="35">
        <v>298</v>
      </c>
      <c r="K288" s="36">
        <v>5.2958772000000002E-5</v>
      </c>
      <c r="L288" s="36">
        <v>6.3893286000000002E-5</v>
      </c>
      <c r="M288" s="36">
        <v>2.7686286000000001E-5</v>
      </c>
      <c r="N288" s="36">
        <v>4.7962206000000003E-5</v>
      </c>
      <c r="O288" s="36">
        <v>7.2800208000000003E-5</v>
      </c>
      <c r="P288" s="36">
        <v>5.9476031999999999E-5</v>
      </c>
      <c r="Q288" s="36">
        <v>5.4962225999999998E-5</v>
      </c>
      <c r="R288" s="36">
        <v>3.1306985999999999E-5</v>
      </c>
      <c r="S288" s="36">
        <v>1.4144868E-5</v>
      </c>
      <c r="T288" s="36">
        <v>2.0686265999999999E-5</v>
      </c>
      <c r="U288" s="36">
        <v>3.3841475999999999E-5</v>
      </c>
      <c r="V288" s="36">
        <v>2.5658693999999999E-5</v>
      </c>
      <c r="W288" s="36">
        <v>8.6655420000000002E-6</v>
      </c>
      <c r="X288" s="36">
        <v>7.7724360000000005E-6</v>
      </c>
      <c r="Y288" s="36">
        <v>9.1724399999999999E-6</v>
      </c>
      <c r="Z288" s="36">
        <v>8.3758860000000006E-6</v>
      </c>
      <c r="AA288" s="36">
        <v>1.387935E-5</v>
      </c>
      <c r="AB288" s="36">
        <v>1.025865E-5</v>
      </c>
      <c r="AC288" s="36">
        <v>8.0862299999999993E-6</v>
      </c>
      <c r="AD288" s="36">
        <v>8.1345059999999995E-6</v>
      </c>
      <c r="AE288" s="36">
        <v>8.5207139999999995E-6</v>
      </c>
      <c r="AF288" s="36">
        <v>8.5207139999999995E-6</v>
      </c>
      <c r="AG288" s="36">
        <v>8.5207139999999995E-6</v>
      </c>
      <c r="AH288" s="59" t="s">
        <v>552</v>
      </c>
    </row>
    <row r="289" spans="1:34" ht="15" customHeight="1" x14ac:dyDescent="0.25">
      <c r="A289" s="34" t="s">
        <v>832</v>
      </c>
      <c r="B289" s="34" t="s">
        <v>131</v>
      </c>
      <c r="C289" s="34" t="s">
        <v>47</v>
      </c>
      <c r="D289" s="34" t="s">
        <v>12</v>
      </c>
      <c r="E289" s="34" t="s">
        <v>12</v>
      </c>
      <c r="F289" s="34" t="s">
        <v>13</v>
      </c>
      <c r="G289" s="34" t="s">
        <v>14</v>
      </c>
      <c r="H289" s="34" t="s">
        <v>50</v>
      </c>
      <c r="I289" s="59" t="s">
        <v>16</v>
      </c>
      <c r="J289" s="35">
        <v>25</v>
      </c>
      <c r="K289" s="36">
        <v>4.6410000000000001E-4</v>
      </c>
      <c r="L289" s="36">
        <v>3.18525E-4</v>
      </c>
      <c r="M289" s="36">
        <v>3.7072500000000003E-4</v>
      </c>
      <c r="N289" s="36">
        <v>6.2767499999999996E-4</v>
      </c>
      <c r="O289" s="36">
        <v>8.8612499999999998E-4</v>
      </c>
      <c r="P289" s="36">
        <v>6.9592500000000002E-4</v>
      </c>
      <c r="Q289" s="36">
        <v>5.1637500000000002E-4</v>
      </c>
      <c r="R289" s="36">
        <v>5.8012500000000002E-4</v>
      </c>
      <c r="S289" s="36">
        <v>7.4910000000000005E-4</v>
      </c>
      <c r="T289" s="36">
        <v>5.9820000000000001E-4</v>
      </c>
      <c r="U289" s="36">
        <v>6.4709999999999995E-4</v>
      </c>
      <c r="V289" s="36">
        <v>6.3210000000000002E-4</v>
      </c>
      <c r="W289" s="36">
        <v>6.4177500000000003E-4</v>
      </c>
      <c r="X289" s="36">
        <v>6.1005E-4</v>
      </c>
      <c r="Y289" s="36">
        <v>7.2907500000000004E-4</v>
      </c>
      <c r="Z289" s="36">
        <v>6.0015000000000003E-4</v>
      </c>
      <c r="AA289" s="36">
        <v>8.2275000000000002E-4</v>
      </c>
      <c r="AB289" s="36">
        <v>8.2492500000000001E-4</v>
      </c>
      <c r="AC289" s="36">
        <v>9.3959999999999996E-4</v>
      </c>
      <c r="AD289" s="36">
        <v>9.9622500000000011E-4</v>
      </c>
      <c r="AE289" s="36">
        <v>9.3840000000000004E-4</v>
      </c>
      <c r="AF289" s="36">
        <v>1.0605E-3</v>
      </c>
      <c r="AG289" s="36">
        <v>1.056825E-3</v>
      </c>
      <c r="AH289" s="59" t="s">
        <v>553</v>
      </c>
    </row>
    <row r="290" spans="1:34" ht="15" customHeight="1" x14ac:dyDescent="0.25">
      <c r="A290" s="34" t="s">
        <v>832</v>
      </c>
      <c r="B290" s="34" t="s">
        <v>131</v>
      </c>
      <c r="C290" s="34" t="s">
        <v>47</v>
      </c>
      <c r="D290" s="34" t="s">
        <v>12</v>
      </c>
      <c r="E290" s="34" t="s">
        <v>12</v>
      </c>
      <c r="F290" s="34" t="s">
        <v>13</v>
      </c>
      <c r="G290" s="34" t="s">
        <v>14</v>
      </c>
      <c r="H290" s="34" t="s">
        <v>50</v>
      </c>
      <c r="I290" s="59" t="s">
        <v>17</v>
      </c>
      <c r="J290" s="35">
        <v>1</v>
      </c>
      <c r="K290" s="36">
        <v>0.38972024</v>
      </c>
      <c r="L290" s="36">
        <v>0.26747606000000002</v>
      </c>
      <c r="M290" s="36">
        <v>0.31131014000000001</v>
      </c>
      <c r="N290" s="36">
        <v>0.52707961999999997</v>
      </c>
      <c r="O290" s="36">
        <v>0.74410869999999996</v>
      </c>
      <c r="P290" s="36">
        <v>0.58439141999999999</v>
      </c>
      <c r="Q290" s="36">
        <v>0.43361729999999998</v>
      </c>
      <c r="R290" s="36">
        <v>0.48715029999999998</v>
      </c>
      <c r="S290" s="36">
        <v>0.62904424000000003</v>
      </c>
      <c r="T290" s="36">
        <v>0.50232847999999997</v>
      </c>
      <c r="U290" s="36">
        <v>0.54339143999999995</v>
      </c>
      <c r="V290" s="36">
        <v>0.53079544000000001</v>
      </c>
      <c r="W290" s="36">
        <v>0.53891986000000003</v>
      </c>
      <c r="X290" s="36">
        <v>0.51227931999999998</v>
      </c>
      <c r="Y290" s="36">
        <v>0.61222858000000002</v>
      </c>
      <c r="Z290" s="36">
        <v>0.50396596000000005</v>
      </c>
      <c r="AA290" s="36">
        <v>0.69089060000000002</v>
      </c>
      <c r="AB290" s="36">
        <v>0.69271702000000002</v>
      </c>
      <c r="AC290" s="36">
        <v>0.78901343999999995</v>
      </c>
      <c r="AD290" s="36">
        <v>0.83656333999999999</v>
      </c>
      <c r="AE290" s="36">
        <v>0.78800576</v>
      </c>
      <c r="AF290" s="36">
        <v>0.89053720000000003</v>
      </c>
      <c r="AG290" s="36">
        <v>0.88745118000000001</v>
      </c>
      <c r="AH290" s="59" t="s">
        <v>553</v>
      </c>
    </row>
    <row r="291" spans="1:34" ht="15" customHeight="1" x14ac:dyDescent="0.25">
      <c r="A291" s="34" t="s">
        <v>832</v>
      </c>
      <c r="B291" s="34" t="s">
        <v>131</v>
      </c>
      <c r="C291" s="34" t="s">
        <v>47</v>
      </c>
      <c r="D291" s="34" t="s">
        <v>12</v>
      </c>
      <c r="E291" s="34" t="s">
        <v>12</v>
      </c>
      <c r="F291" s="34" t="s">
        <v>13</v>
      </c>
      <c r="G291" s="34" t="s">
        <v>14</v>
      </c>
      <c r="H291" s="34" t="s">
        <v>50</v>
      </c>
      <c r="I291" s="59" t="s">
        <v>18</v>
      </c>
      <c r="J291" s="35">
        <v>298</v>
      </c>
      <c r="K291" s="36">
        <v>1.1064143999999999E-3</v>
      </c>
      <c r="L291" s="36">
        <v>7.5936359999999997E-4</v>
      </c>
      <c r="M291" s="36">
        <v>8.8380839999999995E-4</v>
      </c>
      <c r="N291" s="36">
        <v>1.4963772E-3</v>
      </c>
      <c r="O291" s="36">
        <v>2.1125219999999999E-3</v>
      </c>
      <c r="P291" s="36">
        <v>1.6590852000000001E-3</v>
      </c>
      <c r="Q291" s="36">
        <v>1.2310380000000001E-3</v>
      </c>
      <c r="R291" s="36">
        <v>1.383018E-3</v>
      </c>
      <c r="S291" s="36">
        <v>1.7858544000000001E-3</v>
      </c>
      <c r="T291" s="36">
        <v>1.4261088E-3</v>
      </c>
      <c r="U291" s="36">
        <v>1.5426864000000001E-3</v>
      </c>
      <c r="V291" s="36">
        <v>1.5069263999999999E-3</v>
      </c>
      <c r="W291" s="36">
        <v>1.5299916000000001E-3</v>
      </c>
      <c r="X291" s="36">
        <v>1.4543592E-3</v>
      </c>
      <c r="Y291" s="36">
        <v>1.7381148000000001E-3</v>
      </c>
      <c r="Z291" s="36">
        <v>1.4307575999999999E-3</v>
      </c>
      <c r="AA291" s="36">
        <v>1.961436E-3</v>
      </c>
      <c r="AB291" s="36">
        <v>1.9666212000000001E-3</v>
      </c>
      <c r="AC291" s="36">
        <v>2.2400063999999998E-3</v>
      </c>
      <c r="AD291" s="36">
        <v>2.3750004000000001E-3</v>
      </c>
      <c r="AE291" s="36">
        <v>2.2371456000000001E-3</v>
      </c>
      <c r="AF291" s="36">
        <v>2.528232E-3</v>
      </c>
      <c r="AG291" s="36">
        <v>2.5194708000000001E-3</v>
      </c>
      <c r="AH291" s="59" t="s">
        <v>553</v>
      </c>
    </row>
    <row r="292" spans="1:34" ht="15" customHeight="1" x14ac:dyDescent="0.25">
      <c r="A292" s="34" t="s">
        <v>832</v>
      </c>
      <c r="B292" s="34" t="s">
        <v>131</v>
      </c>
      <c r="C292" s="34" t="s">
        <v>47</v>
      </c>
      <c r="D292" s="34" t="s">
        <v>12</v>
      </c>
      <c r="E292" s="34" t="s">
        <v>12</v>
      </c>
      <c r="F292" s="34" t="s">
        <v>13</v>
      </c>
      <c r="G292" s="34" t="s">
        <v>14</v>
      </c>
      <c r="H292" s="34" t="s">
        <v>20</v>
      </c>
      <c r="I292" s="59" t="s">
        <v>16</v>
      </c>
      <c r="J292" s="35">
        <v>25</v>
      </c>
      <c r="K292" s="36">
        <v>8.6647421884177998E-4</v>
      </c>
      <c r="L292" s="36">
        <v>7.3403517246872405E-4</v>
      </c>
      <c r="M292" s="36">
        <v>7.3505497904046205E-4</v>
      </c>
      <c r="N292" s="36">
        <v>8.9528807024259402E-4</v>
      </c>
      <c r="O292" s="36">
        <v>9.4433897783810202E-4</v>
      </c>
      <c r="P292" s="36">
        <v>9.22809868814785E-4</v>
      </c>
      <c r="Q292" s="36">
        <v>9.1048880093079303E-4</v>
      </c>
      <c r="R292" s="36">
        <v>8.9280257762322502E-4</v>
      </c>
      <c r="S292" s="36">
        <v>9.2443566249999999E-4</v>
      </c>
      <c r="T292" s="36">
        <v>9.1619274270000005E-4</v>
      </c>
      <c r="U292" s="36">
        <v>9.1653723115E-4</v>
      </c>
      <c r="V292" s="36">
        <v>9.1903025287499995E-4</v>
      </c>
      <c r="W292" s="36">
        <v>7.7858283094225098E-4</v>
      </c>
      <c r="X292" s="36">
        <v>7.6677803869869797E-4</v>
      </c>
      <c r="Y292" s="36">
        <v>7.2428662292404295E-4</v>
      </c>
      <c r="Z292" s="36">
        <v>7.3820771416283797E-4</v>
      </c>
      <c r="AA292" s="36">
        <v>7.6257805974073295E-4</v>
      </c>
      <c r="AB292" s="36">
        <v>7.8297319579913804E-4</v>
      </c>
      <c r="AC292" s="36">
        <v>7.6254581303759395E-4</v>
      </c>
      <c r="AD292" s="36">
        <v>8.0647990572493096E-4</v>
      </c>
      <c r="AE292" s="36">
        <v>6.8877790509555504E-4</v>
      </c>
      <c r="AF292" s="36">
        <v>7.7595943650553604E-4</v>
      </c>
      <c r="AG292" s="36">
        <v>8.3465726893756703E-4</v>
      </c>
      <c r="AH292" s="59" t="s">
        <v>549</v>
      </c>
    </row>
    <row r="293" spans="1:34" ht="15" customHeight="1" x14ac:dyDescent="0.25">
      <c r="A293" s="34" t="s">
        <v>832</v>
      </c>
      <c r="B293" s="34" t="s">
        <v>131</v>
      </c>
      <c r="C293" s="34" t="s">
        <v>47</v>
      </c>
      <c r="D293" s="34" t="s">
        <v>12</v>
      </c>
      <c r="E293" s="34" t="s">
        <v>12</v>
      </c>
      <c r="F293" s="34" t="s">
        <v>13</v>
      </c>
      <c r="G293" s="34" t="s">
        <v>14</v>
      </c>
      <c r="H293" s="34" t="s">
        <v>20</v>
      </c>
      <c r="I293" s="59" t="s">
        <v>17</v>
      </c>
      <c r="J293" s="35">
        <v>1</v>
      </c>
      <c r="K293" s="36">
        <v>1.83761852331965</v>
      </c>
      <c r="L293" s="36">
        <v>1.5567417937716701</v>
      </c>
      <c r="M293" s="36">
        <v>1.5589045995490101</v>
      </c>
      <c r="N293" s="36">
        <v>1.89872693937049</v>
      </c>
      <c r="O293" s="36">
        <v>2.0027541041990502</v>
      </c>
      <c r="P293" s="36">
        <v>1.9570951697823999</v>
      </c>
      <c r="Q293" s="36">
        <v>1.93096464901403</v>
      </c>
      <c r="R293" s="36">
        <v>1.89345570662334</v>
      </c>
      <c r="S293" s="36">
        <v>1.9605431530299999</v>
      </c>
      <c r="T293" s="36">
        <v>1.94306156871816</v>
      </c>
      <c r="U293" s="36">
        <v>1.94379215982292</v>
      </c>
      <c r="V293" s="36">
        <v>1.9490793602973</v>
      </c>
      <c r="W293" s="36">
        <v>1.6512184678623301</v>
      </c>
      <c r="X293" s="36">
        <v>1.6261828644722001</v>
      </c>
      <c r="Y293" s="36">
        <v>1.53606706989731</v>
      </c>
      <c r="Z293" s="36">
        <v>1.5655909201965501</v>
      </c>
      <c r="AA293" s="36">
        <v>1.6172755490981501</v>
      </c>
      <c r="AB293" s="36">
        <v>1.66052955365081</v>
      </c>
      <c r="AC293" s="36">
        <v>1.6172071602901299</v>
      </c>
      <c r="AD293" s="36">
        <v>1.71038258406143</v>
      </c>
      <c r="AE293" s="36">
        <v>1.46076018112665</v>
      </c>
      <c r="AF293" s="36">
        <v>1.6456547729409401</v>
      </c>
      <c r="AG293" s="36">
        <v>1.7701411359627901</v>
      </c>
      <c r="AH293" s="59" t="s">
        <v>549</v>
      </c>
    </row>
    <row r="294" spans="1:34" ht="15" customHeight="1" x14ac:dyDescent="0.25">
      <c r="A294" s="34" t="s">
        <v>832</v>
      </c>
      <c r="B294" s="34" t="s">
        <v>131</v>
      </c>
      <c r="C294" s="34" t="s">
        <v>47</v>
      </c>
      <c r="D294" s="34" t="s">
        <v>12</v>
      </c>
      <c r="E294" s="34" t="s">
        <v>12</v>
      </c>
      <c r="F294" s="34" t="s">
        <v>13</v>
      </c>
      <c r="G294" s="34" t="s">
        <v>14</v>
      </c>
      <c r="H294" s="34" t="s">
        <v>20</v>
      </c>
      <c r="I294" s="59" t="s">
        <v>18</v>
      </c>
      <c r="J294" s="35">
        <v>298</v>
      </c>
      <c r="K294" s="36">
        <v>1.0328372688594E-3</v>
      </c>
      <c r="L294" s="36">
        <v>8.7496992558271905E-4</v>
      </c>
      <c r="M294" s="36">
        <v>8.76185535016231E-4</v>
      </c>
      <c r="N294" s="36">
        <v>1.06718337972917E-3</v>
      </c>
      <c r="O294" s="36">
        <v>1.1256520615830199E-3</v>
      </c>
      <c r="P294" s="36">
        <v>1.0999893636272199E-3</v>
      </c>
      <c r="Q294" s="36">
        <v>1.0853026507095E-3</v>
      </c>
      <c r="R294" s="36">
        <v>1.0642206725268799E-3</v>
      </c>
      <c r="S294" s="36">
        <v>1.1019273097E-3</v>
      </c>
      <c r="T294" s="36">
        <v>1.0921017492984001E-3</v>
      </c>
      <c r="U294" s="36">
        <v>1.0925123795307999E-3</v>
      </c>
      <c r="V294" s="36">
        <v>1.0954840614270001E-3</v>
      </c>
      <c r="W294" s="36">
        <v>9.2807073448316301E-4</v>
      </c>
      <c r="X294" s="36">
        <v>9.1399942212884802E-4</v>
      </c>
      <c r="Y294" s="36">
        <v>8.6334965452546E-4</v>
      </c>
      <c r="Z294" s="36">
        <v>8.7994359528210302E-4</v>
      </c>
      <c r="AA294" s="36">
        <v>9.08993047210953E-4</v>
      </c>
      <c r="AB294" s="36">
        <v>9.3330404939257199E-4</v>
      </c>
      <c r="AC294" s="36">
        <v>9.0895460914081202E-4</v>
      </c>
      <c r="AD294" s="36">
        <v>9.6132404762411803E-4</v>
      </c>
      <c r="AE294" s="36">
        <v>8.2102326287390097E-4</v>
      </c>
      <c r="AF294" s="36">
        <v>9.2494364831459896E-4</v>
      </c>
      <c r="AG294" s="36">
        <v>9.9491146457357993E-4</v>
      </c>
      <c r="AH294" s="59" t="s">
        <v>549</v>
      </c>
    </row>
    <row r="295" spans="1:34" ht="15" customHeight="1" x14ac:dyDescent="0.25">
      <c r="A295" s="34" t="s">
        <v>832</v>
      </c>
      <c r="B295" s="34" t="s">
        <v>131</v>
      </c>
      <c r="C295" s="34" t="s">
        <v>47</v>
      </c>
      <c r="D295" s="34" t="s">
        <v>12</v>
      </c>
      <c r="E295" s="34" t="s">
        <v>12</v>
      </c>
      <c r="F295" s="34" t="s">
        <v>13</v>
      </c>
      <c r="G295" s="34" t="s">
        <v>14</v>
      </c>
      <c r="H295" s="34" t="s">
        <v>910</v>
      </c>
      <c r="I295" s="59" t="s">
        <v>16</v>
      </c>
      <c r="J295" s="35">
        <v>25</v>
      </c>
      <c r="K295" s="36"/>
      <c r="L295" s="36"/>
      <c r="M295" s="36"/>
      <c r="N295" s="36"/>
      <c r="O295" s="36"/>
      <c r="P295" s="36"/>
      <c r="Q295" s="36"/>
      <c r="R295" s="36"/>
      <c r="S295" s="36"/>
      <c r="T295" s="36"/>
      <c r="U295" s="36">
        <v>1.09832645274083E-7</v>
      </c>
      <c r="V295" s="36">
        <v>9.7163623869491395E-8</v>
      </c>
      <c r="W295" s="36">
        <v>4.0585546969484202E-7</v>
      </c>
      <c r="X295" s="36">
        <v>4.6631112362030202E-6</v>
      </c>
      <c r="Y295" s="36">
        <v>3.5973134104397799E-6</v>
      </c>
      <c r="Z295" s="36">
        <v>6.0771293013342402E-6</v>
      </c>
      <c r="AA295" s="36">
        <v>8.9238156910092092E-6</v>
      </c>
      <c r="AB295" s="36">
        <v>9.5010781354974306E-6</v>
      </c>
      <c r="AC295" s="36">
        <v>1.3059872357657301E-5</v>
      </c>
      <c r="AD295" s="36">
        <v>1.8541163668042099E-5</v>
      </c>
      <c r="AE295" s="36">
        <v>1.5987631497189499E-5</v>
      </c>
      <c r="AF295" s="36">
        <v>2.62794657099085E-5</v>
      </c>
      <c r="AG295" s="36">
        <v>3.92433209311068E-5</v>
      </c>
      <c r="AH295" s="59" t="s">
        <v>1136</v>
      </c>
    </row>
    <row r="296" spans="1:34" ht="15" customHeight="1" x14ac:dyDescent="0.25">
      <c r="A296" s="34" t="s">
        <v>832</v>
      </c>
      <c r="B296" s="34" t="s">
        <v>131</v>
      </c>
      <c r="C296" s="34" t="s">
        <v>47</v>
      </c>
      <c r="D296" s="34" t="s">
        <v>12</v>
      </c>
      <c r="E296" s="34" t="s">
        <v>12</v>
      </c>
      <c r="F296" s="34" t="s">
        <v>13</v>
      </c>
      <c r="G296" s="34" t="s">
        <v>14</v>
      </c>
      <c r="H296" s="34" t="s">
        <v>910</v>
      </c>
      <c r="I296" s="59" t="s">
        <v>18</v>
      </c>
      <c r="J296" s="35">
        <v>298</v>
      </c>
      <c r="K296" s="36"/>
      <c r="L296" s="36"/>
      <c r="M296" s="36"/>
      <c r="N296" s="36"/>
      <c r="O296" s="36"/>
      <c r="P296" s="36"/>
      <c r="Q296" s="36"/>
      <c r="R296" s="36"/>
      <c r="S296" s="36"/>
      <c r="T296" s="36"/>
      <c r="U296" s="36">
        <v>6.5460256583353499E-7</v>
      </c>
      <c r="V296" s="36">
        <v>5.7909519826216902E-7</v>
      </c>
      <c r="W296" s="36">
        <v>2.4188985993812601E-6</v>
      </c>
      <c r="X296" s="36">
        <v>2.7792142967769999E-5</v>
      </c>
      <c r="Y296" s="36">
        <v>2.1439987926221101E-5</v>
      </c>
      <c r="Z296" s="36">
        <v>3.62196906359521E-5</v>
      </c>
      <c r="AA296" s="36">
        <v>5.3185941518414901E-5</v>
      </c>
      <c r="AB296" s="36">
        <v>5.6626425687564601E-5</v>
      </c>
      <c r="AC296" s="36">
        <v>7.7836839251637293E-5</v>
      </c>
      <c r="AD296" s="36">
        <v>1.10505335461531E-4</v>
      </c>
      <c r="AE296" s="36">
        <v>9.5286283723249304E-5</v>
      </c>
      <c r="AF296" s="36">
        <v>1.56625615631055E-4</v>
      </c>
      <c r="AG296" s="36">
        <v>2.3389019274939601E-4</v>
      </c>
      <c r="AH296" s="59" t="s">
        <v>1136</v>
      </c>
    </row>
    <row r="297" spans="1:34" ht="15" customHeight="1" x14ac:dyDescent="0.25">
      <c r="A297" s="34" t="s">
        <v>832</v>
      </c>
      <c r="B297" s="34" t="s">
        <v>131</v>
      </c>
      <c r="C297" s="34" t="s">
        <v>47</v>
      </c>
      <c r="D297" s="34" t="s">
        <v>12</v>
      </c>
      <c r="E297" s="34" t="s">
        <v>12</v>
      </c>
      <c r="F297" s="34" t="s">
        <v>13</v>
      </c>
      <c r="G297" s="34" t="s">
        <v>14</v>
      </c>
      <c r="H297" s="34" t="s">
        <v>27</v>
      </c>
      <c r="I297" s="59" t="s">
        <v>16</v>
      </c>
      <c r="J297" s="35">
        <v>25</v>
      </c>
      <c r="K297" s="36">
        <v>2.5875000000000001E-7</v>
      </c>
      <c r="L297" s="36">
        <v>1.4478749999999999E-5</v>
      </c>
      <c r="M297" s="36"/>
      <c r="N297" s="36"/>
      <c r="O297" s="36"/>
      <c r="P297" s="36"/>
      <c r="Q297" s="36"/>
      <c r="R297" s="36"/>
      <c r="S297" s="36"/>
      <c r="T297" s="36"/>
      <c r="U297" s="36"/>
      <c r="V297" s="36"/>
      <c r="W297" s="36"/>
      <c r="X297" s="36"/>
      <c r="Y297" s="36">
        <v>2.8125000000000001E-7</v>
      </c>
      <c r="Z297" s="36">
        <v>3.0375E-7</v>
      </c>
      <c r="AA297" s="36">
        <v>4.7249999999999998E-7</v>
      </c>
      <c r="AB297" s="36"/>
      <c r="AC297" s="36"/>
      <c r="AD297" s="36"/>
      <c r="AE297" s="36"/>
      <c r="AF297" s="36"/>
      <c r="AG297" s="36"/>
      <c r="AH297" s="59" t="s">
        <v>554</v>
      </c>
    </row>
    <row r="298" spans="1:34" ht="15" customHeight="1" x14ac:dyDescent="0.25">
      <c r="A298" s="34" t="s">
        <v>832</v>
      </c>
      <c r="B298" s="34" t="s">
        <v>131</v>
      </c>
      <c r="C298" s="34" t="s">
        <v>47</v>
      </c>
      <c r="D298" s="34" t="s">
        <v>12</v>
      </c>
      <c r="E298" s="34" t="s">
        <v>12</v>
      </c>
      <c r="F298" s="34" t="s">
        <v>13</v>
      </c>
      <c r="G298" s="34" t="s">
        <v>14</v>
      </c>
      <c r="H298" s="34" t="s">
        <v>27</v>
      </c>
      <c r="I298" s="59" t="s">
        <v>17</v>
      </c>
      <c r="J298" s="35">
        <v>1</v>
      </c>
      <c r="K298" s="36">
        <v>2.5909499999999999E-4</v>
      </c>
      <c r="L298" s="36">
        <v>1.4498054999999999E-2</v>
      </c>
      <c r="M298" s="36"/>
      <c r="N298" s="36"/>
      <c r="O298" s="36"/>
      <c r="P298" s="36"/>
      <c r="Q298" s="36"/>
      <c r="R298" s="36"/>
      <c r="S298" s="36"/>
      <c r="T298" s="36"/>
      <c r="U298" s="36"/>
      <c r="V298" s="36"/>
      <c r="W298" s="36"/>
      <c r="X298" s="36"/>
      <c r="Y298" s="36">
        <v>2.8162499999999997E-4</v>
      </c>
      <c r="Z298" s="36">
        <v>3.0415500000000002E-4</v>
      </c>
      <c r="AA298" s="36">
        <v>4.7312999999999999E-4</v>
      </c>
      <c r="AB298" s="36"/>
      <c r="AC298" s="36"/>
      <c r="AD298" s="36"/>
      <c r="AE298" s="36"/>
      <c r="AF298" s="36"/>
      <c r="AG298" s="36"/>
      <c r="AH298" s="59" t="s">
        <v>554</v>
      </c>
    </row>
    <row r="299" spans="1:34" ht="15" customHeight="1" x14ac:dyDescent="0.25">
      <c r="A299" s="34" t="s">
        <v>832</v>
      </c>
      <c r="B299" s="34" t="s">
        <v>131</v>
      </c>
      <c r="C299" s="34" t="s">
        <v>47</v>
      </c>
      <c r="D299" s="34" t="s">
        <v>12</v>
      </c>
      <c r="E299" s="34" t="s">
        <v>12</v>
      </c>
      <c r="F299" s="34" t="s">
        <v>13</v>
      </c>
      <c r="G299" s="34" t="s">
        <v>14</v>
      </c>
      <c r="H299" s="34" t="s">
        <v>27</v>
      </c>
      <c r="I299" s="59" t="s">
        <v>18</v>
      </c>
      <c r="J299" s="35">
        <v>298</v>
      </c>
      <c r="K299" s="36">
        <v>6.1686000000000003E-7</v>
      </c>
      <c r="L299" s="36">
        <v>3.4517339999999998E-5</v>
      </c>
      <c r="M299" s="36"/>
      <c r="N299" s="36"/>
      <c r="O299" s="36"/>
      <c r="P299" s="36"/>
      <c r="Q299" s="36"/>
      <c r="R299" s="36"/>
      <c r="S299" s="36"/>
      <c r="T299" s="36"/>
      <c r="U299" s="36"/>
      <c r="V299" s="36"/>
      <c r="W299" s="36"/>
      <c r="X299" s="36"/>
      <c r="Y299" s="36">
        <v>6.7049999999999998E-7</v>
      </c>
      <c r="Z299" s="36">
        <v>7.2414000000000002E-7</v>
      </c>
      <c r="AA299" s="36">
        <v>1.12644E-6</v>
      </c>
      <c r="AB299" s="36"/>
      <c r="AC299" s="36"/>
      <c r="AD299" s="36"/>
      <c r="AE299" s="36"/>
      <c r="AF299" s="36"/>
      <c r="AG299" s="36"/>
      <c r="AH299" s="59" t="s">
        <v>554</v>
      </c>
    </row>
    <row r="300" spans="1:34" ht="15" customHeight="1" x14ac:dyDescent="0.25">
      <c r="A300" s="34" t="s">
        <v>832</v>
      </c>
      <c r="B300" s="34" t="s">
        <v>131</v>
      </c>
      <c r="C300" s="34" t="s">
        <v>47</v>
      </c>
      <c r="D300" s="34" t="s">
        <v>12</v>
      </c>
      <c r="E300" s="34" t="s">
        <v>12</v>
      </c>
      <c r="F300" s="34" t="s">
        <v>13</v>
      </c>
      <c r="G300" s="34" t="s">
        <v>14</v>
      </c>
      <c r="H300" s="34" t="s">
        <v>102</v>
      </c>
      <c r="I300" s="59" t="s">
        <v>16</v>
      </c>
      <c r="J300" s="35">
        <v>25</v>
      </c>
      <c r="K300" s="36">
        <v>4.9487999999999997E-3</v>
      </c>
      <c r="L300" s="36">
        <v>5.0039999999999998E-3</v>
      </c>
      <c r="M300" s="36">
        <v>5.1247999999999997E-3</v>
      </c>
      <c r="N300" s="36">
        <v>5.3359999999999996E-3</v>
      </c>
      <c r="O300" s="36">
        <v>5.2167999999999997E-3</v>
      </c>
      <c r="P300" s="36">
        <v>3.3224000000000001E-3</v>
      </c>
      <c r="Q300" s="36">
        <v>3.0823999999999999E-3</v>
      </c>
      <c r="R300" s="36">
        <v>3.2736000000000002E-3</v>
      </c>
      <c r="S300" s="36">
        <v>3.4543999999999998E-3</v>
      </c>
      <c r="T300" s="36">
        <v>4.2128000000000001E-3</v>
      </c>
      <c r="U300" s="36">
        <v>4.1592E-3</v>
      </c>
      <c r="V300" s="36">
        <v>4.0039999999999997E-3</v>
      </c>
      <c r="W300" s="36">
        <v>3.5071999999999998E-3</v>
      </c>
      <c r="X300" s="36">
        <v>4.0648000000000004E-3</v>
      </c>
      <c r="Y300" s="36">
        <v>4.2351999999999997E-3</v>
      </c>
      <c r="Z300" s="36">
        <v>2.5864E-3</v>
      </c>
      <c r="AA300" s="36">
        <v>2.9272E-3</v>
      </c>
      <c r="AB300" s="36">
        <v>2.9496000000000001E-3</v>
      </c>
      <c r="AC300" s="36">
        <v>2.6727999999999999E-3</v>
      </c>
      <c r="AD300" s="36">
        <v>3.1359999999999999E-3</v>
      </c>
      <c r="AE300" s="36">
        <v>3.0232000000000002E-3</v>
      </c>
      <c r="AF300" s="36">
        <v>3.2791999999999999E-3</v>
      </c>
      <c r="AG300" s="36">
        <v>3.0712000000000001E-3</v>
      </c>
      <c r="AH300" s="59" t="s">
        <v>372</v>
      </c>
    </row>
    <row r="301" spans="1:34" ht="15" customHeight="1" x14ac:dyDescent="0.25">
      <c r="A301" s="34" t="s">
        <v>832</v>
      </c>
      <c r="B301" s="34" t="s">
        <v>131</v>
      </c>
      <c r="C301" s="34" t="s">
        <v>47</v>
      </c>
      <c r="D301" s="34" t="s">
        <v>12</v>
      </c>
      <c r="E301" s="34" t="s">
        <v>12</v>
      </c>
      <c r="F301" s="34" t="s">
        <v>13</v>
      </c>
      <c r="G301" s="34" t="s">
        <v>14</v>
      </c>
      <c r="H301" s="34" t="s">
        <v>102</v>
      </c>
      <c r="I301" s="59" t="s">
        <v>18</v>
      </c>
      <c r="J301" s="35">
        <v>298</v>
      </c>
      <c r="K301" s="36">
        <v>7.7423976E-3</v>
      </c>
      <c r="L301" s="36">
        <v>7.8287579999999999E-3</v>
      </c>
      <c r="M301" s="36">
        <v>8.0177496000000004E-3</v>
      </c>
      <c r="N301" s="36">
        <v>8.3481719999999992E-3</v>
      </c>
      <c r="O301" s="36">
        <v>8.1616836000000005E-3</v>
      </c>
      <c r="P301" s="36">
        <v>5.1978948000000001E-3</v>
      </c>
      <c r="Q301" s="36">
        <v>4.8224148E-3</v>
      </c>
      <c r="R301" s="36">
        <v>5.1215471999999998E-3</v>
      </c>
      <c r="S301" s="36">
        <v>5.4044087999999997E-3</v>
      </c>
      <c r="T301" s="36">
        <v>6.5909256000000003E-3</v>
      </c>
      <c r="U301" s="36">
        <v>6.5070683999999997E-3</v>
      </c>
      <c r="V301" s="36">
        <v>6.264258E-3</v>
      </c>
      <c r="W301" s="36">
        <v>5.4870144000000003E-3</v>
      </c>
      <c r="X301" s="36">
        <v>6.3593796000000003E-3</v>
      </c>
      <c r="Y301" s="36">
        <v>6.6259704000000003E-3</v>
      </c>
      <c r="Z301" s="36">
        <v>4.0464228000000003E-3</v>
      </c>
      <c r="AA301" s="36">
        <v>4.5796044000000003E-3</v>
      </c>
      <c r="AB301" s="36">
        <v>4.6146492000000002E-3</v>
      </c>
      <c r="AC301" s="36">
        <v>4.1815956E-3</v>
      </c>
      <c r="AD301" s="36">
        <v>4.9062719999999997E-3</v>
      </c>
      <c r="AE301" s="36">
        <v>4.7297963999999998E-3</v>
      </c>
      <c r="AF301" s="36">
        <v>5.1303084000000002E-3</v>
      </c>
      <c r="AG301" s="36">
        <v>4.8048924E-3</v>
      </c>
      <c r="AH301" s="59" t="s">
        <v>372</v>
      </c>
    </row>
    <row r="302" spans="1:34" ht="15" customHeight="1" x14ac:dyDescent="0.25">
      <c r="A302" s="34" t="s">
        <v>832</v>
      </c>
      <c r="B302" s="34" t="s">
        <v>568</v>
      </c>
      <c r="C302" s="34" t="s">
        <v>47</v>
      </c>
      <c r="D302" s="34" t="s">
        <v>12</v>
      </c>
      <c r="E302" s="34" t="s">
        <v>12</v>
      </c>
      <c r="F302" s="34" t="s">
        <v>13</v>
      </c>
      <c r="G302" s="34" t="s">
        <v>793</v>
      </c>
      <c r="H302" s="34" t="s">
        <v>15</v>
      </c>
      <c r="I302" s="59" t="s">
        <v>16</v>
      </c>
      <c r="J302" s="35">
        <v>25</v>
      </c>
      <c r="K302" s="36">
        <v>2.3236401604701001E-4</v>
      </c>
      <c r="L302" s="36">
        <v>4.6472803209401998E-7</v>
      </c>
      <c r="M302" s="36">
        <v>4.6472803209401998E-7</v>
      </c>
      <c r="N302" s="36">
        <v>2.3236401604701E-6</v>
      </c>
      <c r="O302" s="36">
        <v>7.8074309391795398E-5</v>
      </c>
      <c r="P302" s="36">
        <v>1.9053849315854801E-4</v>
      </c>
      <c r="Q302" s="36">
        <v>1.39418409628206E-5</v>
      </c>
      <c r="R302" s="36"/>
      <c r="S302" s="36"/>
      <c r="T302" s="36"/>
      <c r="U302" s="36"/>
      <c r="V302" s="36"/>
      <c r="W302" s="36"/>
      <c r="X302" s="36"/>
      <c r="Y302" s="36"/>
      <c r="Z302" s="36"/>
      <c r="AA302" s="36"/>
      <c r="AB302" s="36"/>
      <c r="AC302" s="36"/>
      <c r="AD302" s="36"/>
      <c r="AE302" s="36"/>
      <c r="AF302" s="36"/>
      <c r="AG302" s="36"/>
      <c r="AH302" s="59" t="s">
        <v>797</v>
      </c>
    </row>
    <row r="303" spans="1:34" ht="15" customHeight="1" x14ac:dyDescent="0.25">
      <c r="A303" s="34" t="s">
        <v>832</v>
      </c>
      <c r="B303" s="34" t="s">
        <v>197</v>
      </c>
      <c r="C303" s="34" t="s">
        <v>47</v>
      </c>
      <c r="D303" s="34" t="s">
        <v>12</v>
      </c>
      <c r="E303" s="34" t="s">
        <v>12</v>
      </c>
      <c r="F303" s="34" t="s">
        <v>13</v>
      </c>
      <c r="G303" s="34" t="s">
        <v>198</v>
      </c>
      <c r="H303" s="34" t="s">
        <v>801</v>
      </c>
      <c r="I303" s="59" t="s">
        <v>201</v>
      </c>
      <c r="J303" s="35">
        <v>1430</v>
      </c>
      <c r="K303" s="36">
        <v>0.35939152871929297</v>
      </c>
      <c r="L303" s="36">
        <v>0.32158536182703701</v>
      </c>
      <c r="M303" s="36">
        <v>0.28322831813551202</v>
      </c>
      <c r="N303" s="36">
        <v>0.25845547710536398</v>
      </c>
      <c r="O303" s="36">
        <v>0.23342226178702499</v>
      </c>
      <c r="P303" s="36">
        <v>0.18167847908118201</v>
      </c>
      <c r="Q303" s="36">
        <v>0.18257355073075601</v>
      </c>
      <c r="R303" s="36">
        <v>0.156758311723358</v>
      </c>
      <c r="S303" s="36">
        <v>0.15374541341651099</v>
      </c>
      <c r="T303" s="36">
        <v>0.14436769745938599</v>
      </c>
      <c r="U303" s="36">
        <v>0.13387337651515799</v>
      </c>
      <c r="V303" s="36">
        <v>0.118795932833216</v>
      </c>
      <c r="W303" s="36">
        <v>9.9210565853014604E-2</v>
      </c>
      <c r="X303" s="36">
        <v>9.2811319472584794E-2</v>
      </c>
      <c r="Y303" s="36">
        <v>9.3503736367809204E-2</v>
      </c>
      <c r="Z303" s="36">
        <v>8.4516322988937104E-2</v>
      </c>
      <c r="AA303" s="36">
        <v>4.2572545996088298E-2</v>
      </c>
      <c r="AB303" s="36">
        <v>4.28901381965862E-2</v>
      </c>
      <c r="AC303" s="36">
        <v>4.32100995909106E-2</v>
      </c>
      <c r="AD303" s="36">
        <v>4.35324513957226E-2</v>
      </c>
      <c r="AE303" s="36">
        <v>4.38572006832426E-2</v>
      </c>
      <c r="AF303" s="36">
        <v>4.4184368670131799E-2</v>
      </c>
      <c r="AG303" s="36">
        <v>4.4513990717492E-2</v>
      </c>
      <c r="AH303" s="59" t="s">
        <v>812</v>
      </c>
    </row>
    <row r="304" spans="1:34" ht="15" customHeight="1" x14ac:dyDescent="0.25">
      <c r="A304" s="34" t="s">
        <v>832</v>
      </c>
      <c r="B304" s="34" t="s">
        <v>197</v>
      </c>
      <c r="C304" s="34" t="s">
        <v>47</v>
      </c>
      <c r="D304" s="34" t="s">
        <v>12</v>
      </c>
      <c r="E304" s="34" t="s">
        <v>12</v>
      </c>
      <c r="F304" s="34" t="s">
        <v>13</v>
      </c>
      <c r="G304" s="34" t="s">
        <v>198</v>
      </c>
      <c r="H304" s="34" t="s">
        <v>801</v>
      </c>
      <c r="I304" s="59" t="s">
        <v>857</v>
      </c>
      <c r="J304" s="35">
        <v>124</v>
      </c>
      <c r="K304" s="36">
        <v>1.0262604935342199E-2</v>
      </c>
      <c r="L304" s="36">
        <v>1.2401939498902901E-2</v>
      </c>
      <c r="M304" s="36">
        <v>1.45709258966634E-2</v>
      </c>
      <c r="N304" s="36">
        <v>1.59915865566196E-2</v>
      </c>
      <c r="O304" s="36">
        <v>1.7425679081822E-2</v>
      </c>
      <c r="P304" s="36">
        <v>2.0228470672177201E-2</v>
      </c>
      <c r="Q304" s="36">
        <v>2.0334086746234901E-2</v>
      </c>
      <c r="R304" s="36">
        <v>2.1808425165902898E-2</v>
      </c>
      <c r="S304" s="36">
        <v>2.51006284844634E-2</v>
      </c>
      <c r="T304" s="36">
        <v>2.6836181432476802E-2</v>
      </c>
      <c r="U304" s="36">
        <v>2.8628948850903699E-2</v>
      </c>
      <c r="V304" s="36">
        <v>2.9756388003501801E-2</v>
      </c>
      <c r="W304" s="36">
        <v>3.1118383742822199E-2</v>
      </c>
      <c r="X304" s="36">
        <v>3.1716336089824097E-2</v>
      </c>
      <c r="Y304" s="36">
        <v>3.1952955147585602E-2</v>
      </c>
      <c r="Z304" s="36">
        <v>3.1938362882950301E-2</v>
      </c>
      <c r="AA304" s="36">
        <v>3.2176621276624698E-2</v>
      </c>
      <c r="AB304" s="36">
        <v>3.2416659632723201E-2</v>
      </c>
      <c r="AC304" s="36">
        <v>3.2658488641710899E-2</v>
      </c>
      <c r="AD304" s="36">
        <v>3.2902124339285202E-2</v>
      </c>
      <c r="AE304" s="36">
        <v>3.3147572070678803E-2</v>
      </c>
      <c r="AF304" s="36">
        <v>3.3394847871589001E-2</v>
      </c>
      <c r="AG304" s="36">
        <v>3.3643978468178397E-2</v>
      </c>
      <c r="AH304" s="59" t="s">
        <v>812</v>
      </c>
    </row>
    <row r="305" spans="1:34" ht="15" customHeight="1" x14ac:dyDescent="0.25">
      <c r="A305" s="34" t="s">
        <v>832</v>
      </c>
      <c r="B305" s="34" t="s">
        <v>197</v>
      </c>
      <c r="C305" s="34" t="s">
        <v>47</v>
      </c>
      <c r="D305" s="34" t="s">
        <v>12</v>
      </c>
      <c r="E305" s="34" t="s">
        <v>12</v>
      </c>
      <c r="F305" s="34" t="s">
        <v>13</v>
      </c>
      <c r="G305" s="34" t="s">
        <v>198</v>
      </c>
      <c r="H305" s="34" t="s">
        <v>801</v>
      </c>
      <c r="I305" s="59" t="s">
        <v>861</v>
      </c>
      <c r="J305" s="35">
        <v>1640</v>
      </c>
      <c r="K305" s="36">
        <v>1.52323620993895E-3</v>
      </c>
      <c r="L305" s="36">
        <v>1.5339740281359001E-3</v>
      </c>
      <c r="M305" s="36">
        <v>1.54478754092236E-3</v>
      </c>
      <c r="N305" s="36">
        <v>1.4748870129654001E-3</v>
      </c>
      <c r="O305" s="36">
        <v>1.40421550195005E-3</v>
      </c>
      <c r="P305" s="36">
        <v>1.33277131079626E-3</v>
      </c>
      <c r="Q305" s="36">
        <v>1.26055289220963E-3</v>
      </c>
      <c r="R305" s="36">
        <v>1.18756343748485E-3</v>
      </c>
      <c r="S305" s="36">
        <v>1.31243879868264E-3</v>
      </c>
      <c r="T305" s="36">
        <v>1.3623854617493599E-3</v>
      </c>
      <c r="U305" s="36">
        <v>1.4123321248160901E-3</v>
      </c>
      <c r="V305" s="36">
        <v>1.4264550544053601E-3</v>
      </c>
      <c r="W305" s="36">
        <v>1.44072014166715E-3</v>
      </c>
      <c r="X305" s="36">
        <v>1.4514675518280901E-3</v>
      </c>
      <c r="Y305" s="36">
        <v>1.4622961949447601E-3</v>
      </c>
      <c r="Z305" s="36">
        <v>4.23548350348544E-4</v>
      </c>
      <c r="AA305" s="36">
        <v>4.26707997258667E-4</v>
      </c>
      <c r="AB305" s="36">
        <v>4.2989124901513599E-4</v>
      </c>
      <c r="AC305" s="36">
        <v>4.3309824738880202E-4</v>
      </c>
      <c r="AD305" s="36">
        <v>4.3632920503593599E-4</v>
      </c>
      <c r="AE305" s="36">
        <v>4.3958419284196502E-4</v>
      </c>
      <c r="AF305" s="36">
        <v>4.4286342346316101E-4</v>
      </c>
      <c r="AG305" s="36">
        <v>4.4616725132664599E-4</v>
      </c>
      <c r="AH305" s="59" t="s">
        <v>812</v>
      </c>
    </row>
    <row r="306" spans="1:34" ht="15" customHeight="1" x14ac:dyDescent="0.25">
      <c r="A306" s="34" t="s">
        <v>832</v>
      </c>
      <c r="B306" s="34" t="s">
        <v>197</v>
      </c>
      <c r="C306" s="34" t="s">
        <v>47</v>
      </c>
      <c r="D306" s="34" t="s">
        <v>12</v>
      </c>
      <c r="E306" s="34" t="s">
        <v>12</v>
      </c>
      <c r="F306" s="34" t="s">
        <v>13</v>
      </c>
      <c r="G306" s="34" t="s">
        <v>198</v>
      </c>
      <c r="H306" s="34" t="s">
        <v>809</v>
      </c>
      <c r="I306" s="59" t="s">
        <v>199</v>
      </c>
      <c r="J306" s="35">
        <v>7390</v>
      </c>
      <c r="K306" s="36">
        <v>1.22537728856643E-3</v>
      </c>
      <c r="L306" s="36">
        <v>1.08839974212379E-3</v>
      </c>
      <c r="M306" s="36">
        <v>9.2627995976434299E-4</v>
      </c>
      <c r="N306" s="36">
        <v>7.8739737749552899E-4</v>
      </c>
      <c r="O306" s="36">
        <v>6.7333952517249502E-4</v>
      </c>
      <c r="P306" s="36">
        <v>6.6759036088803205E-4</v>
      </c>
      <c r="Q306" s="36">
        <v>5.6186114070021795E-4</v>
      </c>
      <c r="R306" s="36">
        <v>5.2428307547566202E-4</v>
      </c>
      <c r="S306" s="36">
        <v>5.6467444740799296E-4</v>
      </c>
      <c r="T306" s="36">
        <v>4.8392093340050699E-4</v>
      </c>
      <c r="U306" s="36">
        <v>4.8605766277306898E-4</v>
      </c>
      <c r="V306" s="36">
        <v>4.6429402291112701E-4</v>
      </c>
      <c r="W306" s="36">
        <v>4.1659357771338498E-4</v>
      </c>
      <c r="X306" s="36">
        <v>3.8389797128486901E-4</v>
      </c>
      <c r="Y306" s="36">
        <v>3.52552301560867E-4</v>
      </c>
      <c r="Z306" s="36">
        <v>3.1140363498142901E-4</v>
      </c>
      <c r="AA306" s="36">
        <v>2.8331776473698099E-4</v>
      </c>
      <c r="AB306" s="36">
        <v>2.4666379205989098E-4</v>
      </c>
      <c r="AC306" s="36">
        <v>2.1255978921261301E-4</v>
      </c>
      <c r="AD306" s="36">
        <v>1.6374163718440999E-4</v>
      </c>
      <c r="AE306" s="36">
        <v>1.4392030792057499E-4</v>
      </c>
      <c r="AF306" s="36">
        <v>1.30732279078453E-4</v>
      </c>
      <c r="AG306" s="36">
        <v>1.18305299176999E-4</v>
      </c>
      <c r="AH306" s="59" t="s">
        <v>814</v>
      </c>
    </row>
    <row r="307" spans="1:34" ht="15" customHeight="1" x14ac:dyDescent="0.25">
      <c r="A307" s="34" t="s">
        <v>832</v>
      </c>
      <c r="B307" s="34" t="s">
        <v>197</v>
      </c>
      <c r="C307" s="34" t="s">
        <v>47</v>
      </c>
      <c r="D307" s="34" t="s">
        <v>12</v>
      </c>
      <c r="E307" s="34" t="s">
        <v>12</v>
      </c>
      <c r="F307" s="34" t="s">
        <v>13</v>
      </c>
      <c r="G307" s="34" t="s">
        <v>198</v>
      </c>
      <c r="H307" s="34" t="s">
        <v>809</v>
      </c>
      <c r="I307" s="59" t="s">
        <v>200</v>
      </c>
      <c r="J307" s="35">
        <v>3500</v>
      </c>
      <c r="K307" s="36">
        <v>1.427101480728E-3</v>
      </c>
      <c r="L307" s="36">
        <v>1.60167079778026E-3</v>
      </c>
      <c r="M307" s="36">
        <v>1.84432313658858E-3</v>
      </c>
      <c r="N307" s="36">
        <v>2.0554052447762398E-3</v>
      </c>
      <c r="O307" s="36">
        <v>2.2658850911188798E-3</v>
      </c>
      <c r="P307" s="36">
        <v>2.4726855773496799E-3</v>
      </c>
      <c r="Q307" s="36">
        <v>2.6767005707957802E-3</v>
      </c>
      <c r="R307" s="36">
        <v>2.8668203598098399E-3</v>
      </c>
      <c r="S307" s="36">
        <v>3.0502291585474202E-3</v>
      </c>
      <c r="T307" s="36">
        <v>3.25729368998611E-3</v>
      </c>
      <c r="U307" s="36">
        <v>3.4395069824505599E-3</v>
      </c>
      <c r="V307" s="36">
        <v>3.3695779303449802E-3</v>
      </c>
      <c r="W307" s="36">
        <v>3.2986784263714401E-3</v>
      </c>
      <c r="X307" s="36">
        <v>3.23168727409696E-3</v>
      </c>
      <c r="Y307" s="36">
        <v>3.1613620906766099E-3</v>
      </c>
      <c r="Z307" s="36">
        <v>3.0971809433201301E-3</v>
      </c>
      <c r="AA307" s="36">
        <v>3.02657152075824E-3</v>
      </c>
      <c r="AB307" s="36">
        <v>2.9579628216979698E-3</v>
      </c>
      <c r="AC307" s="36">
        <v>2.8888222220457599E-3</v>
      </c>
      <c r="AD307" s="36">
        <v>2.82037710654862E-3</v>
      </c>
      <c r="AE307" s="36">
        <v>2.7530087468343001E-3</v>
      </c>
      <c r="AF307" s="36">
        <v>2.6842626274205298E-3</v>
      </c>
      <c r="AG307" s="36">
        <v>2.6159438827660299E-3</v>
      </c>
      <c r="AH307" s="59" t="s">
        <v>814</v>
      </c>
    </row>
    <row r="308" spans="1:34" ht="15" customHeight="1" x14ac:dyDescent="0.25">
      <c r="A308" s="34" t="s">
        <v>832</v>
      </c>
      <c r="B308" s="34" t="s">
        <v>197</v>
      </c>
      <c r="C308" s="34" t="s">
        <v>47</v>
      </c>
      <c r="D308" s="34" t="s">
        <v>12</v>
      </c>
      <c r="E308" s="34" t="s">
        <v>12</v>
      </c>
      <c r="F308" s="34" t="s">
        <v>13</v>
      </c>
      <c r="G308" s="34" t="s">
        <v>198</v>
      </c>
      <c r="H308" s="34" t="s">
        <v>809</v>
      </c>
      <c r="I308" s="59" t="s">
        <v>858</v>
      </c>
      <c r="J308" s="35">
        <v>3220</v>
      </c>
      <c r="K308" s="36">
        <v>1.1781388704100599E-2</v>
      </c>
      <c r="L308" s="36">
        <v>1.32957086224931E-2</v>
      </c>
      <c r="M308" s="36">
        <v>1.52874691368336E-2</v>
      </c>
      <c r="N308" s="36">
        <v>1.70347130033312E-2</v>
      </c>
      <c r="O308" s="36">
        <v>1.8784690935395799E-2</v>
      </c>
      <c r="P308" s="36">
        <v>2.0444002210210602E-2</v>
      </c>
      <c r="Q308" s="36">
        <v>2.2191882650459599E-2</v>
      </c>
      <c r="R308" s="36">
        <v>2.3709582555802598E-2</v>
      </c>
      <c r="S308" s="36">
        <v>2.5269197010146401E-2</v>
      </c>
      <c r="T308" s="36">
        <v>2.6976781327061099E-2</v>
      </c>
      <c r="U308" s="36">
        <v>2.8410598502363101E-2</v>
      </c>
      <c r="V308" s="36">
        <v>2.7846554197492001E-2</v>
      </c>
      <c r="W308" s="36">
        <v>2.72790224079003E-2</v>
      </c>
      <c r="X308" s="36">
        <v>2.67098073434438E-2</v>
      </c>
      <c r="Y308" s="36">
        <v>2.61453550144281E-2</v>
      </c>
      <c r="Z308" s="36">
        <v>2.5576815199551298E-2</v>
      </c>
      <c r="AA308" s="36">
        <v>2.50097184253921E-2</v>
      </c>
      <c r="AB308" s="36">
        <v>2.44403430490438E-2</v>
      </c>
      <c r="AC308" s="36">
        <v>2.38751527244675E-2</v>
      </c>
      <c r="AD308" s="36">
        <v>2.33076617139212E-2</v>
      </c>
      <c r="AE308" s="36">
        <v>2.2739170623576999E-2</v>
      </c>
      <c r="AF308" s="36">
        <v>2.2172082145441401E-2</v>
      </c>
      <c r="AG308" s="36">
        <v>2.1605245118611401E-2</v>
      </c>
      <c r="AH308" s="59" t="s">
        <v>814</v>
      </c>
    </row>
    <row r="309" spans="1:34" ht="15" customHeight="1" x14ac:dyDescent="0.25">
      <c r="A309" s="34" t="s">
        <v>832</v>
      </c>
      <c r="B309" s="34" t="s">
        <v>197</v>
      </c>
      <c r="C309" s="34" t="s">
        <v>47</v>
      </c>
      <c r="D309" s="34" t="s">
        <v>12</v>
      </c>
      <c r="E309" s="34" t="s">
        <v>12</v>
      </c>
      <c r="F309" s="34" t="s">
        <v>13</v>
      </c>
      <c r="G309" s="34" t="s">
        <v>198</v>
      </c>
      <c r="H309" s="34" t="s">
        <v>809</v>
      </c>
      <c r="I309" s="59" t="s">
        <v>204</v>
      </c>
      <c r="J309" s="35">
        <v>9810</v>
      </c>
      <c r="K309" s="36">
        <v>6.6666026314007995E-4</v>
      </c>
      <c r="L309" s="36">
        <v>7.7400938552829102E-4</v>
      </c>
      <c r="M309" s="36">
        <v>9.0338579600224896E-4</v>
      </c>
      <c r="N309" s="36">
        <v>1.02093799753189E-3</v>
      </c>
      <c r="O309" s="36">
        <v>1.12905817111752E-3</v>
      </c>
      <c r="P309" s="36">
        <v>1.22705429296976E-3</v>
      </c>
      <c r="Q309" s="36">
        <v>1.33814902971587E-3</v>
      </c>
      <c r="R309" s="36">
        <v>1.45520962381079E-3</v>
      </c>
      <c r="S309" s="36">
        <v>1.5599536895680201E-3</v>
      </c>
      <c r="T309" s="36">
        <v>1.6741080685310299E-3</v>
      </c>
      <c r="U309" s="36">
        <v>1.8028394444852601E-3</v>
      </c>
      <c r="V309" s="36">
        <v>1.7946259337382701E-3</v>
      </c>
      <c r="W309" s="36">
        <v>1.79729969437714E-3</v>
      </c>
      <c r="X309" s="36">
        <v>1.7918646021877799E-3</v>
      </c>
      <c r="Y309" s="36">
        <v>1.79400937756379E-3</v>
      </c>
      <c r="Z309" s="36">
        <v>1.80115067861244E-3</v>
      </c>
      <c r="AA309" s="36">
        <v>1.7969017095023901E-3</v>
      </c>
      <c r="AB309" s="36">
        <v>1.7943639329620501E-3</v>
      </c>
      <c r="AC309" s="36">
        <v>1.7911448120118E-3</v>
      </c>
      <c r="AD309" s="36">
        <v>1.7960968402699999E-3</v>
      </c>
      <c r="AE309" s="36">
        <v>1.79374559689099E-3</v>
      </c>
      <c r="AF309" s="36">
        <v>1.7966817142854E-3</v>
      </c>
      <c r="AG309" s="36">
        <v>1.7962214330304301E-3</v>
      </c>
      <c r="AH309" s="59" t="s">
        <v>814</v>
      </c>
    </row>
    <row r="310" spans="1:34" ht="15" customHeight="1" x14ac:dyDescent="0.25">
      <c r="A310" s="34" t="s">
        <v>832</v>
      </c>
      <c r="B310" s="34" t="s">
        <v>197</v>
      </c>
      <c r="C310" s="34" t="s">
        <v>47</v>
      </c>
      <c r="D310" s="34" t="s">
        <v>12</v>
      </c>
      <c r="E310" s="34" t="s">
        <v>12</v>
      </c>
      <c r="F310" s="34" t="s">
        <v>13</v>
      </c>
      <c r="G310" s="34" t="s">
        <v>198</v>
      </c>
      <c r="H310" s="34" t="s">
        <v>805</v>
      </c>
      <c r="I310" s="59" t="s">
        <v>201</v>
      </c>
      <c r="J310" s="35">
        <v>1430</v>
      </c>
      <c r="K310" s="36"/>
      <c r="L310" s="36"/>
      <c r="M310" s="36"/>
      <c r="N310" s="36"/>
      <c r="O310" s="36"/>
      <c r="P310" s="36"/>
      <c r="Q310" s="36"/>
      <c r="R310" s="36"/>
      <c r="S310" s="36"/>
      <c r="T310" s="36">
        <v>1.06563869888604E-3</v>
      </c>
      <c r="U310" s="36">
        <v>3.66965186100221E-3</v>
      </c>
      <c r="V310" s="36">
        <v>7.1194606264323298E-3</v>
      </c>
      <c r="W310" s="36">
        <v>1.1014353002850299E-2</v>
      </c>
      <c r="X310" s="36">
        <v>1.5311845152130601E-2</v>
      </c>
      <c r="Y310" s="36">
        <v>2.0009473641255101E-2</v>
      </c>
      <c r="Z310" s="36">
        <v>2.31079244094229E-2</v>
      </c>
      <c r="AA310" s="36">
        <v>2.6420596956754E-2</v>
      </c>
      <c r="AB310" s="36">
        <v>2.98624043096558E-2</v>
      </c>
      <c r="AC310" s="36">
        <v>3.03339409644795E-2</v>
      </c>
      <c r="AD310" s="36">
        <v>3.0107661805883298E-2</v>
      </c>
      <c r="AE310" s="36">
        <v>3.1380039729218899E-2</v>
      </c>
      <c r="AF310" s="36">
        <v>2.99039072268194E-2</v>
      </c>
      <c r="AG310" s="36">
        <v>2.9894716693782498E-2</v>
      </c>
      <c r="AH310" s="59" t="s">
        <v>813</v>
      </c>
    </row>
    <row r="311" spans="1:34" ht="15" customHeight="1" x14ac:dyDescent="0.25">
      <c r="A311" s="34" t="s">
        <v>832</v>
      </c>
      <c r="B311" s="34" t="s">
        <v>197</v>
      </c>
      <c r="C311" s="34" t="s">
        <v>47</v>
      </c>
      <c r="D311" s="34" t="s">
        <v>12</v>
      </c>
      <c r="E311" s="34" t="s">
        <v>12</v>
      </c>
      <c r="F311" s="34" t="s">
        <v>13</v>
      </c>
      <c r="G311" s="34" t="s">
        <v>198</v>
      </c>
      <c r="H311" s="34" t="s">
        <v>805</v>
      </c>
      <c r="I311" s="59" t="s">
        <v>859</v>
      </c>
      <c r="J311" s="35">
        <v>1030</v>
      </c>
      <c r="K311" s="36"/>
      <c r="L311" s="36">
        <v>5.3640589808612695E-4</v>
      </c>
      <c r="M311" s="36">
        <v>5.5890939795480204E-4</v>
      </c>
      <c r="N311" s="36">
        <v>1.4428370982212701E-3</v>
      </c>
      <c r="O311" s="36">
        <v>2.40374413741969E-3</v>
      </c>
      <c r="P311" s="36">
        <v>3.4061700972473599E-3</v>
      </c>
      <c r="Q311" s="36">
        <v>3.8568628537621499E-3</v>
      </c>
      <c r="R311" s="36">
        <v>3.59130059484329E-3</v>
      </c>
      <c r="S311" s="36">
        <v>4.8518803643984197E-3</v>
      </c>
      <c r="T311" s="36">
        <v>5.5822395923846198E-3</v>
      </c>
      <c r="U311" s="36">
        <v>6.9203148636217196E-3</v>
      </c>
      <c r="V311" s="36">
        <v>8.2440624137440702E-3</v>
      </c>
      <c r="W311" s="36">
        <v>9.5499416877202897E-3</v>
      </c>
      <c r="X311" s="36">
        <v>1.1229335389382001E-2</v>
      </c>
      <c r="Y311" s="36">
        <v>1.4513204217668E-2</v>
      </c>
      <c r="Z311" s="36">
        <v>2.8723373882045902E-2</v>
      </c>
      <c r="AA311" s="36">
        <v>4.9489057452447603E-2</v>
      </c>
      <c r="AB311" s="36">
        <v>6.6483242143938096E-2</v>
      </c>
      <c r="AC311" s="36">
        <v>8.52079191543023E-2</v>
      </c>
      <c r="AD311" s="36">
        <v>8.8416497441462003E-2</v>
      </c>
      <c r="AE311" s="36">
        <v>9.8098420038187306E-2</v>
      </c>
      <c r="AF311" s="36">
        <v>9.8237236795852806E-2</v>
      </c>
      <c r="AG311" s="36">
        <v>0.1000044807248</v>
      </c>
      <c r="AH311" s="59" t="s">
        <v>813</v>
      </c>
    </row>
    <row r="312" spans="1:34" ht="15" customHeight="1" x14ac:dyDescent="0.25">
      <c r="A312" s="34" t="s">
        <v>832</v>
      </c>
      <c r="B312" s="34" t="s">
        <v>197</v>
      </c>
      <c r="C312" s="34" t="s">
        <v>47</v>
      </c>
      <c r="D312" s="34" t="s">
        <v>12</v>
      </c>
      <c r="E312" s="34" t="s">
        <v>12</v>
      </c>
      <c r="F312" s="34" t="s">
        <v>13</v>
      </c>
      <c r="G312" s="34" t="s">
        <v>198</v>
      </c>
      <c r="H312" s="34" t="s">
        <v>799</v>
      </c>
      <c r="I312" s="59" t="s">
        <v>200</v>
      </c>
      <c r="J312" s="35">
        <v>3500</v>
      </c>
      <c r="K312" s="36">
        <v>0.16966098067891999</v>
      </c>
      <c r="L312" s="36">
        <v>0.238141937378017</v>
      </c>
      <c r="M312" s="36">
        <v>0.33596079152789499</v>
      </c>
      <c r="N312" s="36">
        <v>0.45718260775055403</v>
      </c>
      <c r="O312" s="36">
        <v>0.60103088635495505</v>
      </c>
      <c r="P312" s="36">
        <v>0.771332742406862</v>
      </c>
      <c r="Q312" s="36">
        <v>0.969444350721413</v>
      </c>
      <c r="R312" s="36">
        <v>1.1979130719478199</v>
      </c>
      <c r="S312" s="36">
        <v>1.45810283408244</v>
      </c>
      <c r="T312" s="36">
        <v>1.70026861598143</v>
      </c>
      <c r="U312" s="36">
        <v>2.0428347385100198</v>
      </c>
      <c r="V312" s="36">
        <v>2.35528003091938</v>
      </c>
      <c r="W312" s="36">
        <v>2.6796671234604998</v>
      </c>
      <c r="X312" s="36">
        <v>3.00409794350522</v>
      </c>
      <c r="Y312" s="36">
        <v>3.2990259323102502</v>
      </c>
      <c r="Z312" s="36">
        <v>3.5592768858595898</v>
      </c>
      <c r="AA312" s="36">
        <v>3.7833714371324998</v>
      </c>
      <c r="AB312" s="36">
        <v>3.9663878314576202</v>
      </c>
      <c r="AC312" s="36">
        <v>4.1069830909673302</v>
      </c>
      <c r="AD312" s="36">
        <v>4.1972062615748698</v>
      </c>
      <c r="AE312" s="36">
        <v>4.3373189308870996</v>
      </c>
      <c r="AF312" s="36">
        <v>4.3956456337194698</v>
      </c>
      <c r="AG312" s="36">
        <v>4.4712859596729801</v>
      </c>
      <c r="AH312" s="59" t="s">
        <v>811</v>
      </c>
    </row>
    <row r="313" spans="1:34" ht="15" customHeight="1" x14ac:dyDescent="0.25">
      <c r="A313" s="34" t="s">
        <v>832</v>
      </c>
      <c r="B313" s="34" t="s">
        <v>197</v>
      </c>
      <c r="C313" s="34" t="s">
        <v>47</v>
      </c>
      <c r="D313" s="34" t="s">
        <v>12</v>
      </c>
      <c r="E313" s="34" t="s">
        <v>12</v>
      </c>
      <c r="F313" s="34" t="s">
        <v>13</v>
      </c>
      <c r="G313" s="34" t="s">
        <v>198</v>
      </c>
      <c r="H313" s="34" t="s">
        <v>799</v>
      </c>
      <c r="I313" s="59" t="s">
        <v>201</v>
      </c>
      <c r="J313" s="35">
        <v>1430</v>
      </c>
      <c r="K313" s="36">
        <v>0.22925468181487499</v>
      </c>
      <c r="L313" s="36">
        <v>0.27405042184213002</v>
      </c>
      <c r="M313" s="36">
        <v>0.32276521319021501</v>
      </c>
      <c r="N313" s="36">
        <v>0.38025033018898702</v>
      </c>
      <c r="O313" s="36">
        <v>0.44826026049998002</v>
      </c>
      <c r="P313" s="36">
        <v>0.52318375316928101</v>
      </c>
      <c r="Q313" s="36">
        <v>0.60935043170793002</v>
      </c>
      <c r="R313" s="36">
        <v>0.70441256264311003</v>
      </c>
      <c r="S313" s="36">
        <v>0.80613472139633602</v>
      </c>
      <c r="T313" s="36">
        <v>0.897769658103448</v>
      </c>
      <c r="U313" s="36">
        <v>1.0097509859031499</v>
      </c>
      <c r="V313" s="36">
        <v>1.11900386591984</v>
      </c>
      <c r="W313" s="36">
        <v>1.23144909514567</v>
      </c>
      <c r="X313" s="36">
        <v>1.3399514140339699</v>
      </c>
      <c r="Y313" s="36">
        <v>1.44554076115325</v>
      </c>
      <c r="Z313" s="36">
        <v>1.54871971314018</v>
      </c>
      <c r="AA313" s="36">
        <v>1.63317718584905</v>
      </c>
      <c r="AB313" s="36">
        <v>1.74899638777572</v>
      </c>
      <c r="AC313" s="36">
        <v>1.8809461841896</v>
      </c>
      <c r="AD313" s="36">
        <v>1.9978109624293401</v>
      </c>
      <c r="AE313" s="36">
        <v>2.0562405319468899</v>
      </c>
      <c r="AF313" s="36">
        <v>2.2086818389895702</v>
      </c>
      <c r="AG313" s="36">
        <v>2.2965279471949098</v>
      </c>
      <c r="AH313" s="59" t="s">
        <v>811</v>
      </c>
    </row>
    <row r="314" spans="1:34" ht="15" customHeight="1" x14ac:dyDescent="0.25">
      <c r="A314" s="34" t="s">
        <v>832</v>
      </c>
      <c r="B314" s="34" t="s">
        <v>197</v>
      </c>
      <c r="C314" s="34" t="s">
        <v>47</v>
      </c>
      <c r="D314" s="34" t="s">
        <v>12</v>
      </c>
      <c r="E314" s="34" t="s">
        <v>12</v>
      </c>
      <c r="F314" s="34" t="s">
        <v>13</v>
      </c>
      <c r="G314" s="34" t="s">
        <v>198</v>
      </c>
      <c r="H314" s="34" t="s">
        <v>799</v>
      </c>
      <c r="I314" s="59" t="s">
        <v>202</v>
      </c>
      <c r="J314" s="35">
        <v>4470</v>
      </c>
      <c r="K314" s="36">
        <v>0.222378048225717</v>
      </c>
      <c r="L314" s="36">
        <v>0.28373171506535899</v>
      </c>
      <c r="M314" s="36">
        <v>0.36389140060554298</v>
      </c>
      <c r="N314" s="36">
        <v>0.45411892204224802</v>
      </c>
      <c r="O314" s="36">
        <v>0.55037811214542298</v>
      </c>
      <c r="P314" s="36">
        <v>0.66137943939149002</v>
      </c>
      <c r="Q314" s="36">
        <v>0.78707974543464898</v>
      </c>
      <c r="R314" s="36">
        <v>0.93077121305059496</v>
      </c>
      <c r="S314" s="36">
        <v>1.0880999098700099</v>
      </c>
      <c r="T314" s="36">
        <v>1.25667524652219</v>
      </c>
      <c r="U314" s="36">
        <v>1.52406098934734</v>
      </c>
      <c r="V314" s="36">
        <v>1.73619545550706</v>
      </c>
      <c r="W314" s="36">
        <v>1.97570755431777</v>
      </c>
      <c r="X314" s="36">
        <v>2.2067604997410402</v>
      </c>
      <c r="Y314" s="36">
        <v>2.4067180542697599</v>
      </c>
      <c r="Z314" s="36">
        <v>2.5634729808782701</v>
      </c>
      <c r="AA314" s="36">
        <v>2.6777469954524999</v>
      </c>
      <c r="AB314" s="36">
        <v>2.6194382260363298</v>
      </c>
      <c r="AC314" s="36">
        <v>2.4517068736498899</v>
      </c>
      <c r="AD314" s="36">
        <v>2.2588547136188502</v>
      </c>
      <c r="AE314" s="36">
        <v>2.2558279490535602</v>
      </c>
      <c r="AF314" s="36">
        <v>1.9427192412619201</v>
      </c>
      <c r="AG314" s="36">
        <v>1.7974857708504399</v>
      </c>
      <c r="AH314" s="59" t="s">
        <v>811</v>
      </c>
    </row>
    <row r="315" spans="1:34" ht="15" customHeight="1" x14ac:dyDescent="0.25">
      <c r="A315" s="34" t="s">
        <v>832</v>
      </c>
      <c r="B315" s="34" t="s">
        <v>197</v>
      </c>
      <c r="C315" s="34" t="s">
        <v>47</v>
      </c>
      <c r="D315" s="34" t="s">
        <v>12</v>
      </c>
      <c r="E315" s="34" t="s">
        <v>12</v>
      </c>
      <c r="F315" s="34" t="s">
        <v>13</v>
      </c>
      <c r="G315" s="34" t="s">
        <v>198</v>
      </c>
      <c r="H315" s="34" t="s">
        <v>799</v>
      </c>
      <c r="I315" s="59" t="s">
        <v>857</v>
      </c>
      <c r="J315" s="35">
        <v>124</v>
      </c>
      <c r="K315" s="36">
        <v>1.36086531170988E-4</v>
      </c>
      <c r="L315" s="36">
        <v>1.32469146749537E-4</v>
      </c>
      <c r="M315" s="36">
        <v>1.23709502581023E-4</v>
      </c>
      <c r="N315" s="36">
        <v>1.19710662861017E-4</v>
      </c>
      <c r="O315" s="36">
        <v>1.10402245992801E-4</v>
      </c>
      <c r="P315" s="36">
        <v>1.0044549249319499E-4</v>
      </c>
      <c r="Q315" s="36">
        <v>9.6105971167986906E-5</v>
      </c>
      <c r="R315" s="36">
        <v>8.5538704521105998E-5</v>
      </c>
      <c r="S315" s="36">
        <v>8.07806363353676E-5</v>
      </c>
      <c r="T315" s="36">
        <v>7.58207378045083E-5</v>
      </c>
      <c r="U315" s="36">
        <v>7.0349169396261599E-5</v>
      </c>
      <c r="V315" s="36">
        <v>6.4956896306601197E-5</v>
      </c>
      <c r="W315" s="36">
        <v>5.9387802088318099E-5</v>
      </c>
      <c r="X315" s="36">
        <v>5.3612136921516599E-5</v>
      </c>
      <c r="Y315" s="36">
        <v>4.7632941098161999E-5</v>
      </c>
      <c r="Z315" s="36">
        <v>4.14525229880794E-5</v>
      </c>
      <c r="AA315" s="36">
        <v>3.509668003161E-5</v>
      </c>
      <c r="AB315" s="36">
        <v>2.8541236277460799E-5</v>
      </c>
      <c r="AC315" s="36">
        <v>2.85379820390241E-5</v>
      </c>
      <c r="AD315" s="36">
        <v>2.20737583041688E-5</v>
      </c>
      <c r="AE315" s="36">
        <v>2.19569885720273E-5</v>
      </c>
      <c r="AF315" s="36">
        <v>1.5218721927709499E-5</v>
      </c>
      <c r="AG315" s="36">
        <v>1.4992805714020501E-5</v>
      </c>
      <c r="AH315" s="59" t="s">
        <v>811</v>
      </c>
    </row>
    <row r="316" spans="1:34" ht="15" customHeight="1" x14ac:dyDescent="0.25">
      <c r="A316" s="34" t="s">
        <v>832</v>
      </c>
      <c r="B316" s="34" t="s">
        <v>197</v>
      </c>
      <c r="C316" s="34" t="s">
        <v>47</v>
      </c>
      <c r="D316" s="34" t="s">
        <v>12</v>
      </c>
      <c r="E316" s="34" t="s">
        <v>12</v>
      </c>
      <c r="F316" s="34" t="s">
        <v>13</v>
      </c>
      <c r="G316" s="34" t="s">
        <v>198</v>
      </c>
      <c r="H316" s="34" t="s">
        <v>799</v>
      </c>
      <c r="I316" s="59" t="s">
        <v>204</v>
      </c>
      <c r="J316" s="35">
        <v>9810</v>
      </c>
      <c r="K316" s="36">
        <v>4.9206587557502499E-2</v>
      </c>
      <c r="L316" s="36">
        <v>5.3349608946731401E-2</v>
      </c>
      <c r="M316" s="36">
        <v>6.2535230455904506E-2</v>
      </c>
      <c r="N316" s="36">
        <v>6.3731842065271799E-2</v>
      </c>
      <c r="O316" s="36">
        <v>6.8182480176670598E-2</v>
      </c>
      <c r="P316" s="36">
        <v>7.1072088740014402E-2</v>
      </c>
      <c r="Q316" s="36">
        <v>7.2321831997622696E-2</v>
      </c>
      <c r="R316" s="36">
        <v>7.1850040640959706E-2</v>
      </c>
      <c r="S316" s="36">
        <v>7.4803679915744797E-2</v>
      </c>
      <c r="T316" s="36">
        <v>7.2404817005708E-2</v>
      </c>
      <c r="U316" s="36">
        <v>7.5313126319429505E-2</v>
      </c>
      <c r="V316" s="36">
        <v>7.2737606760677503E-2</v>
      </c>
      <c r="W316" s="36">
        <v>7.1850516896786301E-2</v>
      </c>
      <c r="X316" s="36">
        <v>6.88653316695053E-2</v>
      </c>
      <c r="Y316" s="36">
        <v>6.5860445211981103E-2</v>
      </c>
      <c r="Z316" s="36">
        <v>6.4698703066993601E-2</v>
      </c>
      <c r="AA316" s="36">
        <v>6.3618184811423104E-2</v>
      </c>
      <c r="AB316" s="36">
        <v>6.2354314915155203E-2</v>
      </c>
      <c r="AC316" s="36">
        <v>5.88489897990436E-2</v>
      </c>
      <c r="AD316" s="36">
        <v>5.5336575666345297E-2</v>
      </c>
      <c r="AE316" s="36">
        <v>5.36899571215122E-2</v>
      </c>
      <c r="AF316" s="36">
        <v>4.98387400757445E-2</v>
      </c>
      <c r="AG316" s="36">
        <v>4.5991175466748802E-2</v>
      </c>
      <c r="AH316" s="59" t="s">
        <v>811</v>
      </c>
    </row>
    <row r="317" spans="1:34" ht="15" customHeight="1" x14ac:dyDescent="0.25">
      <c r="A317" s="34" t="s">
        <v>832</v>
      </c>
      <c r="B317" s="34" t="s">
        <v>197</v>
      </c>
      <c r="C317" s="34" t="s">
        <v>47</v>
      </c>
      <c r="D317" s="34" t="s">
        <v>12</v>
      </c>
      <c r="E317" s="34" t="s">
        <v>12</v>
      </c>
      <c r="F317" s="34" t="s">
        <v>13</v>
      </c>
      <c r="G317" s="34" t="s">
        <v>198</v>
      </c>
      <c r="H317" s="34" t="s">
        <v>799</v>
      </c>
      <c r="I317" s="59" t="s">
        <v>205</v>
      </c>
      <c r="J317" s="35">
        <v>675</v>
      </c>
      <c r="K317" s="36">
        <v>2.43713323954495E-3</v>
      </c>
      <c r="L317" s="36">
        <v>7.2795481509568402E-3</v>
      </c>
      <c r="M317" s="36">
        <v>1.50690387686939E-2</v>
      </c>
      <c r="N317" s="36">
        <v>2.5841181507358899E-2</v>
      </c>
      <c r="O317" s="36">
        <v>4.0302358499346998E-2</v>
      </c>
      <c r="P317" s="36">
        <v>5.7518070981496999E-2</v>
      </c>
      <c r="Q317" s="36">
        <v>7.8088446953169299E-2</v>
      </c>
      <c r="R317" s="36">
        <v>0.101806401625659</v>
      </c>
      <c r="S317" s="36">
        <v>0.129517766225202</v>
      </c>
      <c r="T317" s="36">
        <v>0.15232736398918401</v>
      </c>
      <c r="U317" s="36">
        <v>0.179955693382985</v>
      </c>
      <c r="V317" s="36">
        <v>0.209184145126668</v>
      </c>
      <c r="W317" s="36">
        <v>0.237145727524048</v>
      </c>
      <c r="X317" s="36">
        <v>0.26607192167445898</v>
      </c>
      <c r="Y317" s="36">
        <v>0.29371245129194501</v>
      </c>
      <c r="Z317" s="36">
        <v>0.320697089995782</v>
      </c>
      <c r="AA317" s="36">
        <v>0.34681474902807402</v>
      </c>
      <c r="AB317" s="36">
        <v>0.380022062435244</v>
      </c>
      <c r="AC317" s="36">
        <v>0.41838369584767499</v>
      </c>
      <c r="AD317" s="36">
        <v>0.45239478035493502</v>
      </c>
      <c r="AE317" s="36">
        <v>0.475295112030652</v>
      </c>
      <c r="AF317" s="36">
        <v>0.51633582456254001</v>
      </c>
      <c r="AG317" s="36">
        <v>0.54363807243624396</v>
      </c>
      <c r="AH317" s="59" t="s">
        <v>811</v>
      </c>
    </row>
    <row r="318" spans="1:34" ht="15" customHeight="1" x14ac:dyDescent="0.25">
      <c r="A318" s="34" t="s">
        <v>832</v>
      </c>
      <c r="B318" s="34" t="s">
        <v>131</v>
      </c>
      <c r="C318" s="34" t="s">
        <v>47</v>
      </c>
      <c r="D318" s="34" t="s">
        <v>149</v>
      </c>
      <c r="E318" s="34" t="s">
        <v>12</v>
      </c>
      <c r="F318" s="34" t="s">
        <v>13</v>
      </c>
      <c r="G318" s="34" t="s">
        <v>14</v>
      </c>
      <c r="H318" s="34" t="s">
        <v>20</v>
      </c>
      <c r="I318" s="59" t="s">
        <v>16</v>
      </c>
      <c r="J318" s="35">
        <v>25</v>
      </c>
      <c r="K318" s="36">
        <v>8.9128553575530298E-4</v>
      </c>
      <c r="L318" s="36">
        <v>8.9699330894339204E-4</v>
      </c>
      <c r="M318" s="36">
        <v>9.7283901798607105E-4</v>
      </c>
      <c r="N318" s="36">
        <v>9.2841405402303595E-4</v>
      </c>
      <c r="O318" s="36">
        <v>9.8517101288438905E-4</v>
      </c>
      <c r="P318" s="36">
        <v>9.1970111793942102E-4</v>
      </c>
      <c r="Q318" s="36">
        <v>9.2906652352258204E-4</v>
      </c>
      <c r="R318" s="36">
        <v>8.8129577869159605E-4</v>
      </c>
      <c r="S318" s="36">
        <v>8.3119625250000005E-4</v>
      </c>
      <c r="T318" s="36">
        <v>8.2098028904999999E-4</v>
      </c>
      <c r="U318" s="36">
        <v>8.4537805722499995E-4</v>
      </c>
      <c r="V318" s="36">
        <v>8.6357531302500002E-4</v>
      </c>
      <c r="W318" s="36">
        <v>7.3141658405295805E-4</v>
      </c>
      <c r="X318" s="36">
        <v>7.18237672995132E-4</v>
      </c>
      <c r="Y318" s="36">
        <v>6.8165646038465802E-4</v>
      </c>
      <c r="Z318" s="36">
        <v>6.9731288000465005E-4</v>
      </c>
      <c r="AA318" s="36">
        <v>7.3569913171932797E-4</v>
      </c>
      <c r="AB318" s="36">
        <v>7.4167446858474197E-4</v>
      </c>
      <c r="AC318" s="36">
        <v>7.3622037707064705E-4</v>
      </c>
      <c r="AD318" s="36">
        <v>7.8522023062448901E-4</v>
      </c>
      <c r="AE318" s="36">
        <v>7.6385802587405796E-4</v>
      </c>
      <c r="AF318" s="36">
        <v>8.18145318101256E-4</v>
      </c>
      <c r="AG318" s="36">
        <v>8.4356615333424896E-4</v>
      </c>
      <c r="AH318" s="59" t="s">
        <v>541</v>
      </c>
    </row>
    <row r="319" spans="1:34" ht="15" customHeight="1" x14ac:dyDescent="0.25">
      <c r="A319" s="34" t="s">
        <v>832</v>
      </c>
      <c r="B319" s="34" t="s">
        <v>131</v>
      </c>
      <c r="C319" s="34" t="s">
        <v>47</v>
      </c>
      <c r="D319" s="34" t="s">
        <v>149</v>
      </c>
      <c r="E319" s="34" t="s">
        <v>12</v>
      </c>
      <c r="F319" s="34" t="s">
        <v>13</v>
      </c>
      <c r="G319" s="34" t="s">
        <v>14</v>
      </c>
      <c r="H319" s="34" t="s">
        <v>20</v>
      </c>
      <c r="I319" s="59" t="s">
        <v>17</v>
      </c>
      <c r="J319" s="35">
        <v>1</v>
      </c>
      <c r="K319" s="36">
        <v>1.8902383642298499</v>
      </c>
      <c r="L319" s="36">
        <v>1.9023434096071501</v>
      </c>
      <c r="M319" s="36">
        <v>2.0631969893448598</v>
      </c>
      <c r="N319" s="36">
        <v>1.9689805257720501</v>
      </c>
      <c r="O319" s="36">
        <v>2.0893506841252099</v>
      </c>
      <c r="P319" s="36">
        <v>1.9505021309259201</v>
      </c>
      <c r="Q319" s="36">
        <v>1.9703642830866901</v>
      </c>
      <c r="R319" s="36">
        <v>1.8690520874491401</v>
      </c>
      <c r="S319" s="36">
        <v>1.7628010123019999</v>
      </c>
      <c r="T319" s="36">
        <v>1.7411349970172401</v>
      </c>
      <c r="U319" s="36">
        <v>1.7928777837627801</v>
      </c>
      <c r="V319" s="36">
        <v>1.8314705238634199</v>
      </c>
      <c r="W319" s="36">
        <v>1.5511882914595101</v>
      </c>
      <c r="X319" s="36">
        <v>1.5232384568880799</v>
      </c>
      <c r="Y319" s="36">
        <v>1.44565702118378</v>
      </c>
      <c r="Z319" s="36">
        <v>1.47886115591386</v>
      </c>
      <c r="AA319" s="36">
        <v>1.5602707185503499</v>
      </c>
      <c r="AB319" s="36">
        <v>1.57294321297452</v>
      </c>
      <c r="AC319" s="36">
        <v>1.5613761756914299</v>
      </c>
      <c r="AD319" s="36">
        <v>1.66529506510842</v>
      </c>
      <c r="AE319" s="36">
        <v>1.6199901012736999</v>
      </c>
      <c r="AF319" s="36">
        <v>1.7351225906291401</v>
      </c>
      <c r="AG319" s="36">
        <v>1.7890350979912799</v>
      </c>
      <c r="AH319" s="59" t="s">
        <v>541</v>
      </c>
    </row>
    <row r="320" spans="1:34" ht="15" customHeight="1" x14ac:dyDescent="0.25">
      <c r="A320" s="34" t="s">
        <v>832</v>
      </c>
      <c r="B320" s="34" t="s">
        <v>131</v>
      </c>
      <c r="C320" s="34" t="s">
        <v>47</v>
      </c>
      <c r="D320" s="34" t="s">
        <v>149</v>
      </c>
      <c r="E320" s="34" t="s">
        <v>12</v>
      </c>
      <c r="F320" s="34" t="s">
        <v>13</v>
      </c>
      <c r="G320" s="34" t="s">
        <v>14</v>
      </c>
      <c r="H320" s="34" t="s">
        <v>20</v>
      </c>
      <c r="I320" s="59" t="s">
        <v>18</v>
      </c>
      <c r="J320" s="35">
        <v>298</v>
      </c>
      <c r="K320" s="36">
        <v>1.0624123586203201E-3</v>
      </c>
      <c r="L320" s="36">
        <v>1.06921602426052E-3</v>
      </c>
      <c r="M320" s="36">
        <v>1.1596241094394E-3</v>
      </c>
      <c r="N320" s="36">
        <v>1.1066695523954599E-3</v>
      </c>
      <c r="O320" s="36">
        <v>1.17432384735819E-3</v>
      </c>
      <c r="P320" s="36">
        <v>1.0962837325837901E-3</v>
      </c>
      <c r="Q320" s="36">
        <v>1.1074472960389201E-3</v>
      </c>
      <c r="R320" s="36">
        <v>1.05050456820038E-3</v>
      </c>
      <c r="S320" s="36">
        <v>9.9078593298E-4</v>
      </c>
      <c r="T320" s="36">
        <v>9.7860850454760005E-4</v>
      </c>
      <c r="U320" s="36">
        <v>1.0076906442122E-3</v>
      </c>
      <c r="V320" s="36">
        <v>1.0293817731257999E-3</v>
      </c>
      <c r="W320" s="36">
        <v>8.7184856819112701E-4</v>
      </c>
      <c r="X320" s="36">
        <v>8.5613930621019805E-4</v>
      </c>
      <c r="Y320" s="36">
        <v>8.1253450077851301E-4</v>
      </c>
      <c r="Z320" s="36">
        <v>8.3119695296554304E-4</v>
      </c>
      <c r="AA320" s="36">
        <v>8.7695336500943899E-4</v>
      </c>
      <c r="AB320" s="36">
        <v>8.8407596655301201E-4</v>
      </c>
      <c r="AC320" s="36">
        <v>8.7757468946821201E-4</v>
      </c>
      <c r="AD320" s="36">
        <v>9.3598251490439096E-4</v>
      </c>
      <c r="AE320" s="36">
        <v>9.1051876684187702E-4</v>
      </c>
      <c r="AF320" s="36">
        <v>9.7522921917669696E-4</v>
      </c>
      <c r="AG320" s="36">
        <v>1.00553085477443E-3</v>
      </c>
      <c r="AH320" s="59" t="s">
        <v>541</v>
      </c>
    </row>
    <row r="321" spans="1:34" ht="15" customHeight="1" x14ac:dyDescent="0.25">
      <c r="A321" s="34" t="s">
        <v>832</v>
      </c>
      <c r="B321" s="34" t="s">
        <v>131</v>
      </c>
      <c r="C321" s="34" t="s">
        <v>47</v>
      </c>
      <c r="D321" s="34" t="s">
        <v>150</v>
      </c>
      <c r="E321" s="34" t="s">
        <v>151</v>
      </c>
      <c r="F321" s="34" t="s">
        <v>13</v>
      </c>
      <c r="G321" s="34" t="s">
        <v>14</v>
      </c>
      <c r="H321" s="34" t="s">
        <v>20</v>
      </c>
      <c r="I321" s="59" t="s">
        <v>16</v>
      </c>
      <c r="J321" s="35">
        <v>25</v>
      </c>
      <c r="K321" s="36">
        <v>1.4705504307447199E-5</v>
      </c>
      <c r="L321" s="36">
        <v>1.02481387076295E-5</v>
      </c>
      <c r="M321" s="36">
        <v>9.9630868285381806E-6</v>
      </c>
      <c r="N321" s="36">
        <v>1.4351690708823501E-5</v>
      </c>
      <c r="O321" s="36">
        <v>1.5473032830523699E-5</v>
      </c>
      <c r="P321" s="36">
        <v>1.73863978012068E-5</v>
      </c>
      <c r="Q321" s="36">
        <v>4.5295207992461598E-5</v>
      </c>
      <c r="R321" s="36">
        <v>3.8946067173983298E-5</v>
      </c>
      <c r="S321" s="36">
        <v>3.8476232500000002E-5</v>
      </c>
      <c r="T321" s="36">
        <v>3.8426472425E-5</v>
      </c>
      <c r="U321" s="36">
        <v>3.8667599475000003E-5</v>
      </c>
      <c r="V321" s="36">
        <v>3.7887806449999999E-5</v>
      </c>
      <c r="W321" s="36">
        <v>3.3710853724442703E-5</v>
      </c>
      <c r="X321" s="36">
        <v>3.2278633276404797E-5</v>
      </c>
      <c r="Y321" s="36">
        <v>3.30970067815609E-5</v>
      </c>
      <c r="Z321" s="36">
        <v>3.3386998541764697E-5</v>
      </c>
      <c r="AA321" s="36">
        <v>3.3276532842031102E-5</v>
      </c>
      <c r="AB321" s="36">
        <v>3.6639346518389801E-5</v>
      </c>
      <c r="AC321" s="36">
        <v>3.3526025036797597E-5</v>
      </c>
      <c r="AD321" s="36">
        <v>3.7082615568217603E-5</v>
      </c>
      <c r="AE321" s="36">
        <v>3.93015304345246E-5</v>
      </c>
      <c r="AF321" s="36">
        <v>4.23228871403007E-5</v>
      </c>
      <c r="AG321" s="36">
        <v>4.3229425754491099E-5</v>
      </c>
      <c r="AH321" s="59" t="s">
        <v>542</v>
      </c>
    </row>
    <row r="322" spans="1:34" ht="15" customHeight="1" x14ac:dyDescent="0.25">
      <c r="A322" s="34" t="s">
        <v>832</v>
      </c>
      <c r="B322" s="34" t="s">
        <v>131</v>
      </c>
      <c r="C322" s="34" t="s">
        <v>47</v>
      </c>
      <c r="D322" s="34" t="s">
        <v>150</v>
      </c>
      <c r="E322" s="34" t="s">
        <v>151</v>
      </c>
      <c r="F322" s="34" t="s">
        <v>13</v>
      </c>
      <c r="G322" s="34" t="s">
        <v>14</v>
      </c>
      <c r="H322" s="34" t="s">
        <v>20</v>
      </c>
      <c r="I322" s="59" t="s">
        <v>17</v>
      </c>
      <c r="J322" s="35">
        <v>1</v>
      </c>
      <c r="K322" s="36">
        <v>3.1187433535233899E-2</v>
      </c>
      <c r="L322" s="36">
        <v>2.1734252571140599E-2</v>
      </c>
      <c r="M322" s="36">
        <v>2.1129714545963799E-2</v>
      </c>
      <c r="N322" s="36">
        <v>3.0437065655272801E-2</v>
      </c>
      <c r="O322" s="36">
        <v>3.2815208026974602E-2</v>
      </c>
      <c r="P322" s="36">
        <v>3.68730724567993E-2</v>
      </c>
      <c r="Q322" s="36">
        <v>9.6062077110412494E-2</v>
      </c>
      <c r="R322" s="36">
        <v>8.2596819262583901E-2</v>
      </c>
      <c r="S322" s="36">
        <v>8.1600393886000003E-2</v>
      </c>
      <c r="T322" s="36">
        <v>8.1494862718940006E-2</v>
      </c>
      <c r="U322" s="36">
        <v>8.2006244966580003E-2</v>
      </c>
      <c r="V322" s="36">
        <v>8.0352459919159999E-2</v>
      </c>
      <c r="W322" s="36">
        <v>7.1493978578798106E-2</v>
      </c>
      <c r="X322" s="36">
        <v>6.8456525452599296E-2</v>
      </c>
      <c r="Y322" s="36">
        <v>7.0192131982334302E-2</v>
      </c>
      <c r="Z322" s="36">
        <v>7.0807146507374505E-2</v>
      </c>
      <c r="AA322" s="36">
        <v>7.0572870851379504E-2</v>
      </c>
      <c r="AB322" s="36">
        <v>7.7704726096200993E-2</v>
      </c>
      <c r="AC322" s="36">
        <v>7.1101993898040297E-2</v>
      </c>
      <c r="AD322" s="36">
        <v>7.8644811097075898E-2</v>
      </c>
      <c r="AE322" s="36">
        <v>8.3350685745539693E-2</v>
      </c>
      <c r="AF322" s="36">
        <v>8.9758379047149797E-2</v>
      </c>
      <c r="AG322" s="36">
        <v>9.1680966140124803E-2</v>
      </c>
      <c r="AH322" s="59" t="s">
        <v>542</v>
      </c>
    </row>
    <row r="323" spans="1:34" ht="15" customHeight="1" x14ac:dyDescent="0.25">
      <c r="A323" s="34" t="s">
        <v>832</v>
      </c>
      <c r="B323" s="34" t="s">
        <v>131</v>
      </c>
      <c r="C323" s="34" t="s">
        <v>47</v>
      </c>
      <c r="D323" s="34" t="s">
        <v>150</v>
      </c>
      <c r="E323" s="34" t="s">
        <v>151</v>
      </c>
      <c r="F323" s="34" t="s">
        <v>13</v>
      </c>
      <c r="G323" s="34" t="s">
        <v>14</v>
      </c>
      <c r="H323" s="34" t="s">
        <v>20</v>
      </c>
      <c r="I323" s="59" t="s">
        <v>18</v>
      </c>
      <c r="J323" s="35">
        <v>298</v>
      </c>
      <c r="K323" s="36">
        <v>1.7528961134477002E-5</v>
      </c>
      <c r="L323" s="36">
        <v>1.2215781339494301E-5</v>
      </c>
      <c r="M323" s="36">
        <v>1.18759994996175E-5</v>
      </c>
      <c r="N323" s="36">
        <v>1.7107215324917599E-5</v>
      </c>
      <c r="O323" s="36">
        <v>1.8443855133984198E-5</v>
      </c>
      <c r="P323" s="36">
        <v>2.0724586179038499E-5</v>
      </c>
      <c r="Q323" s="36">
        <v>5.3991887927014201E-5</v>
      </c>
      <c r="R323" s="36">
        <v>4.64237120713881E-5</v>
      </c>
      <c r="S323" s="36">
        <v>4.5863669139999999E-5</v>
      </c>
      <c r="T323" s="36">
        <v>4.58043551306E-5</v>
      </c>
      <c r="U323" s="36">
        <v>4.6091778574200001E-5</v>
      </c>
      <c r="V323" s="36">
        <v>4.5162265288399998E-5</v>
      </c>
      <c r="W323" s="36">
        <v>4.0183337639535699E-5</v>
      </c>
      <c r="X323" s="36">
        <v>3.8476130865474499E-5</v>
      </c>
      <c r="Y323" s="36">
        <v>3.9451632083620598E-5</v>
      </c>
      <c r="Z323" s="36">
        <v>3.9797302261783499E-5</v>
      </c>
      <c r="AA323" s="36">
        <v>3.9665627147701E-5</v>
      </c>
      <c r="AB323" s="36">
        <v>4.3674101049920597E-5</v>
      </c>
      <c r="AC323" s="36">
        <v>3.99630218438627E-5</v>
      </c>
      <c r="AD323" s="36">
        <v>4.42024777573154E-5</v>
      </c>
      <c r="AE323" s="36">
        <v>4.68474242779533E-5</v>
      </c>
      <c r="AF323" s="36">
        <v>5.0448881471238498E-5</v>
      </c>
      <c r="AG323" s="36">
        <v>5.15294754993534E-5</v>
      </c>
      <c r="AH323" s="59" t="s">
        <v>542</v>
      </c>
    </row>
    <row r="324" spans="1:34" ht="15" customHeight="1" x14ac:dyDescent="0.25">
      <c r="A324" s="34" t="s">
        <v>832</v>
      </c>
      <c r="B324" s="34" t="s">
        <v>131</v>
      </c>
      <c r="C324" s="34" t="s">
        <v>47</v>
      </c>
      <c r="D324" s="34" t="s">
        <v>150</v>
      </c>
      <c r="E324" s="34" t="s">
        <v>152</v>
      </c>
      <c r="F324" s="34" t="s">
        <v>13</v>
      </c>
      <c r="G324" s="34" t="s">
        <v>14</v>
      </c>
      <c r="H324" s="34" t="s">
        <v>20</v>
      </c>
      <c r="I324" s="59" t="s">
        <v>16</v>
      </c>
      <c r="J324" s="35">
        <v>25</v>
      </c>
      <c r="K324" s="36">
        <v>2.6756758721028302E-4</v>
      </c>
      <c r="L324" s="36">
        <v>2.8029072496441097E-4</v>
      </c>
      <c r="M324" s="36">
        <v>3.3162146771509901E-4</v>
      </c>
      <c r="N324" s="36">
        <v>3.4302005293684098E-4</v>
      </c>
      <c r="O324" s="36">
        <v>3.6358115514969298E-4</v>
      </c>
      <c r="P324" s="36">
        <v>3.4696756520549103E-4</v>
      </c>
      <c r="Q324" s="36">
        <v>3.6567805501138198E-4</v>
      </c>
      <c r="R324" s="36">
        <v>3.9516918416258699E-4</v>
      </c>
      <c r="S324" s="36">
        <v>3.6230634499999999E-4</v>
      </c>
      <c r="T324" s="36">
        <v>3.5727153167500002E-4</v>
      </c>
      <c r="U324" s="36">
        <v>3.6557892879999999E-4</v>
      </c>
      <c r="V324" s="36">
        <v>3.75452518175E-4</v>
      </c>
      <c r="W324" s="36">
        <v>3.8540430066793098E-4</v>
      </c>
      <c r="X324" s="36">
        <v>3.3765080819216201E-4</v>
      </c>
      <c r="Y324" s="36">
        <v>3.3057248742817498E-4</v>
      </c>
      <c r="Z324" s="36">
        <v>3.5311105012880099E-4</v>
      </c>
      <c r="AA324" s="36">
        <v>3.6158956955373002E-4</v>
      </c>
      <c r="AB324" s="36">
        <v>3.6494498556937098E-4</v>
      </c>
      <c r="AC324" s="36">
        <v>3.6151341631363802E-4</v>
      </c>
      <c r="AD324" s="36">
        <v>3.8963581608512498E-4</v>
      </c>
      <c r="AE324" s="36">
        <v>3.7478520264513303E-4</v>
      </c>
      <c r="AF324" s="36">
        <v>4.0394228956289299E-4</v>
      </c>
      <c r="AG324" s="36">
        <v>4.22695741843298E-4</v>
      </c>
      <c r="AH324" s="59" t="s">
        <v>543</v>
      </c>
    </row>
    <row r="325" spans="1:34" ht="15" customHeight="1" x14ac:dyDescent="0.25">
      <c r="A325" s="34" t="s">
        <v>832</v>
      </c>
      <c r="B325" s="34" t="s">
        <v>131</v>
      </c>
      <c r="C325" s="34" t="s">
        <v>47</v>
      </c>
      <c r="D325" s="34" t="s">
        <v>150</v>
      </c>
      <c r="E325" s="34" t="s">
        <v>152</v>
      </c>
      <c r="F325" s="34" t="s">
        <v>13</v>
      </c>
      <c r="G325" s="34" t="s">
        <v>14</v>
      </c>
      <c r="H325" s="34" t="s">
        <v>20</v>
      </c>
      <c r="I325" s="59" t="s">
        <v>17</v>
      </c>
      <c r="J325" s="35">
        <v>1</v>
      </c>
      <c r="K325" s="36">
        <v>0.56745733895556705</v>
      </c>
      <c r="L325" s="36">
        <v>0.59444056950452295</v>
      </c>
      <c r="M325" s="36">
        <v>0.70330280873018303</v>
      </c>
      <c r="N325" s="36">
        <v>0.727476928268453</v>
      </c>
      <c r="O325" s="36">
        <v>0.77108291384146999</v>
      </c>
      <c r="P325" s="36">
        <v>0.73584881228780596</v>
      </c>
      <c r="Q325" s="36">
        <v>0.77553001906813901</v>
      </c>
      <c r="R325" s="36">
        <v>0.83807480577201499</v>
      </c>
      <c r="S325" s="36">
        <v>0.76837929647600001</v>
      </c>
      <c r="T325" s="36">
        <v>0.75770146437634001</v>
      </c>
      <c r="U325" s="36">
        <v>0.77531979219904001</v>
      </c>
      <c r="V325" s="36">
        <v>0.79625970054553996</v>
      </c>
      <c r="W325" s="36">
        <v>0.81736544085654905</v>
      </c>
      <c r="X325" s="36">
        <v>0.716089834013937</v>
      </c>
      <c r="Y325" s="36">
        <v>0.70107813133767305</v>
      </c>
      <c r="Z325" s="36">
        <v>0.74887791511316104</v>
      </c>
      <c r="AA325" s="36">
        <v>0.76685915910955005</v>
      </c>
      <c r="AB325" s="36">
        <v>0.77397532539552305</v>
      </c>
      <c r="AC325" s="36">
        <v>0.76669765331796402</v>
      </c>
      <c r="AD325" s="36">
        <v>0.82633963875333405</v>
      </c>
      <c r="AE325" s="36">
        <v>0.79484445776979695</v>
      </c>
      <c r="AF325" s="36">
        <v>0.85668080770498301</v>
      </c>
      <c r="AG325" s="36">
        <v>0.89645312930126697</v>
      </c>
      <c r="AH325" s="59" t="s">
        <v>543</v>
      </c>
    </row>
    <row r="326" spans="1:34" ht="15" customHeight="1" x14ac:dyDescent="0.25">
      <c r="A326" s="34" t="s">
        <v>832</v>
      </c>
      <c r="B326" s="34" t="s">
        <v>131</v>
      </c>
      <c r="C326" s="34" t="s">
        <v>47</v>
      </c>
      <c r="D326" s="34" t="s">
        <v>150</v>
      </c>
      <c r="E326" s="34" t="s">
        <v>152</v>
      </c>
      <c r="F326" s="34" t="s">
        <v>13</v>
      </c>
      <c r="G326" s="34" t="s">
        <v>14</v>
      </c>
      <c r="H326" s="34" t="s">
        <v>20</v>
      </c>
      <c r="I326" s="59" t="s">
        <v>18</v>
      </c>
      <c r="J326" s="35">
        <v>298</v>
      </c>
      <c r="K326" s="36">
        <v>3.1894056395465699E-4</v>
      </c>
      <c r="L326" s="36">
        <v>3.3410654415757802E-4</v>
      </c>
      <c r="M326" s="36">
        <v>3.9529278951639898E-4</v>
      </c>
      <c r="N326" s="36">
        <v>4.0887990310071499E-4</v>
      </c>
      <c r="O326" s="36">
        <v>4.3338873693843399E-4</v>
      </c>
      <c r="P326" s="36">
        <v>4.13585337724946E-4</v>
      </c>
      <c r="Q326" s="36">
        <v>4.3588824157356801E-4</v>
      </c>
      <c r="R326" s="36">
        <v>4.71041667521804E-4</v>
      </c>
      <c r="S326" s="36">
        <v>4.3186916324E-4</v>
      </c>
      <c r="T326" s="36">
        <v>4.2586766575659999E-4</v>
      </c>
      <c r="U326" s="36">
        <v>4.3577008312959998E-4</v>
      </c>
      <c r="V326" s="36">
        <v>4.4753940166460002E-4</v>
      </c>
      <c r="W326" s="36">
        <v>4.5940192639617398E-4</v>
      </c>
      <c r="X326" s="36">
        <v>4.02479763365057E-4</v>
      </c>
      <c r="Y326" s="36">
        <v>3.94042405014384E-4</v>
      </c>
      <c r="Z326" s="36">
        <v>4.2090837175353101E-4</v>
      </c>
      <c r="AA326" s="36">
        <v>4.3101476690804598E-4</v>
      </c>
      <c r="AB326" s="36">
        <v>4.3501442279869097E-4</v>
      </c>
      <c r="AC326" s="36">
        <v>4.3092399224585698E-4</v>
      </c>
      <c r="AD326" s="36">
        <v>4.6444589277346899E-4</v>
      </c>
      <c r="AE326" s="36">
        <v>4.4674396155299802E-4</v>
      </c>
      <c r="AF326" s="36">
        <v>4.8149920915896801E-4</v>
      </c>
      <c r="AG326" s="36">
        <v>5.0385332427721203E-4</v>
      </c>
      <c r="AH326" s="59" t="s">
        <v>543</v>
      </c>
    </row>
    <row r="327" spans="1:34" ht="15" customHeight="1" x14ac:dyDescent="0.25">
      <c r="A327" s="34" t="s">
        <v>832</v>
      </c>
      <c r="B327" s="34" t="s">
        <v>131</v>
      </c>
      <c r="C327" s="34" t="s">
        <v>47</v>
      </c>
      <c r="D327" s="34" t="s">
        <v>150</v>
      </c>
      <c r="E327" s="34" t="s">
        <v>153</v>
      </c>
      <c r="F327" s="34" t="s">
        <v>13</v>
      </c>
      <c r="G327" s="34" t="s">
        <v>14</v>
      </c>
      <c r="H327" s="34" t="s">
        <v>20</v>
      </c>
      <c r="I327" s="59" t="s">
        <v>16</v>
      </c>
      <c r="J327" s="35">
        <v>25</v>
      </c>
      <c r="K327" s="36">
        <v>1.41404380383383E-4</v>
      </c>
      <c r="L327" s="36">
        <v>1.4273058204272601E-4</v>
      </c>
      <c r="M327" s="36">
        <v>1.59894578357588E-4</v>
      </c>
      <c r="N327" s="36">
        <v>1.54440245905068E-4</v>
      </c>
      <c r="O327" s="36">
        <v>1.7491219571655E-4</v>
      </c>
      <c r="P327" s="36">
        <v>1.7773948244089599E-4</v>
      </c>
      <c r="Q327" s="36">
        <v>1.27960423062151E-4</v>
      </c>
      <c r="R327" s="36">
        <v>1.17291064008554E-4</v>
      </c>
      <c r="S327" s="36">
        <v>1.049027625E-4</v>
      </c>
      <c r="T327" s="36">
        <v>9.68642645E-5</v>
      </c>
      <c r="U327" s="36">
        <v>1.00064462075E-4</v>
      </c>
      <c r="V327" s="36">
        <v>1.02252776075E-4</v>
      </c>
      <c r="W327" s="36">
        <v>8.7645215176628406E-5</v>
      </c>
      <c r="X327" s="36">
        <v>9.2502299544448304E-5</v>
      </c>
      <c r="Y327" s="36">
        <v>8.6836316158046703E-5</v>
      </c>
      <c r="Z327" s="36">
        <v>9.7406564774037699E-5</v>
      </c>
      <c r="AA327" s="36">
        <v>1.06280131194341E-4</v>
      </c>
      <c r="AB327" s="36">
        <v>1.23039467545722E-4</v>
      </c>
      <c r="AC327" s="36">
        <v>1.20994911535491E-4</v>
      </c>
      <c r="AD327" s="36">
        <v>1.1441686110079901E-4</v>
      </c>
      <c r="AE327" s="36">
        <v>1.04814999374942E-4</v>
      </c>
      <c r="AF327" s="36">
        <v>1.14251163168798E-4</v>
      </c>
      <c r="AG327" s="36">
        <v>1.1541410112912699E-4</v>
      </c>
      <c r="AH327" s="59" t="s">
        <v>544</v>
      </c>
    </row>
    <row r="328" spans="1:34" ht="15" customHeight="1" x14ac:dyDescent="0.25">
      <c r="A328" s="34" t="s">
        <v>832</v>
      </c>
      <c r="B328" s="34" t="s">
        <v>131</v>
      </c>
      <c r="C328" s="34" t="s">
        <v>47</v>
      </c>
      <c r="D328" s="34" t="s">
        <v>150</v>
      </c>
      <c r="E328" s="34" t="s">
        <v>153</v>
      </c>
      <c r="F328" s="34" t="s">
        <v>13</v>
      </c>
      <c r="G328" s="34" t="s">
        <v>14</v>
      </c>
      <c r="H328" s="34" t="s">
        <v>20</v>
      </c>
      <c r="I328" s="59" t="s">
        <v>17</v>
      </c>
      <c r="J328" s="35">
        <v>1</v>
      </c>
      <c r="K328" s="36">
        <v>0.29989040991707999</v>
      </c>
      <c r="L328" s="36">
        <v>0.302703018396212</v>
      </c>
      <c r="M328" s="36">
        <v>0.33910442178077299</v>
      </c>
      <c r="N328" s="36">
        <v>0.32753687351546801</v>
      </c>
      <c r="O328" s="36">
        <v>0.37095378467565998</v>
      </c>
      <c r="P328" s="36">
        <v>0.37694989436065202</v>
      </c>
      <c r="Q328" s="36">
        <v>0.27137846523020998</v>
      </c>
      <c r="R328" s="36">
        <v>0.24875088854934099</v>
      </c>
      <c r="S328" s="36">
        <v>0.22247777870999999</v>
      </c>
      <c r="T328" s="36">
        <v>0.20542973215159999</v>
      </c>
      <c r="U328" s="36">
        <v>0.21221671116866</v>
      </c>
      <c r="V328" s="36">
        <v>0.21685768749986001</v>
      </c>
      <c r="W328" s="36">
        <v>0.18587797234659401</v>
      </c>
      <c r="X328" s="36">
        <v>0.19617887687386601</v>
      </c>
      <c r="Y328" s="36">
        <v>0.184162459307985</v>
      </c>
      <c r="Z328" s="36">
        <v>0.206579842572779</v>
      </c>
      <c r="AA328" s="36">
        <v>0.22539890223695799</v>
      </c>
      <c r="AB328" s="36">
        <v>0.26094210277096702</v>
      </c>
      <c r="AC328" s="36">
        <v>0.25660600838446801</v>
      </c>
      <c r="AD328" s="36">
        <v>0.242655279022575</v>
      </c>
      <c r="AE328" s="36">
        <v>0.22229165067437701</v>
      </c>
      <c r="AF328" s="36">
        <v>0.24230386684838701</v>
      </c>
      <c r="AG328" s="36">
        <v>0.24477022567465301</v>
      </c>
      <c r="AH328" s="59" t="s">
        <v>544</v>
      </c>
    </row>
    <row r="329" spans="1:34" ht="15" customHeight="1" x14ac:dyDescent="0.25">
      <c r="A329" s="34" t="s">
        <v>832</v>
      </c>
      <c r="B329" s="34" t="s">
        <v>131</v>
      </c>
      <c r="C329" s="34" t="s">
        <v>47</v>
      </c>
      <c r="D329" s="34" t="s">
        <v>150</v>
      </c>
      <c r="E329" s="34" t="s">
        <v>153</v>
      </c>
      <c r="F329" s="34" t="s">
        <v>13</v>
      </c>
      <c r="G329" s="34" t="s">
        <v>14</v>
      </c>
      <c r="H329" s="34" t="s">
        <v>20</v>
      </c>
      <c r="I329" s="59" t="s">
        <v>18</v>
      </c>
      <c r="J329" s="35">
        <v>298</v>
      </c>
      <c r="K329" s="36">
        <v>1.68554021416993E-4</v>
      </c>
      <c r="L329" s="36">
        <v>1.70134853794929E-4</v>
      </c>
      <c r="M329" s="36">
        <v>1.9059433740224499E-4</v>
      </c>
      <c r="N329" s="36">
        <v>1.8409277311884101E-4</v>
      </c>
      <c r="O329" s="36">
        <v>2.0849533729412799E-4</v>
      </c>
      <c r="P329" s="36">
        <v>2.11865463069548E-4</v>
      </c>
      <c r="Q329" s="36">
        <v>1.52528824290084E-4</v>
      </c>
      <c r="R329" s="36">
        <v>1.39810948298196E-4</v>
      </c>
      <c r="S329" s="36">
        <v>1.2504409289999999E-4</v>
      </c>
      <c r="T329" s="36">
        <v>1.15462203284E-4</v>
      </c>
      <c r="U329" s="36">
        <v>1.192768387934E-4</v>
      </c>
      <c r="V329" s="36">
        <v>1.218853090814E-4</v>
      </c>
      <c r="W329" s="36">
        <v>1.0447309649054099E-4</v>
      </c>
      <c r="X329" s="36">
        <v>1.10262741056982E-4</v>
      </c>
      <c r="Y329" s="36">
        <v>1.03508888860392E-4</v>
      </c>
      <c r="Z329" s="36">
        <v>1.16108625210653E-4</v>
      </c>
      <c r="AA329" s="36">
        <v>1.2668591638365499E-4</v>
      </c>
      <c r="AB329" s="36">
        <v>1.4666304531450099E-4</v>
      </c>
      <c r="AC329" s="36">
        <v>1.44225934550305E-4</v>
      </c>
      <c r="AD329" s="36">
        <v>1.36384898432153E-4</v>
      </c>
      <c r="AE329" s="36">
        <v>1.2493947925493101E-4</v>
      </c>
      <c r="AF329" s="36">
        <v>1.36187386497207E-4</v>
      </c>
      <c r="AG329" s="36">
        <v>1.3757360854592E-4</v>
      </c>
      <c r="AH329" s="59" t="s">
        <v>544</v>
      </c>
    </row>
    <row r="330" spans="1:34" ht="15" customHeight="1" x14ac:dyDescent="0.25">
      <c r="A330" s="34" t="s">
        <v>832</v>
      </c>
      <c r="B330" s="34" t="s">
        <v>131</v>
      </c>
      <c r="C330" s="34" t="s">
        <v>47</v>
      </c>
      <c r="D330" s="34" t="s">
        <v>154</v>
      </c>
      <c r="E330" s="34" t="s">
        <v>155</v>
      </c>
      <c r="F330" s="34" t="s">
        <v>13</v>
      </c>
      <c r="G330" s="34" t="s">
        <v>14</v>
      </c>
      <c r="H330" s="34" t="s">
        <v>20</v>
      </c>
      <c r="I330" s="59" t="s">
        <v>16</v>
      </c>
      <c r="J330" s="35">
        <v>25</v>
      </c>
      <c r="K330" s="36">
        <v>2.3413650760045299E-5</v>
      </c>
      <c r="L330" s="36">
        <v>1.6382534630270502E-5</v>
      </c>
      <c r="M330" s="36">
        <v>2.1325275026350699E-5</v>
      </c>
      <c r="N330" s="36">
        <v>2.2913217169933901E-5</v>
      </c>
      <c r="O330" s="36">
        <v>2.44745934659335E-5</v>
      </c>
      <c r="P330" s="36">
        <v>2.0749372173034399E-5</v>
      </c>
      <c r="Q330" s="36">
        <v>3.5666781781420098E-5</v>
      </c>
      <c r="R330" s="36">
        <v>3.2177403391472902E-5</v>
      </c>
      <c r="S330" s="36">
        <v>2.3976752500000001E-5</v>
      </c>
      <c r="T330" s="36">
        <v>2.3417895000000001E-5</v>
      </c>
      <c r="U330" s="36">
        <v>2.2170697500000001E-5</v>
      </c>
      <c r="V330" s="36">
        <v>2.81686525E-5</v>
      </c>
      <c r="W330" s="36">
        <v>2.9561060988201499E-5</v>
      </c>
      <c r="X330" s="36">
        <v>3.3524644066177798E-5</v>
      </c>
      <c r="Y330" s="36">
        <v>3.21853942827264E-5</v>
      </c>
      <c r="Z330" s="36">
        <v>3.1309589515246502E-5</v>
      </c>
      <c r="AA330" s="36">
        <v>3.1217380209728701E-5</v>
      </c>
      <c r="AB330" s="36">
        <v>3.1879781383620301E-5</v>
      </c>
      <c r="AC330" s="36">
        <v>3.1385942348455601E-5</v>
      </c>
      <c r="AD330" s="36">
        <v>3.3502343875813403E-5</v>
      </c>
      <c r="AE330" s="36">
        <v>2.9349909634311999E-5</v>
      </c>
      <c r="AF330" s="36">
        <v>2.95612993378851E-5</v>
      </c>
      <c r="AG330" s="36">
        <v>3.0522943969963899E-5</v>
      </c>
      <c r="AH330" s="59" t="s">
        <v>545</v>
      </c>
    </row>
    <row r="331" spans="1:34" ht="15" customHeight="1" x14ac:dyDescent="0.25">
      <c r="A331" s="34" t="s">
        <v>832</v>
      </c>
      <c r="B331" s="34" t="s">
        <v>131</v>
      </c>
      <c r="C331" s="34" t="s">
        <v>47</v>
      </c>
      <c r="D331" s="34" t="s">
        <v>154</v>
      </c>
      <c r="E331" s="34" t="s">
        <v>155</v>
      </c>
      <c r="F331" s="34" t="s">
        <v>13</v>
      </c>
      <c r="G331" s="34" t="s">
        <v>14</v>
      </c>
      <c r="H331" s="34" t="s">
        <v>20</v>
      </c>
      <c r="I331" s="59" t="s">
        <v>17</v>
      </c>
      <c r="J331" s="35">
        <v>1</v>
      </c>
      <c r="K331" s="36">
        <v>4.9655670531904103E-2</v>
      </c>
      <c r="L331" s="36">
        <v>3.4744079443877703E-2</v>
      </c>
      <c r="M331" s="36">
        <v>4.5226643275884597E-2</v>
      </c>
      <c r="N331" s="36">
        <v>4.8594350973995899E-2</v>
      </c>
      <c r="O331" s="36">
        <v>5.1905717822551899E-2</v>
      </c>
      <c r="P331" s="36">
        <v>4.4005268504571302E-2</v>
      </c>
      <c r="Q331" s="36">
        <v>7.5642110802035797E-2</v>
      </c>
      <c r="R331" s="36">
        <v>6.8241837112635706E-2</v>
      </c>
      <c r="S331" s="36">
        <v>5.0849896701999998E-2</v>
      </c>
      <c r="T331" s="36">
        <v>4.9664671716000003E-2</v>
      </c>
      <c r="U331" s="36">
        <v>4.7019615257999997E-2</v>
      </c>
      <c r="V331" s="36">
        <v>5.9740078221999997E-2</v>
      </c>
      <c r="W331" s="36">
        <v>6.2693098143777701E-2</v>
      </c>
      <c r="X331" s="36">
        <v>7.1099065135549894E-2</v>
      </c>
      <c r="Y331" s="36">
        <v>6.8258784194806202E-2</v>
      </c>
      <c r="Z331" s="36">
        <v>6.6401377443934803E-2</v>
      </c>
      <c r="AA331" s="36">
        <v>6.6205819948792696E-2</v>
      </c>
      <c r="AB331" s="36">
        <v>6.7610640358381893E-2</v>
      </c>
      <c r="AC331" s="36">
        <v>6.6563306532604699E-2</v>
      </c>
      <c r="AD331" s="36">
        <v>7.10517708918251E-2</v>
      </c>
      <c r="AE331" s="36">
        <v>6.2245288352448899E-2</v>
      </c>
      <c r="AF331" s="36">
        <v>6.2693603635786702E-2</v>
      </c>
      <c r="AG331" s="36">
        <v>6.4733059571499399E-2</v>
      </c>
      <c r="AH331" s="59" t="s">
        <v>545</v>
      </c>
    </row>
    <row r="332" spans="1:34" ht="15" customHeight="1" x14ac:dyDescent="0.25">
      <c r="A332" s="34" t="s">
        <v>832</v>
      </c>
      <c r="B332" s="34" t="s">
        <v>131</v>
      </c>
      <c r="C332" s="34" t="s">
        <v>47</v>
      </c>
      <c r="D332" s="34" t="s">
        <v>154</v>
      </c>
      <c r="E332" s="34" t="s">
        <v>155</v>
      </c>
      <c r="F332" s="34" t="s">
        <v>13</v>
      </c>
      <c r="G332" s="34" t="s">
        <v>14</v>
      </c>
      <c r="H332" s="34" t="s">
        <v>20</v>
      </c>
      <c r="I332" s="59" t="s">
        <v>18</v>
      </c>
      <c r="J332" s="35">
        <v>298</v>
      </c>
      <c r="K332" s="36">
        <v>2.7909071705974E-5</v>
      </c>
      <c r="L332" s="36">
        <v>1.95279812792824E-5</v>
      </c>
      <c r="M332" s="36">
        <v>2.5419727831410099E-5</v>
      </c>
      <c r="N332" s="36">
        <v>2.7312554866561201E-5</v>
      </c>
      <c r="O332" s="36">
        <v>2.9173715411392799E-5</v>
      </c>
      <c r="P332" s="36">
        <v>2.4733251630256899E-5</v>
      </c>
      <c r="Q332" s="36">
        <v>4.2514803883452799E-5</v>
      </c>
      <c r="R332" s="36">
        <v>3.8355464842635698E-5</v>
      </c>
      <c r="S332" s="36">
        <v>2.8580288979999998E-5</v>
      </c>
      <c r="T332" s="36">
        <v>2.7914130839999998E-5</v>
      </c>
      <c r="U332" s="36">
        <v>2.6427471420000001E-5</v>
      </c>
      <c r="V332" s="36">
        <v>3.3577033779999997E-5</v>
      </c>
      <c r="W332" s="36">
        <v>3.5236784697936199E-5</v>
      </c>
      <c r="X332" s="36">
        <v>3.9961375726883999E-5</v>
      </c>
      <c r="Y332" s="36">
        <v>3.8364989985009897E-5</v>
      </c>
      <c r="Z332" s="36">
        <v>3.7321030702173799E-5</v>
      </c>
      <c r="AA332" s="36">
        <v>3.72111172099967E-5</v>
      </c>
      <c r="AB332" s="36">
        <v>3.8000699409275398E-5</v>
      </c>
      <c r="AC332" s="36">
        <v>3.7412043279359101E-5</v>
      </c>
      <c r="AD332" s="36">
        <v>3.9934793899969603E-5</v>
      </c>
      <c r="AE332" s="36">
        <v>3.4985092284099902E-5</v>
      </c>
      <c r="AF332" s="36">
        <v>3.5237068810758999E-5</v>
      </c>
      <c r="AG332" s="36">
        <v>3.6383349212197002E-5</v>
      </c>
      <c r="AH332" s="59" t="s">
        <v>545</v>
      </c>
    </row>
    <row r="333" spans="1:34" ht="15" customHeight="1" x14ac:dyDescent="0.25">
      <c r="A333" s="34" t="s">
        <v>832</v>
      </c>
      <c r="B333" s="34" t="s">
        <v>131</v>
      </c>
      <c r="C333" s="34" t="s">
        <v>47</v>
      </c>
      <c r="D333" s="34" t="s">
        <v>154</v>
      </c>
      <c r="E333" s="34" t="s">
        <v>104</v>
      </c>
      <c r="F333" s="34" t="s">
        <v>13</v>
      </c>
      <c r="G333" s="34" t="s">
        <v>14</v>
      </c>
      <c r="H333" s="34" t="s">
        <v>20</v>
      </c>
      <c r="I333" s="59" t="s">
        <v>16</v>
      </c>
      <c r="J333" s="35">
        <v>25</v>
      </c>
      <c r="K333" s="36">
        <v>1.6149209313766E-5</v>
      </c>
      <c r="L333" s="36">
        <v>4.3026224748046702E-5</v>
      </c>
      <c r="M333" s="36">
        <v>3.4268680565305498E-5</v>
      </c>
      <c r="N333" s="36">
        <v>3.32732279469502E-5</v>
      </c>
      <c r="O333" s="36">
        <v>2.9890379858500801E-5</v>
      </c>
      <c r="P333" s="36">
        <v>2.63967119333125E-5</v>
      </c>
      <c r="Q333" s="36">
        <v>2.48793210405294E-5</v>
      </c>
      <c r="R333" s="36">
        <v>1.3114241001598601E-4</v>
      </c>
      <c r="S333" s="36">
        <v>2.14600445E-4</v>
      </c>
      <c r="T333" s="36">
        <v>2.16436524575E-4</v>
      </c>
      <c r="U333" s="36">
        <v>2.2648791100000001E-4</v>
      </c>
      <c r="V333" s="36">
        <v>2.3309951214999999E-4</v>
      </c>
      <c r="W333" s="36">
        <v>2.0296074414325401E-4</v>
      </c>
      <c r="X333" s="36">
        <v>1.9906062859767099E-4</v>
      </c>
      <c r="Y333" s="36">
        <v>2.13345985017244E-4</v>
      </c>
      <c r="Z333" s="36">
        <v>2.15610971632651E-4</v>
      </c>
      <c r="AA333" s="36">
        <v>2.0761686901621501E-4</v>
      </c>
      <c r="AB333" s="36">
        <v>1.9357412974742801E-4</v>
      </c>
      <c r="AC333" s="36">
        <v>1.8813315374851299E-4</v>
      </c>
      <c r="AD333" s="36">
        <v>1.9374751473801E-4</v>
      </c>
      <c r="AE333" s="36">
        <v>1.6879229752098999E-4</v>
      </c>
      <c r="AF333" s="36">
        <v>1.8262278356853001E-4</v>
      </c>
      <c r="AG333" s="36">
        <v>1.9644392695404399E-4</v>
      </c>
      <c r="AH333" s="59" t="s">
        <v>546</v>
      </c>
    </row>
    <row r="334" spans="1:34" ht="15" customHeight="1" x14ac:dyDescent="0.25">
      <c r="A334" s="34" t="s">
        <v>832</v>
      </c>
      <c r="B334" s="34" t="s">
        <v>131</v>
      </c>
      <c r="C334" s="34" t="s">
        <v>47</v>
      </c>
      <c r="D334" s="34" t="s">
        <v>154</v>
      </c>
      <c r="E334" s="34" t="s">
        <v>104</v>
      </c>
      <c r="F334" s="34" t="s">
        <v>13</v>
      </c>
      <c r="G334" s="34" t="s">
        <v>14</v>
      </c>
      <c r="H334" s="34" t="s">
        <v>20</v>
      </c>
      <c r="I334" s="59" t="s">
        <v>17</v>
      </c>
      <c r="J334" s="35">
        <v>1</v>
      </c>
      <c r="K334" s="36">
        <v>3.42492431126349E-2</v>
      </c>
      <c r="L334" s="36">
        <v>9.1250017445657403E-2</v>
      </c>
      <c r="M334" s="36">
        <v>7.2677017742899905E-2</v>
      </c>
      <c r="N334" s="36">
        <v>7.0565861829891899E-2</v>
      </c>
      <c r="O334" s="36">
        <v>6.3391517603908598E-2</v>
      </c>
      <c r="P334" s="36">
        <v>5.5982146668169197E-2</v>
      </c>
      <c r="Q334" s="36">
        <v>5.27640640627546E-2</v>
      </c>
      <c r="R334" s="36">
        <v>0.27812682316190301</v>
      </c>
      <c r="S334" s="36">
        <v>0.45512462375599999</v>
      </c>
      <c r="T334" s="36">
        <v>0.45901858131866002</v>
      </c>
      <c r="U334" s="36">
        <v>0.48033556164879998</v>
      </c>
      <c r="V334" s="36">
        <v>0.49435744536772003</v>
      </c>
      <c r="W334" s="36">
        <v>0.43043914617901302</v>
      </c>
      <c r="X334" s="36">
        <v>0.42216778112994002</v>
      </c>
      <c r="Y334" s="36">
        <v>0.45246416502457099</v>
      </c>
      <c r="Z334" s="36">
        <v>0.45726774863852598</v>
      </c>
      <c r="AA334" s="36">
        <v>0.44031385580958998</v>
      </c>
      <c r="AB334" s="36">
        <v>0.41053201436834502</v>
      </c>
      <c r="AC334" s="36">
        <v>0.39899279246984598</v>
      </c>
      <c r="AD334" s="36">
        <v>0.41089972925637103</v>
      </c>
      <c r="AE334" s="36">
        <v>0.35797470458251501</v>
      </c>
      <c r="AF334" s="36">
        <v>0.38730639939213801</v>
      </c>
      <c r="AG334" s="36">
        <v>0.416618280284137</v>
      </c>
      <c r="AH334" s="59" t="s">
        <v>546</v>
      </c>
    </row>
    <row r="335" spans="1:34" ht="15" customHeight="1" x14ac:dyDescent="0.25">
      <c r="A335" s="34" t="s">
        <v>832</v>
      </c>
      <c r="B335" s="34" t="s">
        <v>131</v>
      </c>
      <c r="C335" s="34" t="s">
        <v>47</v>
      </c>
      <c r="D335" s="34" t="s">
        <v>154</v>
      </c>
      <c r="E335" s="34" t="s">
        <v>104</v>
      </c>
      <c r="F335" s="34" t="s">
        <v>13</v>
      </c>
      <c r="G335" s="34" t="s">
        <v>14</v>
      </c>
      <c r="H335" s="34" t="s">
        <v>20</v>
      </c>
      <c r="I335" s="59" t="s">
        <v>18</v>
      </c>
      <c r="J335" s="35">
        <v>298</v>
      </c>
      <c r="K335" s="36">
        <v>1.9249857502009098E-5</v>
      </c>
      <c r="L335" s="36">
        <v>5.1287259899671702E-5</v>
      </c>
      <c r="M335" s="36">
        <v>4.0848267233844197E-5</v>
      </c>
      <c r="N335" s="36">
        <v>3.9661687712764603E-5</v>
      </c>
      <c r="O335" s="36">
        <v>3.5629332791332998E-5</v>
      </c>
      <c r="P335" s="36">
        <v>3.1464880624508498E-5</v>
      </c>
      <c r="Q335" s="36">
        <v>2.9656150680311001E-5</v>
      </c>
      <c r="R335" s="36">
        <v>1.5632175273905499E-4</v>
      </c>
      <c r="S335" s="36">
        <v>2.5580373044000002E-4</v>
      </c>
      <c r="T335" s="36">
        <v>2.5799233729339999E-4</v>
      </c>
      <c r="U335" s="36">
        <v>2.6997358991200001E-4</v>
      </c>
      <c r="V335" s="36">
        <v>2.7785461848279998E-4</v>
      </c>
      <c r="W335" s="36">
        <v>2.4192920701875901E-4</v>
      </c>
      <c r="X335" s="36">
        <v>2.37280269288424E-4</v>
      </c>
      <c r="Y335" s="36">
        <v>2.5430841414055498E-4</v>
      </c>
      <c r="Z335" s="36">
        <v>2.5700827818612E-4</v>
      </c>
      <c r="AA335" s="36">
        <v>2.4747930786732901E-4</v>
      </c>
      <c r="AB335" s="36">
        <v>2.30740362658934E-4</v>
      </c>
      <c r="AC335" s="36">
        <v>2.2425471926822699E-4</v>
      </c>
      <c r="AD335" s="36">
        <v>2.3094703756770701E-4</v>
      </c>
      <c r="AE335" s="36">
        <v>2.0120041864502E-4</v>
      </c>
      <c r="AF335" s="36">
        <v>2.1768635801368801E-4</v>
      </c>
      <c r="AG335" s="36">
        <v>2.34161160929221E-4</v>
      </c>
      <c r="AH335" s="59" t="s">
        <v>546</v>
      </c>
    </row>
    <row r="336" spans="1:34" ht="15" customHeight="1" x14ac:dyDescent="0.25">
      <c r="A336" s="34" t="s">
        <v>832</v>
      </c>
      <c r="B336" s="34" t="s">
        <v>131</v>
      </c>
      <c r="C336" s="34" t="s">
        <v>47</v>
      </c>
      <c r="D336" s="34" t="s">
        <v>154</v>
      </c>
      <c r="E336" s="34" t="s">
        <v>156</v>
      </c>
      <c r="F336" s="34" t="s">
        <v>13</v>
      </c>
      <c r="G336" s="34" t="s">
        <v>14</v>
      </c>
      <c r="H336" s="34" t="s">
        <v>20</v>
      </c>
      <c r="I336" s="59" t="s">
        <v>16</v>
      </c>
      <c r="J336" s="35">
        <v>25</v>
      </c>
      <c r="K336" s="36">
        <v>1.5323816837190599E-6</v>
      </c>
      <c r="L336" s="36">
        <v>1.7498106998294999E-6</v>
      </c>
      <c r="M336" s="36">
        <v>9.5258147207030905E-7</v>
      </c>
      <c r="N336" s="36">
        <v>9.7499044321860305E-7</v>
      </c>
      <c r="O336" s="36">
        <v>1.03962876099266E-6</v>
      </c>
      <c r="P336" s="36">
        <v>9.743317145313679E-7</v>
      </c>
      <c r="Q336" s="36">
        <v>1.6316143973886799E-6</v>
      </c>
      <c r="R336" s="36">
        <v>2.10690307342803E-6</v>
      </c>
      <c r="S336" s="36">
        <v>2.1486800000000002E-6</v>
      </c>
      <c r="T336" s="36">
        <v>2.3912375000000002E-6</v>
      </c>
      <c r="U336" s="36">
        <v>2.7483149999999998E-6</v>
      </c>
      <c r="V336" s="36">
        <v>3.015825E-6</v>
      </c>
      <c r="W336" s="36">
        <v>2.7023325157423302E-6</v>
      </c>
      <c r="X336" s="36">
        <v>3.2849094824642202E-6</v>
      </c>
      <c r="Y336" s="36">
        <v>2.13860907764359E-6</v>
      </c>
      <c r="Z336" s="36">
        <v>1.96252953805111E-6</v>
      </c>
      <c r="AA336" s="36">
        <v>2.0127360299920801E-6</v>
      </c>
      <c r="AB336" s="36">
        <v>2.04298679305611E-6</v>
      </c>
      <c r="AC336" s="36">
        <v>2.1235349829192202E-6</v>
      </c>
      <c r="AD336" s="36">
        <v>1.85665076009305E-6</v>
      </c>
      <c r="AE336" s="36">
        <v>1.5998871896468599E-6</v>
      </c>
      <c r="AF336" s="36">
        <v>1.95127957044712E-6</v>
      </c>
      <c r="AG336" s="36">
        <v>1.6091529312378299E-6</v>
      </c>
      <c r="AH336" s="59" t="s">
        <v>547</v>
      </c>
    </row>
    <row r="337" spans="1:34" ht="15" customHeight="1" x14ac:dyDescent="0.25">
      <c r="A337" s="34" t="s">
        <v>832</v>
      </c>
      <c r="B337" s="34" t="s">
        <v>131</v>
      </c>
      <c r="C337" s="34" t="s">
        <v>47</v>
      </c>
      <c r="D337" s="34" t="s">
        <v>154</v>
      </c>
      <c r="E337" s="34" t="s">
        <v>156</v>
      </c>
      <c r="F337" s="34" t="s">
        <v>13</v>
      </c>
      <c r="G337" s="34" t="s">
        <v>14</v>
      </c>
      <c r="H337" s="34" t="s">
        <v>20</v>
      </c>
      <c r="I337" s="59" t="s">
        <v>17</v>
      </c>
      <c r="J337" s="35">
        <v>1</v>
      </c>
      <c r="K337" s="36">
        <v>3.2498750748313899E-3</v>
      </c>
      <c r="L337" s="36">
        <v>3.7109985321984E-3</v>
      </c>
      <c r="M337" s="36">
        <v>2.0202347859667102E-3</v>
      </c>
      <c r="N337" s="36">
        <v>2.0677597319780101E-3</v>
      </c>
      <c r="O337" s="36">
        <v>2.2048446763132299E-3</v>
      </c>
      <c r="P337" s="36">
        <v>2.0663627001781299E-3</v>
      </c>
      <c r="Q337" s="36">
        <v>3.4603278139819001E-3</v>
      </c>
      <c r="R337" s="36">
        <v>4.4683200381261598E-3</v>
      </c>
      <c r="S337" s="36">
        <v>4.5569205440000003E-3</v>
      </c>
      <c r="T337" s="36">
        <v>5.0713364899999998E-3</v>
      </c>
      <c r="U337" s="36">
        <v>5.8286264519999999E-3</v>
      </c>
      <c r="V337" s="36">
        <v>6.3959616600000003E-3</v>
      </c>
      <c r="W337" s="36">
        <v>5.7311067993863303E-3</v>
      </c>
      <c r="X337" s="36">
        <v>6.9666360304101197E-3</v>
      </c>
      <c r="Y337" s="36">
        <v>4.5355621318665202E-3</v>
      </c>
      <c r="Z337" s="36">
        <v>4.1621326442987903E-3</v>
      </c>
      <c r="AA337" s="36">
        <v>4.2686105724072101E-3</v>
      </c>
      <c r="AB337" s="36">
        <v>4.3327663907133896E-3</v>
      </c>
      <c r="AC337" s="36">
        <v>4.5035929917750898E-3</v>
      </c>
      <c r="AD337" s="36">
        <v>3.9375849320053401E-3</v>
      </c>
      <c r="AE337" s="36">
        <v>3.3930407518030698E-3</v>
      </c>
      <c r="AF337" s="36">
        <v>4.1382737130042603E-3</v>
      </c>
      <c r="AG337" s="36">
        <v>3.41269153656918E-3</v>
      </c>
      <c r="AH337" s="59" t="s">
        <v>547</v>
      </c>
    </row>
    <row r="338" spans="1:34" ht="15" customHeight="1" x14ac:dyDescent="0.25">
      <c r="A338" s="34" t="s">
        <v>832</v>
      </c>
      <c r="B338" s="34" t="s">
        <v>131</v>
      </c>
      <c r="C338" s="34" t="s">
        <v>47</v>
      </c>
      <c r="D338" s="34" t="s">
        <v>154</v>
      </c>
      <c r="E338" s="34" t="s">
        <v>156</v>
      </c>
      <c r="F338" s="34" t="s">
        <v>13</v>
      </c>
      <c r="G338" s="34" t="s">
        <v>14</v>
      </c>
      <c r="H338" s="34" t="s">
        <v>20</v>
      </c>
      <c r="I338" s="59" t="s">
        <v>18</v>
      </c>
      <c r="J338" s="35">
        <v>298</v>
      </c>
      <c r="K338" s="36">
        <v>1.8265989669931299E-6</v>
      </c>
      <c r="L338" s="36">
        <v>2.0857743541967602E-6</v>
      </c>
      <c r="M338" s="36">
        <v>1.1354771147078099E-6</v>
      </c>
      <c r="N338" s="36">
        <v>1.1621886083165699E-6</v>
      </c>
      <c r="O338" s="36">
        <v>1.23923748310325E-6</v>
      </c>
      <c r="P338" s="36">
        <v>1.16140340372139E-6</v>
      </c>
      <c r="Q338" s="36">
        <v>1.9448843616873E-6</v>
      </c>
      <c r="R338" s="36">
        <v>2.5114284635262101E-6</v>
      </c>
      <c r="S338" s="36">
        <v>2.5612265599999999E-6</v>
      </c>
      <c r="T338" s="36">
        <v>2.8503551E-6</v>
      </c>
      <c r="U338" s="36">
        <v>3.2759914800000001E-6</v>
      </c>
      <c r="V338" s="36">
        <v>3.5948633999999999E-6</v>
      </c>
      <c r="W338" s="36">
        <v>3.22118035876486E-6</v>
      </c>
      <c r="X338" s="36">
        <v>3.9156121030973501E-6</v>
      </c>
      <c r="Y338" s="36">
        <v>2.54922202055116E-6</v>
      </c>
      <c r="Z338" s="36">
        <v>2.3393352093569201E-6</v>
      </c>
      <c r="AA338" s="36">
        <v>2.3991813477505602E-6</v>
      </c>
      <c r="AB338" s="36">
        <v>2.4352402573228799E-6</v>
      </c>
      <c r="AC338" s="36">
        <v>2.5312536996397099E-6</v>
      </c>
      <c r="AD338" s="36">
        <v>2.2131277060309099E-6</v>
      </c>
      <c r="AE338" s="36">
        <v>1.90706553005906E-6</v>
      </c>
      <c r="AF338" s="36">
        <v>2.3259252479729701E-6</v>
      </c>
      <c r="AG338" s="36">
        <v>1.91811029403549E-6</v>
      </c>
      <c r="AH338" s="59" t="s">
        <v>547</v>
      </c>
    </row>
    <row r="339" spans="1:34" ht="15" customHeight="1" x14ac:dyDescent="0.25">
      <c r="A339" s="34" t="s">
        <v>832</v>
      </c>
      <c r="B339" s="34" t="s">
        <v>9</v>
      </c>
      <c r="C339" s="34" t="s">
        <v>34</v>
      </c>
      <c r="D339" s="34" t="s">
        <v>35</v>
      </c>
      <c r="E339" s="34" t="s">
        <v>727</v>
      </c>
      <c r="F339" s="34" t="s">
        <v>1053</v>
      </c>
      <c r="G339" s="34" t="s">
        <v>40</v>
      </c>
      <c r="H339" s="34" t="s">
        <v>724</v>
      </c>
      <c r="I339" s="59" t="s">
        <v>16</v>
      </c>
      <c r="J339" s="35">
        <v>25</v>
      </c>
      <c r="K339" s="36"/>
      <c r="L339" s="36"/>
      <c r="M339" s="36"/>
      <c r="N339" s="36"/>
      <c r="O339" s="36"/>
      <c r="P339" s="36"/>
      <c r="Q339" s="36"/>
      <c r="R339" s="36"/>
      <c r="S339" s="36"/>
      <c r="T339" s="36"/>
      <c r="U339" s="36"/>
      <c r="V339" s="36"/>
      <c r="W339" s="36"/>
      <c r="X339" s="36"/>
      <c r="Y339" s="36"/>
      <c r="Z339" s="36"/>
      <c r="AA339" s="36"/>
      <c r="AB339" s="36"/>
      <c r="AC339" s="36"/>
      <c r="AD339" s="36"/>
      <c r="AE339" s="36">
        <v>8.6253608544047601E-7</v>
      </c>
      <c r="AF339" s="36">
        <v>1.4663607634000001E-8</v>
      </c>
      <c r="AG339" s="36"/>
      <c r="AH339" s="59" t="s">
        <v>1054</v>
      </c>
    </row>
    <row r="340" spans="1:34" ht="15" customHeight="1" x14ac:dyDescent="0.25">
      <c r="A340" s="34" t="s">
        <v>832</v>
      </c>
      <c r="B340" s="34" t="s">
        <v>9</v>
      </c>
      <c r="C340" s="34" t="s">
        <v>34</v>
      </c>
      <c r="D340" s="34" t="s">
        <v>35</v>
      </c>
      <c r="E340" s="34" t="s">
        <v>727</v>
      </c>
      <c r="F340" s="34" t="s">
        <v>1053</v>
      </c>
      <c r="G340" s="34" t="s">
        <v>40</v>
      </c>
      <c r="H340" s="34" t="s">
        <v>724</v>
      </c>
      <c r="I340" s="59" t="s">
        <v>17</v>
      </c>
      <c r="J340" s="35">
        <v>1</v>
      </c>
      <c r="K340" s="36"/>
      <c r="L340" s="36"/>
      <c r="M340" s="36"/>
      <c r="N340" s="36"/>
      <c r="O340" s="36"/>
      <c r="P340" s="36"/>
      <c r="Q340" s="36"/>
      <c r="R340" s="36"/>
      <c r="S340" s="36"/>
      <c r="T340" s="36"/>
      <c r="U340" s="36"/>
      <c r="V340" s="36"/>
      <c r="W340" s="36"/>
      <c r="X340" s="36"/>
      <c r="Y340" s="36"/>
      <c r="Z340" s="36"/>
      <c r="AA340" s="36"/>
      <c r="AB340" s="36"/>
      <c r="AC340" s="36"/>
      <c r="AD340" s="36"/>
      <c r="AE340" s="36">
        <v>1.8557890606623101E-3</v>
      </c>
      <c r="AF340" s="36">
        <v>3.1650669793957002E-5</v>
      </c>
      <c r="AG340" s="36"/>
      <c r="AH340" s="59" t="s">
        <v>1054</v>
      </c>
    </row>
    <row r="341" spans="1:34" ht="15" customHeight="1" x14ac:dyDescent="0.25">
      <c r="A341" s="34" t="s">
        <v>832</v>
      </c>
      <c r="B341" s="34" t="s">
        <v>9</v>
      </c>
      <c r="C341" s="34" t="s">
        <v>34</v>
      </c>
      <c r="D341" s="34" t="s">
        <v>35</v>
      </c>
      <c r="E341" s="34" t="s">
        <v>727</v>
      </c>
      <c r="F341" s="34" t="s">
        <v>1053</v>
      </c>
      <c r="G341" s="34" t="s">
        <v>40</v>
      </c>
      <c r="H341" s="34" t="s">
        <v>724</v>
      </c>
      <c r="I341" s="59" t="s">
        <v>18</v>
      </c>
      <c r="J341" s="35">
        <v>298</v>
      </c>
      <c r="K341" s="36"/>
      <c r="L341" s="36"/>
      <c r="M341" s="36"/>
      <c r="N341" s="36"/>
      <c r="O341" s="36"/>
      <c r="P341" s="36"/>
      <c r="Q341" s="36"/>
      <c r="R341" s="36"/>
      <c r="S341" s="36"/>
      <c r="T341" s="36"/>
      <c r="U341" s="36"/>
      <c r="V341" s="36"/>
      <c r="W341" s="36"/>
      <c r="X341" s="36"/>
      <c r="Y341" s="36"/>
      <c r="Z341" s="36"/>
      <c r="AA341" s="36"/>
      <c r="AB341" s="36"/>
      <c r="AC341" s="36"/>
      <c r="AD341" s="36"/>
      <c r="AE341" s="36">
        <v>1.0281430138448599E-6</v>
      </c>
      <c r="AF341" s="36">
        <v>1.7479020299E-8</v>
      </c>
      <c r="AG341" s="36"/>
      <c r="AH341" s="59" t="s">
        <v>1054</v>
      </c>
    </row>
    <row r="342" spans="1:34" ht="15" customHeight="1" x14ac:dyDescent="0.25">
      <c r="A342" s="34" t="s">
        <v>832</v>
      </c>
      <c r="B342" s="34" t="s">
        <v>999</v>
      </c>
      <c r="C342" s="34" t="s">
        <v>34</v>
      </c>
      <c r="D342" s="34" t="s">
        <v>35</v>
      </c>
      <c r="E342" s="34" t="s">
        <v>727</v>
      </c>
      <c r="F342" s="34" t="s">
        <v>1000</v>
      </c>
      <c r="G342" s="34" t="s">
        <v>40</v>
      </c>
      <c r="H342" s="34" t="s">
        <v>21</v>
      </c>
      <c r="I342" s="59" t="s">
        <v>16</v>
      </c>
      <c r="J342" s="35">
        <v>25</v>
      </c>
      <c r="K342" s="36"/>
      <c r="L342" s="36"/>
      <c r="M342" s="36"/>
      <c r="N342" s="36"/>
      <c r="O342" s="36"/>
      <c r="P342" s="36"/>
      <c r="Q342" s="36"/>
      <c r="R342" s="36"/>
      <c r="S342" s="36"/>
      <c r="T342" s="36"/>
      <c r="U342" s="36"/>
      <c r="V342" s="36"/>
      <c r="W342" s="36"/>
      <c r="X342" s="36"/>
      <c r="Y342" s="36"/>
      <c r="Z342" s="36"/>
      <c r="AA342" s="36"/>
      <c r="AB342" s="36"/>
      <c r="AC342" s="36">
        <v>1.4458306794905599E-8</v>
      </c>
      <c r="AD342" s="36">
        <v>1.28451761122826E-8</v>
      </c>
      <c r="AE342" s="36">
        <v>1.13249472833333E-8</v>
      </c>
      <c r="AF342" s="36"/>
      <c r="AG342" s="36"/>
      <c r="AH342" s="59" t="s">
        <v>1001</v>
      </c>
    </row>
    <row r="343" spans="1:34" ht="15" customHeight="1" x14ac:dyDescent="0.25">
      <c r="A343" s="34" t="s">
        <v>832</v>
      </c>
      <c r="B343" s="34" t="s">
        <v>999</v>
      </c>
      <c r="C343" s="34" t="s">
        <v>34</v>
      </c>
      <c r="D343" s="34" t="s">
        <v>35</v>
      </c>
      <c r="E343" s="34" t="s">
        <v>727</v>
      </c>
      <c r="F343" s="34" t="s">
        <v>1000</v>
      </c>
      <c r="G343" s="34" t="s">
        <v>40</v>
      </c>
      <c r="H343" s="34" t="s">
        <v>21</v>
      </c>
      <c r="I343" s="59" t="s">
        <v>17</v>
      </c>
      <c r="J343" s="35">
        <v>1</v>
      </c>
      <c r="K343" s="36"/>
      <c r="L343" s="36"/>
      <c r="M343" s="36"/>
      <c r="N343" s="36"/>
      <c r="O343" s="36"/>
      <c r="P343" s="36"/>
      <c r="Q343" s="36"/>
      <c r="R343" s="36"/>
      <c r="S343" s="36"/>
      <c r="T343" s="36"/>
      <c r="U343" s="36"/>
      <c r="V343" s="36"/>
      <c r="W343" s="36"/>
      <c r="X343" s="36"/>
      <c r="Y343" s="36"/>
      <c r="Z343" s="36"/>
      <c r="AA343" s="36"/>
      <c r="AB343" s="36"/>
      <c r="AC343" s="36">
        <v>1.44775845372988E-5</v>
      </c>
      <c r="AD343" s="36">
        <v>1.28623030137657E-5</v>
      </c>
      <c r="AE343" s="36">
        <v>1.1340047213225999E-5</v>
      </c>
      <c r="AF343" s="36"/>
      <c r="AG343" s="36"/>
      <c r="AH343" s="59" t="s">
        <v>1001</v>
      </c>
    </row>
    <row r="344" spans="1:34" ht="15" customHeight="1" x14ac:dyDescent="0.25">
      <c r="A344" s="34" t="s">
        <v>832</v>
      </c>
      <c r="B344" s="34" t="s">
        <v>999</v>
      </c>
      <c r="C344" s="34" t="s">
        <v>34</v>
      </c>
      <c r="D344" s="34" t="s">
        <v>35</v>
      </c>
      <c r="E344" s="34" t="s">
        <v>727</v>
      </c>
      <c r="F344" s="34" t="s">
        <v>1000</v>
      </c>
      <c r="G344" s="34" t="s">
        <v>40</v>
      </c>
      <c r="H344" s="34" t="s">
        <v>21</v>
      </c>
      <c r="I344" s="59" t="s">
        <v>18</v>
      </c>
      <c r="J344" s="35">
        <v>298</v>
      </c>
      <c r="K344" s="36"/>
      <c r="L344" s="36"/>
      <c r="M344" s="36"/>
      <c r="N344" s="36"/>
      <c r="O344" s="36"/>
      <c r="P344" s="36"/>
      <c r="Q344" s="36"/>
      <c r="R344" s="36"/>
      <c r="S344" s="36"/>
      <c r="T344" s="36"/>
      <c r="U344" s="36"/>
      <c r="V344" s="36"/>
      <c r="W344" s="36"/>
      <c r="X344" s="36"/>
      <c r="Y344" s="36"/>
      <c r="Z344" s="36"/>
      <c r="AA344" s="36"/>
      <c r="AB344" s="36"/>
      <c r="AC344" s="36">
        <v>3.4468603399054902E-8</v>
      </c>
      <c r="AD344" s="36">
        <v>3.0622899851681801E-8</v>
      </c>
      <c r="AE344" s="36">
        <v>2.69986743237871E-8</v>
      </c>
      <c r="AF344" s="36"/>
      <c r="AG344" s="36"/>
      <c r="AH344" s="59" t="s">
        <v>1001</v>
      </c>
    </row>
    <row r="345" spans="1:34" ht="15" customHeight="1" x14ac:dyDescent="0.25">
      <c r="A345" s="34" t="s">
        <v>832</v>
      </c>
      <c r="B345" s="34" t="s">
        <v>9</v>
      </c>
      <c r="C345" s="34" t="s">
        <v>34</v>
      </c>
      <c r="D345" s="34" t="s">
        <v>35</v>
      </c>
      <c r="E345" s="34" t="s">
        <v>727</v>
      </c>
      <c r="F345" s="34" t="s">
        <v>1144</v>
      </c>
      <c r="G345" s="34" t="s">
        <v>40</v>
      </c>
      <c r="H345" s="34" t="s">
        <v>723</v>
      </c>
      <c r="I345" s="59" t="s">
        <v>16</v>
      </c>
      <c r="J345" s="35">
        <v>25</v>
      </c>
      <c r="K345" s="36"/>
      <c r="L345" s="36"/>
      <c r="M345" s="36"/>
      <c r="N345" s="36"/>
      <c r="O345" s="36"/>
      <c r="P345" s="36"/>
      <c r="Q345" s="36"/>
      <c r="R345" s="36"/>
      <c r="S345" s="36"/>
      <c r="T345" s="36">
        <v>1.5495740630613499E-5</v>
      </c>
      <c r="U345" s="36">
        <v>1.49359788221131E-5</v>
      </c>
      <c r="V345" s="36">
        <v>1.5311795627437902E-5</v>
      </c>
      <c r="W345" s="36">
        <v>1.4640498778656E-5</v>
      </c>
      <c r="X345" s="36">
        <v>2.9567961644236099E-6</v>
      </c>
      <c r="Y345" s="36">
        <v>1.58457419881155E-4</v>
      </c>
      <c r="Z345" s="36">
        <v>1.4494599933813099E-4</v>
      </c>
      <c r="AA345" s="36">
        <v>1.5152426907112101E-4</v>
      </c>
      <c r="AB345" s="36">
        <v>5.6828726815050201E-5</v>
      </c>
      <c r="AC345" s="36">
        <v>2.4902101634332101E-5</v>
      </c>
      <c r="AD345" s="36">
        <v>2.0533169726705998E-5</v>
      </c>
      <c r="AE345" s="36"/>
      <c r="AF345" s="36"/>
      <c r="AG345" s="36"/>
      <c r="AH345" s="59" t="s">
        <v>730</v>
      </c>
    </row>
    <row r="346" spans="1:34" ht="15" customHeight="1" x14ac:dyDescent="0.25">
      <c r="A346" s="34" t="s">
        <v>832</v>
      </c>
      <c r="B346" s="34" t="s">
        <v>9</v>
      </c>
      <c r="C346" s="34" t="s">
        <v>34</v>
      </c>
      <c r="D346" s="34" t="s">
        <v>35</v>
      </c>
      <c r="E346" s="34" t="s">
        <v>727</v>
      </c>
      <c r="F346" s="34" t="s">
        <v>1144</v>
      </c>
      <c r="G346" s="34" t="s">
        <v>40</v>
      </c>
      <c r="H346" s="34" t="s">
        <v>723</v>
      </c>
      <c r="I346" s="59" t="s">
        <v>17</v>
      </c>
      <c r="J346" s="35">
        <v>1</v>
      </c>
      <c r="K346" s="36"/>
      <c r="L346" s="36"/>
      <c r="M346" s="36"/>
      <c r="N346" s="36"/>
      <c r="O346" s="36"/>
      <c r="P346" s="36"/>
      <c r="Q346" s="36"/>
      <c r="R346" s="36"/>
      <c r="S346" s="36"/>
      <c r="T346" s="36">
        <v>5.7986862546227903E-2</v>
      </c>
      <c r="U346" s="36">
        <v>5.6399548259750201E-2</v>
      </c>
      <c r="V346" s="36">
        <v>5.7818665031484799E-2</v>
      </c>
      <c r="W346" s="36">
        <v>5.5835092946278503E-2</v>
      </c>
      <c r="X346" s="36">
        <v>4.9232294421749999E-2</v>
      </c>
      <c r="Y346" s="36">
        <v>5.4479647629246397E-2</v>
      </c>
      <c r="Z346" s="36">
        <v>4.9374844653392397E-2</v>
      </c>
      <c r="AA346" s="36">
        <v>5.2512128230470599E-2</v>
      </c>
      <c r="AB346" s="36">
        <v>2.0032005816037399E-2</v>
      </c>
      <c r="AC346" s="36">
        <v>8.9007412016812205E-3</v>
      </c>
      <c r="AD346" s="36">
        <v>1.20646817051656E-2</v>
      </c>
      <c r="AE346" s="36"/>
      <c r="AF346" s="36"/>
      <c r="AG346" s="36"/>
      <c r="AH346" s="59" t="s">
        <v>730</v>
      </c>
    </row>
    <row r="347" spans="1:34" ht="15" customHeight="1" x14ac:dyDescent="0.25">
      <c r="A347" s="34" t="s">
        <v>832</v>
      </c>
      <c r="B347" s="34" t="s">
        <v>9</v>
      </c>
      <c r="C347" s="34" t="s">
        <v>34</v>
      </c>
      <c r="D347" s="34" t="s">
        <v>35</v>
      </c>
      <c r="E347" s="34" t="s">
        <v>727</v>
      </c>
      <c r="F347" s="34" t="s">
        <v>1144</v>
      </c>
      <c r="G347" s="34" t="s">
        <v>40</v>
      </c>
      <c r="H347" s="34" t="s">
        <v>723</v>
      </c>
      <c r="I347" s="59" t="s">
        <v>18</v>
      </c>
      <c r="J347" s="35">
        <v>298</v>
      </c>
      <c r="K347" s="36"/>
      <c r="L347" s="36"/>
      <c r="M347" s="36"/>
      <c r="N347" s="36"/>
      <c r="O347" s="36"/>
      <c r="P347" s="36"/>
      <c r="Q347" s="36"/>
      <c r="R347" s="36"/>
      <c r="S347" s="36"/>
      <c r="T347" s="36">
        <v>2.56756571591037E-4</v>
      </c>
      <c r="U347" s="36">
        <v>2.6897018664446301E-4</v>
      </c>
      <c r="V347" s="36">
        <v>2.7573797317363599E-4</v>
      </c>
      <c r="W347" s="36">
        <v>2.6924985731728698E-4</v>
      </c>
      <c r="X347" s="36">
        <v>3.52450102799293E-6</v>
      </c>
      <c r="Y347" s="36">
        <v>2.7447420262284301E-4</v>
      </c>
      <c r="Z347" s="36">
        <v>2.5122070003166298E-4</v>
      </c>
      <c r="AA347" s="36">
        <v>2.6233562307612698E-4</v>
      </c>
      <c r="AB347" s="36">
        <v>9.82923391267003E-5</v>
      </c>
      <c r="AC347" s="36">
        <v>4.3034576375748E-5</v>
      </c>
      <c r="AD347" s="36">
        <v>3.4105874522035198E-5</v>
      </c>
      <c r="AE347" s="36"/>
      <c r="AF347" s="36"/>
      <c r="AG347" s="36"/>
      <c r="AH347" s="59" t="s">
        <v>730</v>
      </c>
    </row>
    <row r="348" spans="1:34" ht="15" customHeight="1" x14ac:dyDescent="0.25">
      <c r="A348" s="34" t="s">
        <v>832</v>
      </c>
      <c r="B348" s="34" t="s">
        <v>9</v>
      </c>
      <c r="C348" s="34" t="s">
        <v>34</v>
      </c>
      <c r="D348" s="34" t="s">
        <v>35</v>
      </c>
      <c r="E348" s="34" t="s">
        <v>727</v>
      </c>
      <c r="F348" s="34" t="s">
        <v>1144</v>
      </c>
      <c r="G348" s="34" t="s">
        <v>40</v>
      </c>
      <c r="H348" s="34" t="s">
        <v>724</v>
      </c>
      <c r="I348" s="59" t="s">
        <v>16</v>
      </c>
      <c r="J348" s="35">
        <v>25</v>
      </c>
      <c r="K348" s="36"/>
      <c r="L348" s="36"/>
      <c r="M348" s="36"/>
      <c r="N348" s="36"/>
      <c r="O348" s="36"/>
      <c r="P348" s="36"/>
      <c r="Q348" s="36"/>
      <c r="R348" s="36"/>
      <c r="S348" s="36"/>
      <c r="T348" s="36"/>
      <c r="U348" s="36"/>
      <c r="V348" s="36"/>
      <c r="W348" s="36"/>
      <c r="X348" s="36"/>
      <c r="Y348" s="36"/>
      <c r="Z348" s="36"/>
      <c r="AA348" s="36"/>
      <c r="AB348" s="36"/>
      <c r="AC348" s="36"/>
      <c r="AD348" s="36"/>
      <c r="AE348" s="36">
        <v>1.84723378041607E-5</v>
      </c>
      <c r="AF348" s="36">
        <v>2.4075858655450001E-5</v>
      </c>
      <c r="AG348" s="36">
        <v>4.0057183066388999E-5</v>
      </c>
      <c r="AH348" s="59" t="s">
        <v>1145</v>
      </c>
    </row>
    <row r="349" spans="1:34" ht="15" customHeight="1" x14ac:dyDescent="0.25">
      <c r="A349" s="34" t="s">
        <v>832</v>
      </c>
      <c r="B349" s="34" t="s">
        <v>9</v>
      </c>
      <c r="C349" s="34" t="s">
        <v>34</v>
      </c>
      <c r="D349" s="34" t="s">
        <v>35</v>
      </c>
      <c r="E349" s="34" t="s">
        <v>727</v>
      </c>
      <c r="F349" s="34" t="s">
        <v>1144</v>
      </c>
      <c r="G349" s="34" t="s">
        <v>40</v>
      </c>
      <c r="H349" s="34" t="s">
        <v>724</v>
      </c>
      <c r="I349" s="59" t="s">
        <v>17</v>
      </c>
      <c r="J349" s="35">
        <v>1</v>
      </c>
      <c r="K349" s="36"/>
      <c r="L349" s="36"/>
      <c r="M349" s="36"/>
      <c r="N349" s="36"/>
      <c r="O349" s="36"/>
      <c r="P349" s="36"/>
      <c r="Q349" s="36"/>
      <c r="R349" s="36"/>
      <c r="S349" s="36"/>
      <c r="T349" s="36"/>
      <c r="U349" s="36"/>
      <c r="V349" s="36"/>
      <c r="W349" s="36"/>
      <c r="X349" s="36"/>
      <c r="Y349" s="36"/>
      <c r="Z349" s="36"/>
      <c r="AA349" s="36"/>
      <c r="AB349" s="36"/>
      <c r="AC349" s="36"/>
      <c r="AD349" s="36"/>
      <c r="AE349" s="36">
        <v>1.24896684171188E-2</v>
      </c>
      <c r="AF349" s="36">
        <v>1.8194244416073001E-2</v>
      </c>
      <c r="AG349" s="36">
        <v>2.0559933363354099E-2</v>
      </c>
      <c r="AH349" s="59" t="s">
        <v>1145</v>
      </c>
    </row>
    <row r="350" spans="1:34" ht="15" customHeight="1" x14ac:dyDescent="0.25">
      <c r="A350" s="34" t="s">
        <v>832</v>
      </c>
      <c r="B350" s="34" t="s">
        <v>9</v>
      </c>
      <c r="C350" s="34" t="s">
        <v>34</v>
      </c>
      <c r="D350" s="34" t="s">
        <v>35</v>
      </c>
      <c r="E350" s="34" t="s">
        <v>727</v>
      </c>
      <c r="F350" s="34" t="s">
        <v>1144</v>
      </c>
      <c r="G350" s="34" t="s">
        <v>40</v>
      </c>
      <c r="H350" s="34" t="s">
        <v>724</v>
      </c>
      <c r="I350" s="59" t="s">
        <v>18</v>
      </c>
      <c r="J350" s="35">
        <v>298</v>
      </c>
      <c r="K350" s="36"/>
      <c r="L350" s="36"/>
      <c r="M350" s="36"/>
      <c r="N350" s="36"/>
      <c r="O350" s="36"/>
      <c r="P350" s="36"/>
      <c r="Q350" s="36"/>
      <c r="R350" s="36"/>
      <c r="S350" s="36"/>
      <c r="T350" s="36"/>
      <c r="U350" s="36"/>
      <c r="V350" s="36"/>
      <c r="W350" s="36"/>
      <c r="X350" s="36"/>
      <c r="Y350" s="36"/>
      <c r="Z350" s="36"/>
      <c r="AA350" s="36"/>
      <c r="AB350" s="36"/>
      <c r="AC350" s="36"/>
      <c r="AD350" s="36"/>
      <c r="AE350" s="36">
        <v>3.0136545952205201E-5</v>
      </c>
      <c r="AF350" s="36">
        <v>3.8731261248593002E-5</v>
      </c>
      <c r="AG350" s="36">
        <v>6.7341725045146999E-5</v>
      </c>
      <c r="AH350" s="59" t="s">
        <v>1145</v>
      </c>
    </row>
    <row r="351" spans="1:34" ht="15" customHeight="1" x14ac:dyDescent="0.25">
      <c r="A351" s="34" t="s">
        <v>832</v>
      </c>
      <c r="B351" s="34" t="s">
        <v>9</v>
      </c>
      <c r="C351" s="34" t="s">
        <v>34</v>
      </c>
      <c r="D351" s="34" t="s">
        <v>35</v>
      </c>
      <c r="E351" s="34" t="s">
        <v>727</v>
      </c>
      <c r="F351" s="34" t="s">
        <v>408</v>
      </c>
      <c r="G351" s="34" t="s">
        <v>40</v>
      </c>
      <c r="H351" s="34" t="s">
        <v>724</v>
      </c>
      <c r="I351" s="59" t="s">
        <v>16</v>
      </c>
      <c r="J351" s="35">
        <v>25</v>
      </c>
      <c r="K351" s="36"/>
      <c r="L351" s="36"/>
      <c r="M351" s="36"/>
      <c r="N351" s="36"/>
      <c r="O351" s="36"/>
      <c r="P351" s="36"/>
      <c r="Q351" s="36"/>
      <c r="R351" s="36"/>
      <c r="S351" s="36"/>
      <c r="T351" s="36">
        <v>5.9679364692966502E-5</v>
      </c>
      <c r="U351" s="36"/>
      <c r="V351" s="36">
        <v>3.5765095238095199E-6</v>
      </c>
      <c r="W351" s="36">
        <v>5.3840997756103596E-6</v>
      </c>
      <c r="X351" s="36">
        <v>5.7151990937444097E-6</v>
      </c>
      <c r="Y351" s="36">
        <v>9.0636699200513803E-7</v>
      </c>
      <c r="Z351" s="36">
        <v>6.53935070342677E-6</v>
      </c>
      <c r="AA351" s="36">
        <v>6.3459854393433201E-7</v>
      </c>
      <c r="AB351" s="36"/>
      <c r="AC351" s="36">
        <v>5.2040902967338103E-6</v>
      </c>
      <c r="AD351" s="36">
        <v>1.52566253322436E-5</v>
      </c>
      <c r="AE351" s="36">
        <v>1.67528335942143E-6</v>
      </c>
      <c r="AF351" s="36">
        <v>3.0336153345934999E-5</v>
      </c>
      <c r="AG351" s="36">
        <v>2.3537710360941001E-5</v>
      </c>
      <c r="AH351" s="59" t="s">
        <v>733</v>
      </c>
    </row>
    <row r="352" spans="1:34" ht="15" customHeight="1" x14ac:dyDescent="0.25">
      <c r="A352" s="34" t="s">
        <v>832</v>
      </c>
      <c r="B352" s="34" t="s">
        <v>9</v>
      </c>
      <c r="C352" s="34" t="s">
        <v>34</v>
      </c>
      <c r="D352" s="34" t="s">
        <v>35</v>
      </c>
      <c r="E352" s="34" t="s">
        <v>727</v>
      </c>
      <c r="F352" s="34" t="s">
        <v>408</v>
      </c>
      <c r="G352" s="34" t="s">
        <v>40</v>
      </c>
      <c r="H352" s="34" t="s">
        <v>724</v>
      </c>
      <c r="I352" s="59" t="s">
        <v>17</v>
      </c>
      <c r="J352" s="35">
        <v>1</v>
      </c>
      <c r="K352" s="36"/>
      <c r="L352" s="36"/>
      <c r="M352" s="36"/>
      <c r="N352" s="36"/>
      <c r="O352" s="36"/>
      <c r="P352" s="36"/>
      <c r="Q352" s="36"/>
      <c r="R352" s="36"/>
      <c r="S352" s="36"/>
      <c r="T352" s="36">
        <v>0.12656799664084301</v>
      </c>
      <c r="U352" s="36"/>
      <c r="V352" s="36">
        <v>7.5861771239999999E-3</v>
      </c>
      <c r="W352" s="36">
        <v>1.1418598804114499E-2</v>
      </c>
      <c r="X352" s="36">
        <v>1.2238863845936501E-2</v>
      </c>
      <c r="Y352" s="36">
        <v>1.9420186865222199E-3</v>
      </c>
      <c r="Z352" s="36">
        <v>1.40166633190404E-2</v>
      </c>
      <c r="AA352" s="36">
        <v>1.35939565357917E-3</v>
      </c>
      <c r="AB352" s="36"/>
      <c r="AC352" s="36">
        <v>1.1225804115269701E-2</v>
      </c>
      <c r="AD352" s="36">
        <v>3.2910899133767803E-2</v>
      </c>
      <c r="AE352" s="36">
        <v>3.6124171821311601E-3</v>
      </c>
      <c r="AF352" s="36">
        <v>6.5436572280109406E-2</v>
      </c>
      <c r="AG352" s="36">
        <v>5.0790792776111801E-2</v>
      </c>
      <c r="AH352" s="59" t="s">
        <v>733</v>
      </c>
    </row>
    <row r="353" spans="1:34" ht="15" customHeight="1" x14ac:dyDescent="0.25">
      <c r="A353" s="34" t="s">
        <v>832</v>
      </c>
      <c r="B353" s="34" t="s">
        <v>9</v>
      </c>
      <c r="C353" s="34" t="s">
        <v>34</v>
      </c>
      <c r="D353" s="34" t="s">
        <v>35</v>
      </c>
      <c r="E353" s="34" t="s">
        <v>727</v>
      </c>
      <c r="F353" s="34" t="s">
        <v>408</v>
      </c>
      <c r="G353" s="34" t="s">
        <v>40</v>
      </c>
      <c r="H353" s="34" t="s">
        <v>724</v>
      </c>
      <c r="I353" s="59" t="s">
        <v>18</v>
      </c>
      <c r="J353" s="35">
        <v>298</v>
      </c>
      <c r="K353" s="36"/>
      <c r="L353" s="36"/>
      <c r="M353" s="36"/>
      <c r="N353" s="36"/>
      <c r="O353" s="36"/>
      <c r="P353" s="36"/>
      <c r="Q353" s="36"/>
      <c r="R353" s="36"/>
      <c r="S353" s="36"/>
      <c r="T353" s="36">
        <v>7.11378027140161E-5</v>
      </c>
      <c r="U353" s="36"/>
      <c r="V353" s="36">
        <v>4.2640195161290296E-6</v>
      </c>
      <c r="W353" s="36">
        <v>6.4178469325275399E-6</v>
      </c>
      <c r="X353" s="36">
        <v>6.8125173197433496E-6</v>
      </c>
      <c r="Y353" s="36">
        <v>1.0803894544701301E-6</v>
      </c>
      <c r="Z353" s="36">
        <v>7.7949060384847101E-6</v>
      </c>
      <c r="AA353" s="36">
        <v>7.5644146436972398E-7</v>
      </c>
      <c r="AB353" s="36"/>
      <c r="AC353" s="36">
        <v>6.2032756337067096E-6</v>
      </c>
      <c r="AD353" s="36">
        <v>1.81858973960345E-5</v>
      </c>
      <c r="AE353" s="36">
        <v>1.9969377644307498E-6</v>
      </c>
      <c r="AF353" s="36">
        <v>3.6160694788353999E-5</v>
      </c>
      <c r="AG353" s="36">
        <v>2.8056950750242E-5</v>
      </c>
      <c r="AH353" s="59" t="s">
        <v>733</v>
      </c>
    </row>
    <row r="354" spans="1:34" ht="15" customHeight="1" x14ac:dyDescent="0.25">
      <c r="A354" s="34" t="s">
        <v>832</v>
      </c>
      <c r="B354" s="34" t="s">
        <v>9</v>
      </c>
      <c r="C354" s="34" t="s">
        <v>34</v>
      </c>
      <c r="D354" s="34" t="s">
        <v>35</v>
      </c>
      <c r="E354" s="34" t="s">
        <v>727</v>
      </c>
      <c r="F354" s="34" t="s">
        <v>1205</v>
      </c>
      <c r="G354" s="34" t="s">
        <v>40</v>
      </c>
      <c r="H354" s="34" t="s">
        <v>724</v>
      </c>
      <c r="I354" s="59" t="s">
        <v>16</v>
      </c>
      <c r="J354" s="35">
        <v>25</v>
      </c>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v>3.0298586872600002E-7</v>
      </c>
      <c r="AH354" s="59" t="s">
        <v>1206</v>
      </c>
    </row>
    <row r="355" spans="1:34" ht="15" customHeight="1" x14ac:dyDescent="0.25">
      <c r="A355" s="34" t="s">
        <v>832</v>
      </c>
      <c r="B355" s="34" t="s">
        <v>9</v>
      </c>
      <c r="C355" s="34" t="s">
        <v>34</v>
      </c>
      <c r="D355" s="34" t="s">
        <v>35</v>
      </c>
      <c r="E355" s="34" t="s">
        <v>727</v>
      </c>
      <c r="F355" s="34" t="s">
        <v>1205</v>
      </c>
      <c r="G355" s="34" t="s">
        <v>40</v>
      </c>
      <c r="H355" s="34" t="s">
        <v>724</v>
      </c>
      <c r="I355" s="59" t="s">
        <v>17</v>
      </c>
      <c r="J355" s="35">
        <v>1</v>
      </c>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v>6.5396378091891897E-4</v>
      </c>
      <c r="AH355" s="59" t="s">
        <v>1206</v>
      </c>
    </row>
    <row r="356" spans="1:34" ht="15" customHeight="1" x14ac:dyDescent="0.25">
      <c r="A356" s="34" t="s">
        <v>832</v>
      </c>
      <c r="B356" s="34" t="s">
        <v>9</v>
      </c>
      <c r="C356" s="34" t="s">
        <v>34</v>
      </c>
      <c r="D356" s="34" t="s">
        <v>35</v>
      </c>
      <c r="E356" s="34" t="s">
        <v>727</v>
      </c>
      <c r="F356" s="34" t="s">
        <v>1205</v>
      </c>
      <c r="G356" s="34" t="s">
        <v>40</v>
      </c>
      <c r="H356" s="34" t="s">
        <v>724</v>
      </c>
      <c r="I356" s="59" t="s">
        <v>18</v>
      </c>
      <c r="J356" s="35">
        <v>298</v>
      </c>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v>3.61159155520999E-7</v>
      </c>
      <c r="AH356" s="59" t="s">
        <v>1206</v>
      </c>
    </row>
    <row r="357" spans="1:34" ht="15" customHeight="1" x14ac:dyDescent="0.25">
      <c r="A357" s="34" t="s">
        <v>832</v>
      </c>
      <c r="B357" s="34" t="s">
        <v>999</v>
      </c>
      <c r="C357" s="34" t="s">
        <v>34</v>
      </c>
      <c r="D357" s="34" t="s">
        <v>35</v>
      </c>
      <c r="E357" s="34" t="s">
        <v>727</v>
      </c>
      <c r="F357" s="34" t="s">
        <v>1002</v>
      </c>
      <c r="G357" s="34" t="s">
        <v>40</v>
      </c>
      <c r="H357" s="34" t="s">
        <v>723</v>
      </c>
      <c r="I357" s="59" t="s">
        <v>16</v>
      </c>
      <c r="J357" s="35">
        <v>25</v>
      </c>
      <c r="K357" s="36"/>
      <c r="L357" s="36"/>
      <c r="M357" s="36"/>
      <c r="N357" s="36"/>
      <c r="O357" s="36"/>
      <c r="P357" s="36"/>
      <c r="Q357" s="36"/>
      <c r="R357" s="36"/>
      <c r="S357" s="36"/>
      <c r="T357" s="36"/>
      <c r="U357" s="36"/>
      <c r="V357" s="36"/>
      <c r="W357" s="36"/>
      <c r="X357" s="36"/>
      <c r="Y357" s="36"/>
      <c r="Z357" s="36"/>
      <c r="AA357" s="36"/>
      <c r="AB357" s="36"/>
      <c r="AC357" s="36">
        <v>1.9341155796548899E-7</v>
      </c>
      <c r="AD357" s="36">
        <v>2.3025280550248602E-6</v>
      </c>
      <c r="AE357" s="36">
        <v>4.7487481811547603E-7</v>
      </c>
      <c r="AF357" s="36">
        <v>2.5374208103599998E-7</v>
      </c>
      <c r="AG357" s="36"/>
      <c r="AH357" s="59" t="s">
        <v>1048</v>
      </c>
    </row>
    <row r="358" spans="1:34" ht="15" customHeight="1" x14ac:dyDescent="0.25">
      <c r="A358" s="34" t="s">
        <v>832</v>
      </c>
      <c r="B358" s="34" t="s">
        <v>999</v>
      </c>
      <c r="C358" s="34" t="s">
        <v>34</v>
      </c>
      <c r="D358" s="34" t="s">
        <v>35</v>
      </c>
      <c r="E358" s="34" t="s">
        <v>727</v>
      </c>
      <c r="F358" s="34" t="s">
        <v>1002</v>
      </c>
      <c r="G358" s="34" t="s">
        <v>40</v>
      </c>
      <c r="H358" s="34" t="s">
        <v>723</v>
      </c>
      <c r="I358" s="59" t="s">
        <v>17</v>
      </c>
      <c r="J358" s="35">
        <v>1</v>
      </c>
      <c r="K358" s="36"/>
      <c r="L358" s="36"/>
      <c r="M358" s="36"/>
      <c r="N358" s="36"/>
      <c r="O358" s="36"/>
      <c r="P358" s="36"/>
      <c r="Q358" s="36"/>
      <c r="R358" s="36"/>
      <c r="S358" s="36"/>
      <c r="T358" s="36"/>
      <c r="U358" s="36"/>
      <c r="V358" s="36"/>
      <c r="W358" s="36"/>
      <c r="X358" s="36"/>
      <c r="Y358" s="36"/>
      <c r="Z358" s="36"/>
      <c r="AA358" s="36"/>
      <c r="AB358" s="36"/>
      <c r="AC358" s="36">
        <v>6.5462430113459407E-5</v>
      </c>
      <c r="AD358" s="36">
        <v>7.7932954072850596E-4</v>
      </c>
      <c r="AE358" s="36">
        <v>1.60726117591089E-4</v>
      </c>
      <c r="AF358" s="36">
        <v>8.5884138495060993E-5</v>
      </c>
      <c r="AG358" s="36"/>
      <c r="AH358" s="59" t="s">
        <v>1048</v>
      </c>
    </row>
    <row r="359" spans="1:34" ht="15" customHeight="1" x14ac:dyDescent="0.25">
      <c r="A359" s="34" t="s">
        <v>832</v>
      </c>
      <c r="B359" s="34" t="s">
        <v>999</v>
      </c>
      <c r="C359" s="34" t="s">
        <v>34</v>
      </c>
      <c r="D359" s="34" t="s">
        <v>35</v>
      </c>
      <c r="E359" s="34" t="s">
        <v>727</v>
      </c>
      <c r="F359" s="34" t="s">
        <v>1002</v>
      </c>
      <c r="G359" s="34" t="s">
        <v>40</v>
      </c>
      <c r="H359" s="34" t="s">
        <v>723</v>
      </c>
      <c r="I359" s="59" t="s">
        <v>18</v>
      </c>
      <c r="J359" s="35">
        <v>298</v>
      </c>
      <c r="K359" s="36"/>
      <c r="L359" s="36"/>
      <c r="M359" s="36"/>
      <c r="N359" s="36"/>
      <c r="O359" s="36"/>
      <c r="P359" s="36"/>
      <c r="Q359" s="36"/>
      <c r="R359" s="36"/>
      <c r="S359" s="36"/>
      <c r="T359" s="36"/>
      <c r="U359" s="36"/>
      <c r="V359" s="36"/>
      <c r="W359" s="36"/>
      <c r="X359" s="36"/>
      <c r="Y359" s="36"/>
      <c r="Z359" s="36"/>
      <c r="AA359" s="36"/>
      <c r="AB359" s="36"/>
      <c r="AC359" s="36">
        <v>3.3534213485726399E-7</v>
      </c>
      <c r="AD359" s="36">
        <v>3.9921806400798597E-6</v>
      </c>
      <c r="AE359" s="36">
        <v>8.2334113546989698E-7</v>
      </c>
      <c r="AF359" s="36">
        <v>4.3995184450500002E-7</v>
      </c>
      <c r="AG359" s="36"/>
      <c r="AH359" s="59" t="s">
        <v>1048</v>
      </c>
    </row>
    <row r="360" spans="1:34" ht="15" customHeight="1" x14ac:dyDescent="0.25">
      <c r="A360" s="34" t="s">
        <v>832</v>
      </c>
      <c r="B360" s="34" t="s">
        <v>9</v>
      </c>
      <c r="C360" s="34" t="s">
        <v>34</v>
      </c>
      <c r="D360" s="34" t="s">
        <v>35</v>
      </c>
      <c r="E360" s="34" t="s">
        <v>727</v>
      </c>
      <c r="F360" s="34" t="s">
        <v>1055</v>
      </c>
      <c r="G360" s="34" t="s">
        <v>40</v>
      </c>
      <c r="H360" s="34" t="s">
        <v>724</v>
      </c>
      <c r="I360" s="59" t="s">
        <v>16</v>
      </c>
      <c r="J360" s="35">
        <v>25</v>
      </c>
      <c r="K360" s="36"/>
      <c r="L360" s="36"/>
      <c r="M360" s="36"/>
      <c r="N360" s="36"/>
      <c r="O360" s="36"/>
      <c r="P360" s="36"/>
      <c r="Q360" s="36"/>
      <c r="R360" s="36"/>
      <c r="S360" s="36"/>
      <c r="T360" s="36"/>
      <c r="U360" s="36"/>
      <c r="V360" s="36"/>
      <c r="W360" s="36"/>
      <c r="X360" s="36"/>
      <c r="Y360" s="36"/>
      <c r="Z360" s="36"/>
      <c r="AA360" s="36"/>
      <c r="AB360" s="36"/>
      <c r="AC360" s="36"/>
      <c r="AD360" s="36"/>
      <c r="AE360" s="36">
        <v>1.9509692540493999E-5</v>
      </c>
      <c r="AF360" s="36">
        <v>1.9934965936020002E-5</v>
      </c>
      <c r="AG360" s="36">
        <v>1.321412573624E-5</v>
      </c>
      <c r="AH360" s="59" t="s">
        <v>1056</v>
      </c>
    </row>
    <row r="361" spans="1:34" ht="15" customHeight="1" x14ac:dyDescent="0.25">
      <c r="A361" s="34" t="s">
        <v>832</v>
      </c>
      <c r="B361" s="34" t="s">
        <v>9</v>
      </c>
      <c r="C361" s="34" t="s">
        <v>34</v>
      </c>
      <c r="D361" s="34" t="s">
        <v>35</v>
      </c>
      <c r="E361" s="34" t="s">
        <v>727</v>
      </c>
      <c r="F361" s="34" t="s">
        <v>1055</v>
      </c>
      <c r="G361" s="34" t="s">
        <v>40</v>
      </c>
      <c r="H361" s="34" t="s">
        <v>724</v>
      </c>
      <c r="I361" s="59" t="s">
        <v>17</v>
      </c>
      <c r="J361" s="35">
        <v>1</v>
      </c>
      <c r="K361" s="36"/>
      <c r="L361" s="36"/>
      <c r="M361" s="36"/>
      <c r="N361" s="36"/>
      <c r="O361" s="36"/>
      <c r="P361" s="36"/>
      <c r="Q361" s="36"/>
      <c r="R361" s="36"/>
      <c r="S361" s="36"/>
      <c r="T361" s="36"/>
      <c r="U361" s="36"/>
      <c r="V361" s="36"/>
      <c r="W361" s="36"/>
      <c r="X361" s="36"/>
      <c r="Y361" s="36"/>
      <c r="Z361" s="36"/>
      <c r="AA361" s="36"/>
      <c r="AB361" s="36"/>
      <c r="AC361" s="36"/>
      <c r="AD361" s="36"/>
      <c r="AE361" s="36">
        <v>4.21231049359133E-2</v>
      </c>
      <c r="AF361" s="36">
        <v>4.2942284380761503E-2</v>
      </c>
      <c r="AG361" s="36">
        <v>2.84194522062741E-2</v>
      </c>
      <c r="AH361" s="59" t="s">
        <v>1056</v>
      </c>
    </row>
    <row r="362" spans="1:34" ht="15" customHeight="1" x14ac:dyDescent="0.25">
      <c r="A362" s="34" t="s">
        <v>832</v>
      </c>
      <c r="B362" s="34" t="s">
        <v>9</v>
      </c>
      <c r="C362" s="34" t="s">
        <v>34</v>
      </c>
      <c r="D362" s="34" t="s">
        <v>35</v>
      </c>
      <c r="E362" s="34" t="s">
        <v>727</v>
      </c>
      <c r="F362" s="34" t="s">
        <v>1055</v>
      </c>
      <c r="G362" s="34" t="s">
        <v>40</v>
      </c>
      <c r="H362" s="34" t="s">
        <v>724</v>
      </c>
      <c r="I362" s="59" t="s">
        <v>18</v>
      </c>
      <c r="J362" s="35">
        <v>298</v>
      </c>
      <c r="K362" s="36"/>
      <c r="L362" s="36"/>
      <c r="M362" s="36"/>
      <c r="N362" s="36"/>
      <c r="O362" s="36"/>
      <c r="P362" s="36"/>
      <c r="Q362" s="36"/>
      <c r="R362" s="36"/>
      <c r="S362" s="36"/>
      <c r="T362" s="36"/>
      <c r="U362" s="36"/>
      <c r="V362" s="36"/>
      <c r="W362" s="36"/>
      <c r="X362" s="36"/>
      <c r="Y362" s="36"/>
      <c r="Z362" s="36"/>
      <c r="AA362" s="36"/>
      <c r="AB362" s="36"/>
      <c r="AC362" s="36"/>
      <c r="AD362" s="36"/>
      <c r="AE362" s="36">
        <v>2.3255553508269299E-5</v>
      </c>
      <c r="AF362" s="36">
        <v>2.3762479395735999E-5</v>
      </c>
      <c r="AG362" s="36">
        <v>1.5751237877597999E-5</v>
      </c>
      <c r="AH362" s="59" t="s">
        <v>1056</v>
      </c>
    </row>
    <row r="363" spans="1:34" ht="15" customHeight="1" x14ac:dyDescent="0.25">
      <c r="A363" s="34" t="s">
        <v>832</v>
      </c>
      <c r="B363" s="34" t="s">
        <v>9</v>
      </c>
      <c r="C363" s="34" t="s">
        <v>34</v>
      </c>
      <c r="D363" s="34" t="s">
        <v>35</v>
      </c>
      <c r="E363" s="34" t="s">
        <v>727</v>
      </c>
      <c r="F363" s="34" t="s">
        <v>1057</v>
      </c>
      <c r="G363" s="34" t="s">
        <v>40</v>
      </c>
      <c r="H363" s="34" t="s">
        <v>723</v>
      </c>
      <c r="I363" s="59" t="s">
        <v>16</v>
      </c>
      <c r="J363" s="35">
        <v>25</v>
      </c>
      <c r="K363" s="36"/>
      <c r="L363" s="36"/>
      <c r="M363" s="36"/>
      <c r="N363" s="36"/>
      <c r="O363" s="36"/>
      <c r="P363" s="36"/>
      <c r="Q363" s="36"/>
      <c r="R363" s="36"/>
      <c r="S363" s="36"/>
      <c r="T363" s="36"/>
      <c r="U363" s="36"/>
      <c r="V363" s="36"/>
      <c r="W363" s="36"/>
      <c r="X363" s="36"/>
      <c r="Y363" s="36"/>
      <c r="Z363" s="36"/>
      <c r="AA363" s="36"/>
      <c r="AB363" s="36"/>
      <c r="AC363" s="36"/>
      <c r="AD363" s="36"/>
      <c r="AE363" s="36">
        <v>4.8301779923131004E-6</v>
      </c>
      <c r="AF363" s="36">
        <v>1.419788844899E-6</v>
      </c>
      <c r="AG363" s="36"/>
      <c r="AH363" s="59" t="s">
        <v>1058</v>
      </c>
    </row>
    <row r="364" spans="1:34" ht="15" customHeight="1" x14ac:dyDescent="0.25">
      <c r="A364" s="34" t="s">
        <v>832</v>
      </c>
      <c r="B364" s="34" t="s">
        <v>9</v>
      </c>
      <c r="C364" s="34" t="s">
        <v>34</v>
      </c>
      <c r="D364" s="34" t="s">
        <v>35</v>
      </c>
      <c r="E364" s="34" t="s">
        <v>727</v>
      </c>
      <c r="F364" s="34" t="s">
        <v>1057</v>
      </c>
      <c r="G364" s="34" t="s">
        <v>40</v>
      </c>
      <c r="H364" s="34" t="s">
        <v>723</v>
      </c>
      <c r="I364" s="59" t="s">
        <v>17</v>
      </c>
      <c r="J364" s="35">
        <v>1</v>
      </c>
      <c r="K364" s="36"/>
      <c r="L364" s="36"/>
      <c r="M364" s="36"/>
      <c r="N364" s="36"/>
      <c r="O364" s="36"/>
      <c r="P364" s="36"/>
      <c r="Q364" s="36"/>
      <c r="R364" s="36"/>
      <c r="S364" s="36"/>
      <c r="T364" s="36"/>
      <c r="U364" s="36"/>
      <c r="V364" s="36"/>
      <c r="W364" s="36"/>
      <c r="X364" s="36"/>
      <c r="Y364" s="36"/>
      <c r="Z364" s="36"/>
      <c r="AA364" s="36"/>
      <c r="AB364" s="36"/>
      <c r="AC364" s="36"/>
      <c r="AD364" s="36"/>
      <c r="AE364" s="36">
        <v>1.6723610989225299E-3</v>
      </c>
      <c r="AF364" s="36">
        <v>4.9149358607365702E-4</v>
      </c>
      <c r="AG364" s="36"/>
      <c r="AH364" s="59" t="s">
        <v>1058</v>
      </c>
    </row>
    <row r="365" spans="1:34" ht="15" customHeight="1" x14ac:dyDescent="0.25">
      <c r="A365" s="34" t="s">
        <v>832</v>
      </c>
      <c r="B365" s="34" t="s">
        <v>9</v>
      </c>
      <c r="C365" s="34" t="s">
        <v>34</v>
      </c>
      <c r="D365" s="34" t="s">
        <v>35</v>
      </c>
      <c r="E365" s="34" t="s">
        <v>727</v>
      </c>
      <c r="F365" s="34" t="s">
        <v>1057</v>
      </c>
      <c r="G365" s="34" t="s">
        <v>40</v>
      </c>
      <c r="H365" s="34" t="s">
        <v>723</v>
      </c>
      <c r="I365" s="59" t="s">
        <v>18</v>
      </c>
      <c r="J365" s="35">
        <v>298</v>
      </c>
      <c r="K365" s="36"/>
      <c r="L365" s="36"/>
      <c r="M365" s="36"/>
      <c r="N365" s="36"/>
      <c r="O365" s="36"/>
      <c r="P365" s="36"/>
      <c r="Q365" s="36"/>
      <c r="R365" s="36"/>
      <c r="S365" s="36"/>
      <c r="T365" s="36"/>
      <c r="U365" s="36"/>
      <c r="V365" s="36"/>
      <c r="W365" s="36"/>
      <c r="X365" s="36"/>
      <c r="Y365" s="36"/>
      <c r="Z365" s="36"/>
      <c r="AA365" s="36"/>
      <c r="AB365" s="36"/>
      <c r="AC365" s="36"/>
      <c r="AD365" s="36"/>
      <c r="AE365" s="36">
        <v>8.3759882166743106E-6</v>
      </c>
      <c r="AF365" s="36">
        <v>2.4618845298460002E-6</v>
      </c>
      <c r="AG365" s="36"/>
      <c r="AH365" s="59" t="s">
        <v>1058</v>
      </c>
    </row>
    <row r="366" spans="1:34" ht="15" customHeight="1" x14ac:dyDescent="0.25">
      <c r="A366" s="34" t="s">
        <v>832</v>
      </c>
      <c r="B366" s="34" t="s">
        <v>9</v>
      </c>
      <c r="C366" s="34" t="s">
        <v>34</v>
      </c>
      <c r="D366" s="34" t="s">
        <v>35</v>
      </c>
      <c r="E366" s="34" t="s">
        <v>727</v>
      </c>
      <c r="F366" s="34" t="s">
        <v>1044</v>
      </c>
      <c r="G366" s="34" t="s">
        <v>40</v>
      </c>
      <c r="H366" s="34" t="s">
        <v>1045</v>
      </c>
      <c r="I366" s="59" t="s">
        <v>16</v>
      </c>
      <c r="J366" s="35">
        <v>25</v>
      </c>
      <c r="K366" s="36"/>
      <c r="L366" s="36"/>
      <c r="M366" s="36"/>
      <c r="N366" s="36"/>
      <c r="O366" s="36"/>
      <c r="P366" s="36"/>
      <c r="Q366" s="36"/>
      <c r="R366" s="36"/>
      <c r="S366" s="36"/>
      <c r="T366" s="36"/>
      <c r="U366" s="36"/>
      <c r="V366" s="36"/>
      <c r="W366" s="36"/>
      <c r="X366" s="36"/>
      <c r="Y366" s="36"/>
      <c r="Z366" s="36">
        <v>9.6506062655863896E-7</v>
      </c>
      <c r="AA366" s="36">
        <v>3.5423702752733901E-6</v>
      </c>
      <c r="AB366" s="36">
        <v>3.1965453231410699E-6</v>
      </c>
      <c r="AC366" s="36">
        <v>3.2407384254061998E-6</v>
      </c>
      <c r="AD366" s="36">
        <v>3.4466374697900001E-6</v>
      </c>
      <c r="AE366" s="36">
        <v>4.3835249953166698E-6</v>
      </c>
      <c r="AF366" s="36">
        <v>3.8633346202599999E-6</v>
      </c>
      <c r="AG366" s="36">
        <v>1.881208464572E-6</v>
      </c>
      <c r="AH366" s="59" t="s">
        <v>1046</v>
      </c>
    </row>
    <row r="367" spans="1:34" ht="15" customHeight="1" x14ac:dyDescent="0.25">
      <c r="A367" s="34" t="s">
        <v>832</v>
      </c>
      <c r="B367" s="34" t="s">
        <v>9</v>
      </c>
      <c r="C367" s="34" t="s">
        <v>34</v>
      </c>
      <c r="D367" s="34" t="s">
        <v>35</v>
      </c>
      <c r="E367" s="34" t="s">
        <v>727</v>
      </c>
      <c r="F367" s="34" t="s">
        <v>1044</v>
      </c>
      <c r="G367" s="34" t="s">
        <v>40</v>
      </c>
      <c r="H367" s="34" t="s">
        <v>1045</v>
      </c>
      <c r="I367" s="59" t="s">
        <v>17</v>
      </c>
      <c r="J367" s="35">
        <v>1</v>
      </c>
      <c r="K367" s="36"/>
      <c r="L367" s="36"/>
      <c r="M367" s="36"/>
      <c r="N367" s="36"/>
      <c r="O367" s="36"/>
      <c r="P367" s="36"/>
      <c r="Q367" s="36"/>
      <c r="R367" s="36"/>
      <c r="S367" s="36"/>
      <c r="T367" s="36"/>
      <c r="U367" s="36"/>
      <c r="V367" s="36"/>
      <c r="W367" s="36"/>
      <c r="X367" s="36"/>
      <c r="Y367" s="36"/>
      <c r="Z367" s="36">
        <v>4.6214646076291801E-6</v>
      </c>
      <c r="AA367" s="36"/>
      <c r="AB367" s="36"/>
      <c r="AC367" s="36"/>
      <c r="AD367" s="36"/>
      <c r="AE367" s="36"/>
      <c r="AF367" s="36"/>
      <c r="AG367" s="36">
        <v>1.9021767817729999E-5</v>
      </c>
      <c r="AH367" s="59" t="s">
        <v>1046</v>
      </c>
    </row>
    <row r="368" spans="1:34" ht="15" customHeight="1" x14ac:dyDescent="0.25">
      <c r="A368" s="34" t="s">
        <v>832</v>
      </c>
      <c r="B368" s="34" t="s">
        <v>9</v>
      </c>
      <c r="C368" s="34" t="s">
        <v>34</v>
      </c>
      <c r="D368" s="34" t="s">
        <v>35</v>
      </c>
      <c r="E368" s="34" t="s">
        <v>727</v>
      </c>
      <c r="F368" s="34" t="s">
        <v>1044</v>
      </c>
      <c r="G368" s="34" t="s">
        <v>40</v>
      </c>
      <c r="H368" s="34" t="s">
        <v>1045</v>
      </c>
      <c r="I368" s="59" t="s">
        <v>18</v>
      </c>
      <c r="J368" s="35">
        <v>298</v>
      </c>
      <c r="K368" s="36"/>
      <c r="L368" s="36"/>
      <c r="M368" s="36"/>
      <c r="N368" s="36"/>
      <c r="O368" s="36"/>
      <c r="P368" s="36"/>
      <c r="Q368" s="36"/>
      <c r="R368" s="36"/>
      <c r="S368" s="36"/>
      <c r="T368" s="36"/>
      <c r="U368" s="36"/>
      <c r="V368" s="36"/>
      <c r="W368" s="36"/>
      <c r="X368" s="36"/>
      <c r="Y368" s="36"/>
      <c r="Z368" s="36">
        <v>2.26223969368295E-6</v>
      </c>
      <c r="AA368" s="36">
        <v>8.3130574434978393E-6</v>
      </c>
      <c r="AB368" s="36">
        <v>7.5014927370813104E-6</v>
      </c>
      <c r="AC368" s="36">
        <v>7.6052028998220201E-6</v>
      </c>
      <c r="AD368" s="36">
        <v>8.0883964822297002E-6</v>
      </c>
      <c r="AE368" s="36">
        <v>1.0287037282759601E-5</v>
      </c>
      <c r="AF368" s="36">
        <v>9.0662805200949994E-6</v>
      </c>
      <c r="AG368" s="36">
        <v>4.4154444886229899E-6</v>
      </c>
      <c r="AH368" s="59" t="s">
        <v>1046</v>
      </c>
    </row>
    <row r="369" spans="1:34" ht="15" customHeight="1" x14ac:dyDescent="0.25">
      <c r="A369" s="34" t="s">
        <v>832</v>
      </c>
      <c r="B369" s="34" t="s">
        <v>9</v>
      </c>
      <c r="C369" s="34" t="s">
        <v>34</v>
      </c>
      <c r="D369" s="34" t="s">
        <v>35</v>
      </c>
      <c r="E369" s="34" t="s">
        <v>727</v>
      </c>
      <c r="F369" s="34" t="s">
        <v>1059</v>
      </c>
      <c r="G369" s="34" t="s">
        <v>40</v>
      </c>
      <c r="H369" s="34" t="s">
        <v>724</v>
      </c>
      <c r="I369" s="59" t="s">
        <v>16</v>
      </c>
      <c r="J369" s="35">
        <v>25</v>
      </c>
      <c r="K369" s="36"/>
      <c r="L369" s="36"/>
      <c r="M369" s="36"/>
      <c r="N369" s="36"/>
      <c r="O369" s="36"/>
      <c r="P369" s="36"/>
      <c r="Q369" s="36"/>
      <c r="R369" s="36"/>
      <c r="S369" s="36"/>
      <c r="T369" s="36"/>
      <c r="U369" s="36"/>
      <c r="V369" s="36"/>
      <c r="W369" s="36"/>
      <c r="X369" s="36"/>
      <c r="Y369" s="36"/>
      <c r="Z369" s="36"/>
      <c r="AA369" s="36"/>
      <c r="AB369" s="36"/>
      <c r="AC369" s="36"/>
      <c r="AD369" s="36"/>
      <c r="AE369" s="36">
        <v>1.40738798199607E-5</v>
      </c>
      <c r="AF369" s="36">
        <v>4.3318552422565999E-5</v>
      </c>
      <c r="AG369" s="36">
        <v>9.1162310718929995E-6</v>
      </c>
      <c r="AH369" s="59" t="s">
        <v>1060</v>
      </c>
    </row>
    <row r="370" spans="1:34" ht="15" customHeight="1" x14ac:dyDescent="0.25">
      <c r="A370" s="34" t="s">
        <v>832</v>
      </c>
      <c r="B370" s="34" t="s">
        <v>9</v>
      </c>
      <c r="C370" s="34" t="s">
        <v>34</v>
      </c>
      <c r="D370" s="34" t="s">
        <v>35</v>
      </c>
      <c r="E370" s="34" t="s">
        <v>727</v>
      </c>
      <c r="F370" s="34" t="s">
        <v>1059</v>
      </c>
      <c r="G370" s="34" t="s">
        <v>40</v>
      </c>
      <c r="H370" s="34" t="s">
        <v>724</v>
      </c>
      <c r="I370" s="59" t="s">
        <v>17</v>
      </c>
      <c r="J370" s="35">
        <v>1</v>
      </c>
      <c r="K370" s="36"/>
      <c r="L370" s="36"/>
      <c r="M370" s="36"/>
      <c r="N370" s="36"/>
      <c r="O370" s="36"/>
      <c r="P370" s="36"/>
      <c r="Q370" s="36"/>
      <c r="R370" s="36"/>
      <c r="S370" s="36"/>
      <c r="T370" s="36"/>
      <c r="U370" s="36"/>
      <c r="V370" s="36"/>
      <c r="W370" s="36"/>
      <c r="X370" s="36"/>
      <c r="Y370" s="36"/>
      <c r="Z370" s="36"/>
      <c r="AA370" s="36"/>
      <c r="AB370" s="36"/>
      <c r="AC370" s="36"/>
      <c r="AD370" s="36"/>
      <c r="AE370" s="36">
        <v>3.0349381949805701E-2</v>
      </c>
      <c r="AF370" s="36">
        <v>9.3440861289780394E-2</v>
      </c>
      <c r="AG370" s="36">
        <v>1.9658548069603501E-2</v>
      </c>
      <c r="AH370" s="59" t="s">
        <v>1060</v>
      </c>
    </row>
    <row r="371" spans="1:34" ht="15" customHeight="1" x14ac:dyDescent="0.25">
      <c r="A371" s="34" t="s">
        <v>832</v>
      </c>
      <c r="B371" s="34" t="s">
        <v>9</v>
      </c>
      <c r="C371" s="34" t="s">
        <v>34</v>
      </c>
      <c r="D371" s="34" t="s">
        <v>35</v>
      </c>
      <c r="E371" s="34" t="s">
        <v>727</v>
      </c>
      <c r="F371" s="34" t="s">
        <v>1059</v>
      </c>
      <c r="G371" s="34" t="s">
        <v>40</v>
      </c>
      <c r="H371" s="34" t="s">
        <v>724</v>
      </c>
      <c r="I371" s="59" t="s">
        <v>18</v>
      </c>
      <c r="J371" s="35">
        <v>298</v>
      </c>
      <c r="K371" s="36"/>
      <c r="L371" s="36"/>
      <c r="M371" s="36"/>
      <c r="N371" s="36"/>
      <c r="O371" s="36"/>
      <c r="P371" s="36"/>
      <c r="Q371" s="36"/>
      <c r="R371" s="36"/>
      <c r="S371" s="36"/>
      <c r="T371" s="36"/>
      <c r="U371" s="36"/>
      <c r="V371" s="36"/>
      <c r="W371" s="36"/>
      <c r="X371" s="36"/>
      <c r="Y371" s="36"/>
      <c r="Z371" s="36"/>
      <c r="AA371" s="36"/>
      <c r="AB371" s="36"/>
      <c r="AC371" s="36"/>
      <c r="AD371" s="36"/>
      <c r="AE371" s="36">
        <v>1.6776064745392898E-5</v>
      </c>
      <c r="AF371" s="36">
        <v>5.1635714487699002E-5</v>
      </c>
      <c r="AG371" s="36">
        <v>1.0866547437696E-5</v>
      </c>
      <c r="AH371" s="59" t="s">
        <v>1060</v>
      </c>
    </row>
    <row r="372" spans="1:34" ht="15" customHeight="1" x14ac:dyDescent="0.25">
      <c r="A372" s="34" t="s">
        <v>832</v>
      </c>
      <c r="B372" s="34" t="s">
        <v>9</v>
      </c>
      <c r="C372" s="34" t="s">
        <v>34</v>
      </c>
      <c r="D372" s="34" t="s">
        <v>35</v>
      </c>
      <c r="E372" s="34" t="s">
        <v>727</v>
      </c>
      <c r="F372" s="34" t="s">
        <v>1149</v>
      </c>
      <c r="G372" s="34" t="s">
        <v>40</v>
      </c>
      <c r="H372" s="34" t="s">
        <v>724</v>
      </c>
      <c r="I372" s="59" t="s">
        <v>16</v>
      </c>
      <c r="J372" s="35">
        <v>25</v>
      </c>
      <c r="K372" s="36"/>
      <c r="L372" s="36"/>
      <c r="M372" s="36"/>
      <c r="N372" s="36"/>
      <c r="O372" s="36"/>
      <c r="P372" s="36"/>
      <c r="Q372" s="36"/>
      <c r="R372" s="36"/>
      <c r="S372" s="36"/>
      <c r="T372" s="36"/>
      <c r="U372" s="36"/>
      <c r="V372" s="36">
        <v>3.7572353907926401E-5</v>
      </c>
      <c r="W372" s="36">
        <v>1.1133020133779999E-4</v>
      </c>
      <c r="X372" s="36">
        <v>8.6372384612996297E-5</v>
      </c>
      <c r="Y372" s="36">
        <v>5.6473939648025302E-5</v>
      </c>
      <c r="Z372" s="36">
        <v>1.29894591786577E-5</v>
      </c>
      <c r="AA372" s="36">
        <v>1.8410039324551101E-5</v>
      </c>
      <c r="AB372" s="36"/>
      <c r="AC372" s="36"/>
      <c r="AD372" s="36">
        <v>4.6339688719987301E-7</v>
      </c>
      <c r="AE372" s="36"/>
      <c r="AF372" s="36"/>
      <c r="AG372" s="36"/>
      <c r="AH372" s="59" t="s">
        <v>775</v>
      </c>
    </row>
    <row r="373" spans="1:34" ht="15" customHeight="1" x14ac:dyDescent="0.25">
      <c r="A373" s="34" t="s">
        <v>832</v>
      </c>
      <c r="B373" s="34" t="s">
        <v>9</v>
      </c>
      <c r="C373" s="34" t="s">
        <v>34</v>
      </c>
      <c r="D373" s="34" t="s">
        <v>35</v>
      </c>
      <c r="E373" s="34" t="s">
        <v>727</v>
      </c>
      <c r="F373" s="34" t="s">
        <v>1149</v>
      </c>
      <c r="G373" s="34" t="s">
        <v>40</v>
      </c>
      <c r="H373" s="34" t="s">
        <v>724</v>
      </c>
      <c r="I373" s="59" t="s">
        <v>17</v>
      </c>
      <c r="J373" s="35">
        <v>1</v>
      </c>
      <c r="K373" s="36"/>
      <c r="L373" s="36"/>
      <c r="M373" s="36"/>
      <c r="N373" s="36"/>
      <c r="O373" s="36"/>
      <c r="P373" s="36"/>
      <c r="Q373" s="36"/>
      <c r="R373" s="36"/>
      <c r="S373" s="36"/>
      <c r="T373" s="36"/>
      <c r="U373" s="36"/>
      <c r="V373" s="36">
        <v>7.9686643915692301E-2</v>
      </c>
      <c r="W373" s="36">
        <v>0.236109090997208</v>
      </c>
      <c r="X373" s="36">
        <v>0.186333340706968</v>
      </c>
      <c r="Y373" s="36">
        <v>0.119769931205532</v>
      </c>
      <c r="Z373" s="36">
        <v>2.7998151751438299E-2</v>
      </c>
      <c r="AA373" s="36">
        <v>3.9692682243145198E-2</v>
      </c>
      <c r="AB373" s="36"/>
      <c r="AC373" s="36"/>
      <c r="AD373" s="36">
        <v>9.9941182573322807E-4</v>
      </c>
      <c r="AE373" s="36"/>
      <c r="AF373" s="36"/>
      <c r="AG373" s="36"/>
      <c r="AH373" s="59" t="s">
        <v>775</v>
      </c>
    </row>
    <row r="374" spans="1:34" ht="15" customHeight="1" x14ac:dyDescent="0.25">
      <c r="A374" s="34" t="s">
        <v>832</v>
      </c>
      <c r="B374" s="34" t="s">
        <v>9</v>
      </c>
      <c r="C374" s="34" t="s">
        <v>34</v>
      </c>
      <c r="D374" s="34" t="s">
        <v>35</v>
      </c>
      <c r="E374" s="34" t="s">
        <v>727</v>
      </c>
      <c r="F374" s="34" t="s">
        <v>1149</v>
      </c>
      <c r="G374" s="34" t="s">
        <v>40</v>
      </c>
      <c r="H374" s="34" t="s">
        <v>724</v>
      </c>
      <c r="I374" s="59" t="s">
        <v>18</v>
      </c>
      <c r="J374" s="35">
        <v>298</v>
      </c>
      <c r="K374" s="36"/>
      <c r="L374" s="36"/>
      <c r="M374" s="36"/>
      <c r="N374" s="36"/>
      <c r="O374" s="36"/>
      <c r="P374" s="36"/>
      <c r="Q374" s="36"/>
      <c r="R374" s="36"/>
      <c r="S374" s="36"/>
      <c r="T374" s="36"/>
      <c r="U374" s="36"/>
      <c r="V374" s="36">
        <v>4.4787952606328201E-5</v>
      </c>
      <c r="W374" s="36">
        <v>1.3270559999465801E-4</v>
      </c>
      <c r="X374" s="36">
        <v>1.0295588245869101E-4</v>
      </c>
      <c r="Y374" s="36">
        <v>6.73169360604462E-5</v>
      </c>
      <c r="Z374" s="36">
        <v>1.5483435340960001E-5</v>
      </c>
      <c r="AA374" s="36">
        <v>2.1944766874865E-5</v>
      </c>
      <c r="AB374" s="36"/>
      <c r="AC374" s="36"/>
      <c r="AD374" s="36">
        <v>5.5236908954224497E-7</v>
      </c>
      <c r="AE374" s="36"/>
      <c r="AF374" s="36"/>
      <c r="AG374" s="36"/>
      <c r="AH374" s="59" t="s">
        <v>775</v>
      </c>
    </row>
    <row r="375" spans="1:34" ht="15" customHeight="1" x14ac:dyDescent="0.25">
      <c r="A375" s="34" t="s">
        <v>832</v>
      </c>
      <c r="B375" s="34" t="s">
        <v>9</v>
      </c>
      <c r="C375" s="34" t="s">
        <v>34</v>
      </c>
      <c r="D375" s="34" t="s">
        <v>35</v>
      </c>
      <c r="E375" s="34" t="s">
        <v>727</v>
      </c>
      <c r="F375" s="34" t="s">
        <v>1061</v>
      </c>
      <c r="G375" s="34" t="s">
        <v>40</v>
      </c>
      <c r="H375" s="34" t="s">
        <v>724</v>
      </c>
      <c r="I375" s="59" t="s">
        <v>16</v>
      </c>
      <c r="J375" s="35">
        <v>25</v>
      </c>
      <c r="K375" s="36"/>
      <c r="L375" s="36"/>
      <c r="M375" s="36"/>
      <c r="N375" s="36"/>
      <c r="O375" s="36"/>
      <c r="P375" s="36"/>
      <c r="Q375" s="36"/>
      <c r="R375" s="36"/>
      <c r="S375" s="36"/>
      <c r="T375" s="36"/>
      <c r="U375" s="36"/>
      <c r="V375" s="36"/>
      <c r="W375" s="36"/>
      <c r="X375" s="36"/>
      <c r="Y375" s="36"/>
      <c r="Z375" s="36"/>
      <c r="AA375" s="36"/>
      <c r="AB375" s="36"/>
      <c r="AC375" s="36"/>
      <c r="AD375" s="36"/>
      <c r="AE375" s="36">
        <v>1.3848757431821401E-5</v>
      </c>
      <c r="AF375" s="36">
        <v>2.0192125251517998E-5</v>
      </c>
      <c r="AG375" s="36">
        <v>3.265455900672E-6</v>
      </c>
      <c r="AH375" s="59" t="s">
        <v>1062</v>
      </c>
    </row>
    <row r="376" spans="1:34" ht="15" customHeight="1" x14ac:dyDescent="0.25">
      <c r="A376" s="34" t="s">
        <v>832</v>
      </c>
      <c r="B376" s="34" t="s">
        <v>9</v>
      </c>
      <c r="C376" s="34" t="s">
        <v>34</v>
      </c>
      <c r="D376" s="34" t="s">
        <v>35</v>
      </c>
      <c r="E376" s="34" t="s">
        <v>727</v>
      </c>
      <c r="F376" s="34" t="s">
        <v>1061</v>
      </c>
      <c r="G376" s="34" t="s">
        <v>40</v>
      </c>
      <c r="H376" s="34" t="s">
        <v>724</v>
      </c>
      <c r="I376" s="59" t="s">
        <v>17</v>
      </c>
      <c r="J376" s="35">
        <v>1</v>
      </c>
      <c r="K376" s="36"/>
      <c r="L376" s="36"/>
      <c r="M376" s="36"/>
      <c r="N376" s="36"/>
      <c r="O376" s="36"/>
      <c r="P376" s="36"/>
      <c r="Q376" s="36"/>
      <c r="R376" s="36"/>
      <c r="S376" s="36"/>
      <c r="T376" s="36"/>
      <c r="U376" s="36"/>
      <c r="V376" s="36"/>
      <c r="W376" s="36"/>
      <c r="X376" s="36"/>
      <c r="Y376" s="36"/>
      <c r="Z376" s="36"/>
      <c r="AA376" s="36"/>
      <c r="AB376" s="36"/>
      <c r="AC376" s="36"/>
      <c r="AD376" s="36"/>
      <c r="AE376" s="36">
        <v>2.9861186005720599E-2</v>
      </c>
      <c r="AF376" s="36">
        <v>4.35421520532061E-2</v>
      </c>
      <c r="AG376" s="36">
        <v>7.04356737001882E-3</v>
      </c>
      <c r="AH376" s="59" t="s">
        <v>1062</v>
      </c>
    </row>
    <row r="377" spans="1:34" ht="15" customHeight="1" x14ac:dyDescent="0.25">
      <c r="A377" s="34" t="s">
        <v>832</v>
      </c>
      <c r="B377" s="34" t="s">
        <v>9</v>
      </c>
      <c r="C377" s="34" t="s">
        <v>34</v>
      </c>
      <c r="D377" s="34" t="s">
        <v>35</v>
      </c>
      <c r="E377" s="34" t="s">
        <v>727</v>
      </c>
      <c r="F377" s="34" t="s">
        <v>1061</v>
      </c>
      <c r="G377" s="34" t="s">
        <v>40</v>
      </c>
      <c r="H377" s="34" t="s">
        <v>724</v>
      </c>
      <c r="I377" s="59" t="s">
        <v>18</v>
      </c>
      <c r="J377" s="35">
        <v>298</v>
      </c>
      <c r="K377" s="36"/>
      <c r="L377" s="36"/>
      <c r="M377" s="36"/>
      <c r="N377" s="36"/>
      <c r="O377" s="36"/>
      <c r="P377" s="36"/>
      <c r="Q377" s="36"/>
      <c r="R377" s="36"/>
      <c r="S377" s="36"/>
      <c r="T377" s="36"/>
      <c r="U377" s="36"/>
      <c r="V377" s="36"/>
      <c r="W377" s="36"/>
      <c r="X377" s="36"/>
      <c r="Y377" s="36"/>
      <c r="Z377" s="36"/>
      <c r="AA377" s="36"/>
      <c r="AB377" s="36"/>
      <c r="AC377" s="36"/>
      <c r="AD377" s="36"/>
      <c r="AE377" s="36">
        <v>1.6502083177972399E-5</v>
      </c>
      <c r="AF377" s="36">
        <v>2.4068400890013999E-5</v>
      </c>
      <c r="AG377" s="36">
        <v>3.8939075051520099E-6</v>
      </c>
      <c r="AH377" s="59" t="s">
        <v>1062</v>
      </c>
    </row>
    <row r="378" spans="1:34" ht="15" customHeight="1" x14ac:dyDescent="0.25">
      <c r="A378" s="34" t="s">
        <v>832</v>
      </c>
      <c r="B378" s="34" t="s">
        <v>9</v>
      </c>
      <c r="C378" s="34" t="s">
        <v>34</v>
      </c>
      <c r="D378" s="34" t="s">
        <v>35</v>
      </c>
      <c r="E378" s="34" t="s">
        <v>727</v>
      </c>
      <c r="F378" s="34" t="s">
        <v>1207</v>
      </c>
      <c r="G378" s="34" t="s">
        <v>40</v>
      </c>
      <c r="H378" s="34" t="s">
        <v>724</v>
      </c>
      <c r="I378" s="59" t="s">
        <v>16</v>
      </c>
      <c r="J378" s="35">
        <v>25</v>
      </c>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v>7.7379769419580006E-6</v>
      </c>
      <c r="AH378" s="59" t="s">
        <v>1208</v>
      </c>
    </row>
    <row r="379" spans="1:34" ht="15" customHeight="1" x14ac:dyDescent="0.25">
      <c r="A379" s="34" t="s">
        <v>832</v>
      </c>
      <c r="B379" s="34" t="s">
        <v>9</v>
      </c>
      <c r="C379" s="34" t="s">
        <v>34</v>
      </c>
      <c r="D379" s="34" t="s">
        <v>35</v>
      </c>
      <c r="E379" s="34" t="s">
        <v>727</v>
      </c>
      <c r="F379" s="34" t="s">
        <v>1207</v>
      </c>
      <c r="G379" s="34" t="s">
        <v>40</v>
      </c>
      <c r="H379" s="34" t="s">
        <v>724</v>
      </c>
      <c r="I379" s="59" t="s">
        <v>17</v>
      </c>
      <c r="J379" s="35">
        <v>1</v>
      </c>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v>1.6687581360136601E-2</v>
      </c>
      <c r="AH379" s="59" t="s">
        <v>1208</v>
      </c>
    </row>
    <row r="380" spans="1:34" ht="15" customHeight="1" x14ac:dyDescent="0.25">
      <c r="A380" s="34" t="s">
        <v>832</v>
      </c>
      <c r="B380" s="34" t="s">
        <v>9</v>
      </c>
      <c r="C380" s="34" t="s">
        <v>34</v>
      </c>
      <c r="D380" s="34" t="s">
        <v>35</v>
      </c>
      <c r="E380" s="34" t="s">
        <v>727</v>
      </c>
      <c r="F380" s="34" t="s">
        <v>1207</v>
      </c>
      <c r="G380" s="34" t="s">
        <v>40</v>
      </c>
      <c r="H380" s="34" t="s">
        <v>724</v>
      </c>
      <c r="I380" s="59" t="s">
        <v>18</v>
      </c>
      <c r="J380" s="35">
        <v>298</v>
      </c>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v>9.2233190225590003E-6</v>
      </c>
      <c r="AH380" s="59" t="s">
        <v>1208</v>
      </c>
    </row>
    <row r="381" spans="1:34" ht="15" customHeight="1" x14ac:dyDescent="0.25">
      <c r="A381" s="34" t="s">
        <v>832</v>
      </c>
      <c r="B381" s="34" t="s">
        <v>9</v>
      </c>
      <c r="C381" s="34" t="s">
        <v>34</v>
      </c>
      <c r="D381" s="34" t="s">
        <v>35</v>
      </c>
      <c r="E381" s="34" t="s">
        <v>727</v>
      </c>
      <c r="F381" s="34" t="s">
        <v>1063</v>
      </c>
      <c r="G381" s="34" t="s">
        <v>40</v>
      </c>
      <c r="H381" s="34" t="s">
        <v>724</v>
      </c>
      <c r="I381" s="59" t="s">
        <v>16</v>
      </c>
      <c r="J381" s="35">
        <v>25</v>
      </c>
      <c r="K381" s="36"/>
      <c r="L381" s="36"/>
      <c r="M381" s="36"/>
      <c r="N381" s="36"/>
      <c r="O381" s="36"/>
      <c r="P381" s="36"/>
      <c r="Q381" s="36"/>
      <c r="R381" s="36"/>
      <c r="S381" s="36"/>
      <c r="T381" s="36"/>
      <c r="U381" s="36"/>
      <c r="V381" s="36"/>
      <c r="W381" s="36"/>
      <c r="X381" s="36">
        <v>8.0583455305999402E-5</v>
      </c>
      <c r="Y381" s="36">
        <v>6.7876609605818501E-5</v>
      </c>
      <c r="Z381" s="36"/>
      <c r="AA381" s="36"/>
      <c r="AB381" s="36"/>
      <c r="AC381" s="36"/>
      <c r="AD381" s="36"/>
      <c r="AE381" s="36"/>
      <c r="AF381" s="36"/>
      <c r="AG381" s="36">
        <v>6.6614635671899998E-6</v>
      </c>
      <c r="AH381" s="59" t="s">
        <v>1064</v>
      </c>
    </row>
    <row r="382" spans="1:34" ht="15" customHeight="1" x14ac:dyDescent="0.25">
      <c r="A382" s="34" t="s">
        <v>832</v>
      </c>
      <c r="B382" s="34" t="s">
        <v>9</v>
      </c>
      <c r="C382" s="34" t="s">
        <v>34</v>
      </c>
      <c r="D382" s="34" t="s">
        <v>35</v>
      </c>
      <c r="E382" s="34" t="s">
        <v>727</v>
      </c>
      <c r="F382" s="34" t="s">
        <v>1063</v>
      </c>
      <c r="G382" s="34" t="s">
        <v>40</v>
      </c>
      <c r="H382" s="34" t="s">
        <v>724</v>
      </c>
      <c r="I382" s="59" t="s">
        <v>17</v>
      </c>
      <c r="J382" s="35">
        <v>1</v>
      </c>
      <c r="K382" s="36"/>
      <c r="L382" s="36"/>
      <c r="M382" s="36"/>
      <c r="N382" s="36"/>
      <c r="O382" s="36"/>
      <c r="P382" s="36"/>
      <c r="Q382" s="36"/>
      <c r="R382" s="36"/>
      <c r="S382" s="36"/>
      <c r="T382" s="36"/>
      <c r="U382" s="36"/>
      <c r="V382" s="36"/>
      <c r="W382" s="36"/>
      <c r="X382" s="36">
        <v>0.170901392012964</v>
      </c>
      <c r="Y382" s="36">
        <v>0.14395271365202</v>
      </c>
      <c r="Z382" s="36"/>
      <c r="AA382" s="36"/>
      <c r="AB382" s="36"/>
      <c r="AC382" s="36"/>
      <c r="AD382" s="36"/>
      <c r="AE382" s="36"/>
      <c r="AF382" s="36"/>
      <c r="AG382" s="36">
        <v>1.43673843542452E-2</v>
      </c>
      <c r="AH382" s="59" t="s">
        <v>1064</v>
      </c>
    </row>
    <row r="383" spans="1:34" ht="15" customHeight="1" x14ac:dyDescent="0.25">
      <c r="A383" s="34" t="s">
        <v>832</v>
      </c>
      <c r="B383" s="34" t="s">
        <v>9</v>
      </c>
      <c r="C383" s="34" t="s">
        <v>34</v>
      </c>
      <c r="D383" s="34" t="s">
        <v>35</v>
      </c>
      <c r="E383" s="34" t="s">
        <v>727</v>
      </c>
      <c r="F383" s="34" t="s">
        <v>1063</v>
      </c>
      <c r="G383" s="34" t="s">
        <v>40</v>
      </c>
      <c r="H383" s="34" t="s">
        <v>724</v>
      </c>
      <c r="I383" s="59" t="s">
        <v>18</v>
      </c>
      <c r="J383" s="35">
        <v>298</v>
      </c>
      <c r="K383" s="36"/>
      <c r="L383" s="36"/>
      <c r="M383" s="36"/>
      <c r="N383" s="36"/>
      <c r="O383" s="36"/>
      <c r="P383" s="36"/>
      <c r="Q383" s="36"/>
      <c r="R383" s="36"/>
      <c r="S383" s="36"/>
      <c r="T383" s="36"/>
      <c r="U383" s="36"/>
      <c r="V383" s="36"/>
      <c r="W383" s="36"/>
      <c r="X383" s="36">
        <v>9.6055478724751302E-5</v>
      </c>
      <c r="Y383" s="36">
        <v>8.0908918650135703E-5</v>
      </c>
      <c r="Z383" s="36"/>
      <c r="AA383" s="36"/>
      <c r="AB383" s="36"/>
      <c r="AC383" s="36"/>
      <c r="AD383" s="36"/>
      <c r="AE383" s="36"/>
      <c r="AF383" s="36"/>
      <c r="AG383" s="36">
        <v>7.9420573038000103E-6</v>
      </c>
      <c r="AH383" s="59" t="s">
        <v>1064</v>
      </c>
    </row>
    <row r="384" spans="1:34" ht="15" customHeight="1" x14ac:dyDescent="0.25">
      <c r="A384" s="34" t="s">
        <v>832</v>
      </c>
      <c r="B384" s="34" t="s">
        <v>9</v>
      </c>
      <c r="C384" s="34" t="s">
        <v>34</v>
      </c>
      <c r="D384" s="34" t="s">
        <v>35</v>
      </c>
      <c r="E384" s="34" t="s">
        <v>727</v>
      </c>
      <c r="F384" s="34" t="s">
        <v>1065</v>
      </c>
      <c r="G384" s="34" t="s">
        <v>40</v>
      </c>
      <c r="H384" s="34" t="s">
        <v>724</v>
      </c>
      <c r="I384" s="59" t="s">
        <v>16</v>
      </c>
      <c r="J384" s="35">
        <v>25</v>
      </c>
      <c r="K384" s="36"/>
      <c r="L384" s="36"/>
      <c r="M384" s="36"/>
      <c r="N384" s="36"/>
      <c r="O384" s="36"/>
      <c r="P384" s="36"/>
      <c r="Q384" s="36"/>
      <c r="R384" s="36"/>
      <c r="S384" s="36"/>
      <c r="T384" s="36"/>
      <c r="U384" s="36"/>
      <c r="V384" s="36"/>
      <c r="W384" s="36"/>
      <c r="X384" s="36"/>
      <c r="Y384" s="36"/>
      <c r="Z384" s="36"/>
      <c r="AA384" s="36"/>
      <c r="AB384" s="36"/>
      <c r="AC384" s="36"/>
      <c r="AD384" s="36"/>
      <c r="AE384" s="36">
        <v>1.1721864382584499E-5</v>
      </c>
      <c r="AF384" s="36">
        <v>3.7497292595591002E-5</v>
      </c>
      <c r="AG384" s="36">
        <v>1.5322313477935999E-5</v>
      </c>
      <c r="AH384" s="59" t="s">
        <v>1066</v>
      </c>
    </row>
    <row r="385" spans="1:34" ht="15" customHeight="1" x14ac:dyDescent="0.25">
      <c r="A385" s="34" t="s">
        <v>832</v>
      </c>
      <c r="B385" s="34" t="s">
        <v>9</v>
      </c>
      <c r="C385" s="34" t="s">
        <v>34</v>
      </c>
      <c r="D385" s="34" t="s">
        <v>35</v>
      </c>
      <c r="E385" s="34" t="s">
        <v>727</v>
      </c>
      <c r="F385" s="34" t="s">
        <v>1065</v>
      </c>
      <c r="G385" s="34" t="s">
        <v>40</v>
      </c>
      <c r="H385" s="34" t="s">
        <v>724</v>
      </c>
      <c r="I385" s="59" t="s">
        <v>17</v>
      </c>
      <c r="J385" s="35">
        <v>1</v>
      </c>
      <c r="K385" s="36"/>
      <c r="L385" s="36"/>
      <c r="M385" s="36"/>
      <c r="N385" s="36"/>
      <c r="O385" s="36"/>
      <c r="P385" s="36"/>
      <c r="Q385" s="36"/>
      <c r="R385" s="36"/>
      <c r="S385" s="36"/>
      <c r="T385" s="36"/>
      <c r="U385" s="36"/>
      <c r="V385" s="36"/>
      <c r="W385" s="36"/>
      <c r="X385" s="36"/>
      <c r="Y385" s="36"/>
      <c r="Z385" s="36"/>
      <c r="AA385" s="36"/>
      <c r="AB385" s="36"/>
      <c r="AC385" s="36"/>
      <c r="AD385" s="36"/>
      <c r="AE385" s="36">
        <v>2.5276474759862898E-2</v>
      </c>
      <c r="AF385" s="36">
        <v>8.0869409339725903E-2</v>
      </c>
      <c r="AG385" s="36">
        <v>3.3042927427061802E-2</v>
      </c>
      <c r="AH385" s="59" t="s">
        <v>1066</v>
      </c>
    </row>
    <row r="386" spans="1:34" ht="15" customHeight="1" x14ac:dyDescent="0.25">
      <c r="A386" s="34" t="s">
        <v>832</v>
      </c>
      <c r="B386" s="34" t="s">
        <v>9</v>
      </c>
      <c r="C386" s="34" t="s">
        <v>34</v>
      </c>
      <c r="D386" s="34" t="s">
        <v>35</v>
      </c>
      <c r="E386" s="34" t="s">
        <v>727</v>
      </c>
      <c r="F386" s="34" t="s">
        <v>1065</v>
      </c>
      <c r="G386" s="34" t="s">
        <v>40</v>
      </c>
      <c r="H386" s="34" t="s">
        <v>724</v>
      </c>
      <c r="I386" s="59" t="s">
        <v>18</v>
      </c>
      <c r="J386" s="35">
        <v>298</v>
      </c>
      <c r="K386" s="36"/>
      <c r="L386" s="36"/>
      <c r="M386" s="36"/>
      <c r="N386" s="36"/>
      <c r="O386" s="36"/>
      <c r="P386" s="36"/>
      <c r="Q386" s="36"/>
      <c r="R386" s="36"/>
      <c r="S386" s="36"/>
      <c r="T386" s="36"/>
      <c r="U386" s="36"/>
      <c r="V386" s="36"/>
      <c r="W386" s="36"/>
      <c r="X386" s="36"/>
      <c r="Y386" s="36"/>
      <c r="Z386" s="36"/>
      <c r="AA386" s="36"/>
      <c r="AB386" s="36"/>
      <c r="AC386" s="36"/>
      <c r="AD386" s="36"/>
      <c r="AE386" s="36">
        <v>1.3968741828767899E-5</v>
      </c>
      <c r="AF386" s="36">
        <v>4.4703639045619002E-5</v>
      </c>
      <c r="AG386" s="36">
        <v>1.8265883923943001E-5</v>
      </c>
      <c r="AH386" s="59" t="s">
        <v>1066</v>
      </c>
    </row>
    <row r="387" spans="1:34" ht="15" customHeight="1" x14ac:dyDescent="0.25">
      <c r="A387" s="34" t="s">
        <v>832</v>
      </c>
      <c r="B387" s="34" t="s">
        <v>9</v>
      </c>
      <c r="C387" s="34" t="s">
        <v>34</v>
      </c>
      <c r="D387" s="34" t="s">
        <v>35</v>
      </c>
      <c r="E387" s="34" t="s">
        <v>727</v>
      </c>
      <c r="F387" s="34" t="s">
        <v>407</v>
      </c>
      <c r="G387" s="34" t="s">
        <v>40</v>
      </c>
      <c r="H387" s="34" t="s">
        <v>724</v>
      </c>
      <c r="I387" s="59" t="s">
        <v>16</v>
      </c>
      <c r="J387" s="35">
        <v>25</v>
      </c>
      <c r="K387" s="36"/>
      <c r="L387" s="36"/>
      <c r="M387" s="36"/>
      <c r="N387" s="36"/>
      <c r="O387" s="36"/>
      <c r="P387" s="36"/>
      <c r="Q387" s="36"/>
      <c r="R387" s="36"/>
      <c r="S387" s="36"/>
      <c r="T387" s="36">
        <v>1.9911118871247501E-5</v>
      </c>
      <c r="U387" s="36"/>
      <c r="V387" s="36">
        <v>1.5202964285714301E-6</v>
      </c>
      <c r="W387" s="36">
        <v>1.04510147603936E-5</v>
      </c>
      <c r="X387" s="36">
        <v>5.8663452230027003E-5</v>
      </c>
      <c r="Y387" s="36">
        <v>5.5959430304546197E-5</v>
      </c>
      <c r="Z387" s="36">
        <v>2.3959895078271401E-5</v>
      </c>
      <c r="AA387" s="36">
        <v>1.9814578721060599E-5</v>
      </c>
      <c r="AB387" s="36">
        <v>2.06289346020475E-5</v>
      </c>
      <c r="AC387" s="36">
        <v>4.4726248708919899E-5</v>
      </c>
      <c r="AD387" s="36">
        <v>5.7483262447018902E-5</v>
      </c>
      <c r="AE387" s="36">
        <v>7.7583038485464306E-6</v>
      </c>
      <c r="AF387" s="36">
        <v>2.6930803755805999E-5</v>
      </c>
      <c r="AG387" s="36">
        <v>3.1651101212610002E-5</v>
      </c>
      <c r="AH387" s="59" t="s">
        <v>732</v>
      </c>
    </row>
    <row r="388" spans="1:34" ht="15" customHeight="1" x14ac:dyDescent="0.25">
      <c r="A388" s="34" t="s">
        <v>832</v>
      </c>
      <c r="B388" s="34" t="s">
        <v>9</v>
      </c>
      <c r="C388" s="34" t="s">
        <v>34</v>
      </c>
      <c r="D388" s="34" t="s">
        <v>35</v>
      </c>
      <c r="E388" s="34" t="s">
        <v>727</v>
      </c>
      <c r="F388" s="34" t="s">
        <v>407</v>
      </c>
      <c r="G388" s="34" t="s">
        <v>40</v>
      </c>
      <c r="H388" s="34" t="s">
        <v>724</v>
      </c>
      <c r="I388" s="59" t="s">
        <v>17</v>
      </c>
      <c r="J388" s="35">
        <v>1</v>
      </c>
      <c r="K388" s="36"/>
      <c r="L388" s="36"/>
      <c r="M388" s="36"/>
      <c r="N388" s="36"/>
      <c r="O388" s="36"/>
      <c r="P388" s="36"/>
      <c r="Q388" s="36"/>
      <c r="R388" s="36"/>
      <c r="S388" s="36"/>
      <c r="T388" s="36">
        <v>4.2108034188914199E-2</v>
      </c>
      <c r="U388" s="36"/>
      <c r="V388" s="36">
        <v>3.2251170580000002E-3</v>
      </c>
      <c r="W388" s="36">
        <v>2.2164512103842699E-2</v>
      </c>
      <c r="X388" s="36">
        <v>0.126540288390706</v>
      </c>
      <c r="Y388" s="36">
        <v>0.120633599462197</v>
      </c>
      <c r="Z388" s="36">
        <v>5.1650066900383498E-2</v>
      </c>
      <c r="AA388" s="36">
        <v>4.2762528776175202E-2</v>
      </c>
      <c r="AB388" s="36">
        <v>4.4502075527337398E-2</v>
      </c>
      <c r="AC388" s="36">
        <v>9.6472037849665696E-2</v>
      </c>
      <c r="AD388" s="36">
        <v>0.12399190430347599</v>
      </c>
      <c r="AE388" s="36">
        <v>1.6731537426495999E-2</v>
      </c>
      <c r="AF388" s="36">
        <v>5.8089161328543699E-2</v>
      </c>
      <c r="AG388" s="36">
        <v>6.8256190993292803E-2</v>
      </c>
      <c r="AH388" s="59" t="s">
        <v>732</v>
      </c>
    </row>
    <row r="389" spans="1:34" ht="15" customHeight="1" x14ac:dyDescent="0.25">
      <c r="A389" s="34" t="s">
        <v>832</v>
      </c>
      <c r="B389" s="34" t="s">
        <v>9</v>
      </c>
      <c r="C389" s="34" t="s">
        <v>34</v>
      </c>
      <c r="D389" s="34" t="s">
        <v>35</v>
      </c>
      <c r="E389" s="34" t="s">
        <v>727</v>
      </c>
      <c r="F389" s="34" t="s">
        <v>407</v>
      </c>
      <c r="G389" s="34" t="s">
        <v>40</v>
      </c>
      <c r="H389" s="34" t="s">
        <v>724</v>
      </c>
      <c r="I389" s="59" t="s">
        <v>18</v>
      </c>
      <c r="J389" s="35">
        <v>298</v>
      </c>
      <c r="K389" s="36"/>
      <c r="L389" s="36"/>
      <c r="M389" s="36"/>
      <c r="N389" s="36"/>
      <c r="O389" s="36"/>
      <c r="P389" s="36"/>
      <c r="Q389" s="36"/>
      <c r="R389" s="36"/>
      <c r="S389" s="36"/>
      <c r="T389" s="36">
        <v>2.3734053694527001E-5</v>
      </c>
      <c r="U389" s="36"/>
      <c r="V389" s="36">
        <v>1.8124571483871E-6</v>
      </c>
      <c r="W389" s="36">
        <v>1.24576095943891E-5</v>
      </c>
      <c r="X389" s="36">
        <v>6.9926835058192104E-5</v>
      </c>
      <c r="Y389" s="36">
        <v>6.6703640923019303E-5</v>
      </c>
      <c r="Z389" s="36">
        <v>2.8560194933299501E-5</v>
      </c>
      <c r="AA389" s="36">
        <v>2.3618977835504201E-5</v>
      </c>
      <c r="AB389" s="36">
        <v>2.4589690045640699E-5</v>
      </c>
      <c r="AC389" s="36">
        <v>5.3313688461032401E-5</v>
      </c>
      <c r="AD389" s="36">
        <v>6.8520048836846406E-5</v>
      </c>
      <c r="AE389" s="36">
        <v>9.24789818746679E-6</v>
      </c>
      <c r="AF389" s="36">
        <v>3.2101518076919997E-5</v>
      </c>
      <c r="AG389" s="36">
        <v>3.7728112645431098E-5</v>
      </c>
      <c r="AH389" s="59" t="s">
        <v>732</v>
      </c>
    </row>
    <row r="390" spans="1:34" ht="15" customHeight="1" x14ac:dyDescent="0.25">
      <c r="A390" s="34" t="s">
        <v>832</v>
      </c>
      <c r="B390" s="34" t="s">
        <v>9</v>
      </c>
      <c r="C390" s="34" t="s">
        <v>34</v>
      </c>
      <c r="D390" s="34" t="s">
        <v>35</v>
      </c>
      <c r="E390" s="34" t="s">
        <v>727</v>
      </c>
      <c r="F390" s="34" t="s">
        <v>1209</v>
      </c>
      <c r="G390" s="34" t="s">
        <v>40</v>
      </c>
      <c r="H390" s="34" t="s">
        <v>724</v>
      </c>
      <c r="I390" s="59" t="s">
        <v>16</v>
      </c>
      <c r="J390" s="35">
        <v>25</v>
      </c>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v>6.2622264426500003E-6</v>
      </c>
      <c r="AH390" s="59" t="s">
        <v>1210</v>
      </c>
    </row>
    <row r="391" spans="1:34" ht="15" customHeight="1" x14ac:dyDescent="0.25">
      <c r="A391" s="34" t="s">
        <v>832</v>
      </c>
      <c r="B391" s="34" t="s">
        <v>9</v>
      </c>
      <c r="C391" s="34" t="s">
        <v>34</v>
      </c>
      <c r="D391" s="34" t="s">
        <v>35</v>
      </c>
      <c r="E391" s="34" t="s">
        <v>727</v>
      </c>
      <c r="F391" s="34" t="s">
        <v>1209</v>
      </c>
      <c r="G391" s="34" t="s">
        <v>40</v>
      </c>
      <c r="H391" s="34" t="s">
        <v>724</v>
      </c>
      <c r="I391" s="59" t="s">
        <v>17</v>
      </c>
      <c r="J391" s="35">
        <v>1</v>
      </c>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v>1.33826414248012E-2</v>
      </c>
      <c r="AH391" s="59" t="s">
        <v>1210</v>
      </c>
    </row>
    <row r="392" spans="1:34" ht="15" customHeight="1" x14ac:dyDescent="0.25">
      <c r="A392" s="34" t="s">
        <v>832</v>
      </c>
      <c r="B392" s="34" t="s">
        <v>9</v>
      </c>
      <c r="C392" s="34" t="s">
        <v>34</v>
      </c>
      <c r="D392" s="34" t="s">
        <v>35</v>
      </c>
      <c r="E392" s="34" t="s">
        <v>727</v>
      </c>
      <c r="F392" s="34" t="s">
        <v>1209</v>
      </c>
      <c r="G392" s="34" t="s">
        <v>40</v>
      </c>
      <c r="H392" s="34" t="s">
        <v>724</v>
      </c>
      <c r="I392" s="59" t="s">
        <v>18</v>
      </c>
      <c r="J392" s="35">
        <v>298</v>
      </c>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v>7.4822206664940103E-6</v>
      </c>
      <c r="AH392" s="59" t="s">
        <v>1210</v>
      </c>
    </row>
    <row r="393" spans="1:34" ht="15" customHeight="1" x14ac:dyDescent="0.25">
      <c r="A393" s="34" t="s">
        <v>832</v>
      </c>
      <c r="B393" s="34" t="s">
        <v>9</v>
      </c>
      <c r="C393" s="34" t="s">
        <v>34</v>
      </c>
      <c r="D393" s="34" t="s">
        <v>35</v>
      </c>
      <c r="E393" s="34" t="s">
        <v>727</v>
      </c>
      <c r="F393" s="34" t="s">
        <v>409</v>
      </c>
      <c r="G393" s="34" t="s">
        <v>40</v>
      </c>
      <c r="H393" s="34" t="s">
        <v>724</v>
      </c>
      <c r="I393" s="59" t="s">
        <v>16</v>
      </c>
      <c r="J393" s="35">
        <v>25</v>
      </c>
      <c r="K393" s="36"/>
      <c r="L393" s="36"/>
      <c r="M393" s="36"/>
      <c r="N393" s="36"/>
      <c r="O393" s="36"/>
      <c r="P393" s="36"/>
      <c r="Q393" s="36"/>
      <c r="R393" s="36"/>
      <c r="S393" s="36"/>
      <c r="T393" s="36">
        <v>7.7647046164388998E-7</v>
      </c>
      <c r="U393" s="36">
        <v>2.9249189175876999E-6</v>
      </c>
      <c r="V393" s="36"/>
      <c r="W393" s="36"/>
      <c r="X393" s="36">
        <v>5.7898285450773698E-8</v>
      </c>
      <c r="Y393" s="36">
        <v>9.3631628859424392E-9</v>
      </c>
      <c r="Z393" s="36"/>
      <c r="AA393" s="36"/>
      <c r="AB393" s="36"/>
      <c r="AC393" s="36"/>
      <c r="AD393" s="36"/>
      <c r="AE393" s="36"/>
      <c r="AF393" s="36">
        <v>3.2075306350000002E-8</v>
      </c>
      <c r="AG393" s="36">
        <v>7.3262840039999999E-9</v>
      </c>
      <c r="AH393" s="59" t="s">
        <v>734</v>
      </c>
    </row>
    <row r="394" spans="1:34" ht="15" customHeight="1" x14ac:dyDescent="0.25">
      <c r="A394" s="34" t="s">
        <v>832</v>
      </c>
      <c r="B394" s="34" t="s">
        <v>9</v>
      </c>
      <c r="C394" s="34" t="s">
        <v>34</v>
      </c>
      <c r="D394" s="34" t="s">
        <v>35</v>
      </c>
      <c r="E394" s="34" t="s">
        <v>727</v>
      </c>
      <c r="F394" s="34" t="s">
        <v>409</v>
      </c>
      <c r="G394" s="34" t="s">
        <v>40</v>
      </c>
      <c r="H394" s="34" t="s">
        <v>724</v>
      </c>
      <c r="I394" s="59" t="s">
        <v>17</v>
      </c>
      <c r="J394" s="35">
        <v>1</v>
      </c>
      <c r="K394" s="36"/>
      <c r="L394" s="36"/>
      <c r="M394" s="36"/>
      <c r="N394" s="36"/>
      <c r="O394" s="36"/>
      <c r="P394" s="36"/>
      <c r="Q394" s="36"/>
      <c r="R394" s="36"/>
      <c r="S394" s="36"/>
      <c r="T394" s="36">
        <v>1.6420797322845E-3</v>
      </c>
      <c r="U394" s="36">
        <v>6.2031680404199896E-3</v>
      </c>
      <c r="V394" s="36"/>
      <c r="W394" s="36"/>
      <c r="X394" s="36">
        <v>1.2493720292779299E-4</v>
      </c>
      <c r="Y394" s="36">
        <v>2.0181005252981402E-5</v>
      </c>
      <c r="Z394" s="36"/>
      <c r="AA394" s="36"/>
      <c r="AB394" s="36"/>
      <c r="AC394" s="36"/>
      <c r="AD394" s="36"/>
      <c r="AE394" s="36"/>
      <c r="AF394" s="36">
        <v>6.8025309706745994E-5</v>
      </c>
      <c r="AG394" s="36">
        <v>1.5537583116204001E-5</v>
      </c>
      <c r="AH394" s="59" t="s">
        <v>734</v>
      </c>
    </row>
    <row r="395" spans="1:34" ht="15" customHeight="1" x14ac:dyDescent="0.25">
      <c r="A395" s="34" t="s">
        <v>832</v>
      </c>
      <c r="B395" s="34" t="s">
        <v>9</v>
      </c>
      <c r="C395" s="34" t="s">
        <v>34</v>
      </c>
      <c r="D395" s="34" t="s">
        <v>35</v>
      </c>
      <c r="E395" s="34" t="s">
        <v>727</v>
      </c>
      <c r="F395" s="34" t="s">
        <v>409</v>
      </c>
      <c r="G395" s="34" t="s">
        <v>40</v>
      </c>
      <c r="H395" s="34" t="s">
        <v>724</v>
      </c>
      <c r="I395" s="59" t="s">
        <v>18</v>
      </c>
      <c r="J395" s="35">
        <v>298</v>
      </c>
      <c r="K395" s="36"/>
      <c r="L395" s="36"/>
      <c r="M395" s="36"/>
      <c r="N395" s="36"/>
      <c r="O395" s="36"/>
      <c r="P395" s="36"/>
      <c r="Q395" s="36"/>
      <c r="R395" s="36"/>
      <c r="S395" s="36"/>
      <c r="T395" s="36">
        <v>9.2555279027951604E-7</v>
      </c>
      <c r="U395" s="36">
        <v>3.4865033497645402E-6</v>
      </c>
      <c r="V395" s="36"/>
      <c r="W395" s="36"/>
      <c r="X395" s="36">
        <v>6.9014756257322298E-8</v>
      </c>
      <c r="Y395" s="36">
        <v>1.1160890160043401E-8</v>
      </c>
      <c r="Z395" s="36"/>
      <c r="AA395" s="36"/>
      <c r="AB395" s="36"/>
      <c r="AC395" s="36"/>
      <c r="AD395" s="36"/>
      <c r="AE395" s="36"/>
      <c r="AF395" s="36">
        <v>3.8233765168999998E-8</v>
      </c>
      <c r="AG395" s="36">
        <v>8.7329305329999906E-9</v>
      </c>
      <c r="AH395" s="59" t="s">
        <v>734</v>
      </c>
    </row>
    <row r="396" spans="1:34" ht="15" customHeight="1" x14ac:dyDescent="0.25">
      <c r="A396" s="34" t="s">
        <v>832</v>
      </c>
      <c r="B396" s="34" t="s">
        <v>9</v>
      </c>
      <c r="C396" s="34" t="s">
        <v>34</v>
      </c>
      <c r="D396" s="34" t="s">
        <v>35</v>
      </c>
      <c r="E396" s="34" t="s">
        <v>727</v>
      </c>
      <c r="F396" s="34" t="s">
        <v>1067</v>
      </c>
      <c r="G396" s="34" t="s">
        <v>40</v>
      </c>
      <c r="H396" s="34" t="s">
        <v>724</v>
      </c>
      <c r="I396" s="59" t="s">
        <v>16</v>
      </c>
      <c r="J396" s="35">
        <v>25</v>
      </c>
      <c r="K396" s="36"/>
      <c r="L396" s="36"/>
      <c r="M396" s="36"/>
      <c r="N396" s="36"/>
      <c r="O396" s="36"/>
      <c r="P396" s="36"/>
      <c r="Q396" s="36"/>
      <c r="R396" s="36"/>
      <c r="S396" s="36"/>
      <c r="T396" s="36"/>
      <c r="U396" s="36"/>
      <c r="V396" s="36"/>
      <c r="W396" s="36"/>
      <c r="X396" s="36"/>
      <c r="Y396" s="36"/>
      <c r="Z396" s="36"/>
      <c r="AA396" s="36"/>
      <c r="AB396" s="36"/>
      <c r="AC396" s="36"/>
      <c r="AD396" s="36"/>
      <c r="AE396" s="36">
        <v>3.3858659746880898E-6</v>
      </c>
      <c r="AF396" s="36">
        <v>1.6661866143297E-5</v>
      </c>
      <c r="AG396" s="36">
        <v>4.6446574632130001E-6</v>
      </c>
      <c r="AH396" s="59" t="s">
        <v>1068</v>
      </c>
    </row>
    <row r="397" spans="1:34" ht="15" customHeight="1" x14ac:dyDescent="0.25">
      <c r="A397" s="34" t="s">
        <v>832</v>
      </c>
      <c r="B397" s="34" t="s">
        <v>9</v>
      </c>
      <c r="C397" s="34" t="s">
        <v>34</v>
      </c>
      <c r="D397" s="34" t="s">
        <v>35</v>
      </c>
      <c r="E397" s="34" t="s">
        <v>727</v>
      </c>
      <c r="F397" s="34" t="s">
        <v>1067</v>
      </c>
      <c r="G397" s="34" t="s">
        <v>40</v>
      </c>
      <c r="H397" s="34" t="s">
        <v>724</v>
      </c>
      <c r="I397" s="59" t="s">
        <v>17</v>
      </c>
      <c r="J397" s="35">
        <v>1</v>
      </c>
      <c r="K397" s="36"/>
      <c r="L397" s="36"/>
      <c r="M397" s="36"/>
      <c r="N397" s="36"/>
      <c r="O397" s="36"/>
      <c r="P397" s="36"/>
      <c r="Q397" s="36"/>
      <c r="R397" s="36"/>
      <c r="S397" s="36"/>
      <c r="T397" s="36"/>
      <c r="U397" s="36"/>
      <c r="V397" s="36"/>
      <c r="W397" s="36"/>
      <c r="X397" s="36"/>
      <c r="Y397" s="36"/>
      <c r="Z397" s="36"/>
      <c r="AA397" s="36"/>
      <c r="AB397" s="36"/>
      <c r="AC397" s="36"/>
      <c r="AD397" s="36"/>
      <c r="AE397" s="36">
        <v>7.3079626526200998E-3</v>
      </c>
      <c r="AF397" s="36">
        <v>3.5939404131617399E-2</v>
      </c>
      <c r="AG397" s="36">
        <v>1.0025460860290899E-2</v>
      </c>
      <c r="AH397" s="59" t="s">
        <v>1068</v>
      </c>
    </row>
    <row r="398" spans="1:34" ht="15" customHeight="1" x14ac:dyDescent="0.25">
      <c r="A398" s="34" t="s">
        <v>832</v>
      </c>
      <c r="B398" s="34" t="s">
        <v>9</v>
      </c>
      <c r="C398" s="34" t="s">
        <v>34</v>
      </c>
      <c r="D398" s="34" t="s">
        <v>35</v>
      </c>
      <c r="E398" s="34" t="s">
        <v>727</v>
      </c>
      <c r="F398" s="34" t="s">
        <v>1067</v>
      </c>
      <c r="G398" s="34" t="s">
        <v>40</v>
      </c>
      <c r="H398" s="34" t="s">
        <v>724</v>
      </c>
      <c r="I398" s="59" t="s">
        <v>18</v>
      </c>
      <c r="J398" s="35">
        <v>298</v>
      </c>
      <c r="K398" s="36"/>
      <c r="L398" s="36"/>
      <c r="M398" s="36"/>
      <c r="N398" s="36"/>
      <c r="O398" s="36"/>
      <c r="P398" s="36"/>
      <c r="Q398" s="36"/>
      <c r="R398" s="36"/>
      <c r="S398" s="36"/>
      <c r="T398" s="36"/>
      <c r="U398" s="36"/>
      <c r="V398" s="36"/>
      <c r="W398" s="36"/>
      <c r="X398" s="36"/>
      <c r="Y398" s="36"/>
      <c r="Z398" s="36"/>
      <c r="AA398" s="36"/>
      <c r="AB398" s="36"/>
      <c r="AC398" s="36"/>
      <c r="AD398" s="36"/>
      <c r="AE398" s="36">
        <v>4.0359522418279796E-6</v>
      </c>
      <c r="AF398" s="36">
        <v>1.9860944442810998E-5</v>
      </c>
      <c r="AG398" s="36">
        <v>5.5364316961500204E-6</v>
      </c>
      <c r="AH398" s="59" t="s">
        <v>1068</v>
      </c>
    </row>
    <row r="399" spans="1:34" ht="15" customHeight="1" x14ac:dyDescent="0.25">
      <c r="A399" s="34" t="s">
        <v>832</v>
      </c>
      <c r="B399" s="34" t="s">
        <v>9</v>
      </c>
      <c r="C399" s="34" t="s">
        <v>34</v>
      </c>
      <c r="D399" s="34" t="s">
        <v>35</v>
      </c>
      <c r="E399" s="34" t="s">
        <v>727</v>
      </c>
      <c r="F399" s="34" t="s">
        <v>985</v>
      </c>
      <c r="G399" s="34" t="s">
        <v>40</v>
      </c>
      <c r="H399" s="34" t="s">
        <v>21</v>
      </c>
      <c r="I399" s="59" t="s">
        <v>16</v>
      </c>
      <c r="J399" s="35">
        <v>25</v>
      </c>
      <c r="K399" s="36"/>
      <c r="L399" s="36"/>
      <c r="M399" s="36"/>
      <c r="N399" s="36"/>
      <c r="O399" s="36"/>
      <c r="P399" s="36"/>
      <c r="Q399" s="36"/>
      <c r="R399" s="36"/>
      <c r="S399" s="36"/>
      <c r="T399" s="36"/>
      <c r="U399" s="36"/>
      <c r="V399" s="36"/>
      <c r="W399" s="36"/>
      <c r="X399" s="36"/>
      <c r="Y399" s="36"/>
      <c r="Z399" s="36"/>
      <c r="AA399" s="36"/>
      <c r="AB399" s="36">
        <v>1.5433845294799201E-8</v>
      </c>
      <c r="AC399" s="36">
        <v>1.4458306794905599E-8</v>
      </c>
      <c r="AD399" s="36">
        <v>1.1684703403790499E-7</v>
      </c>
      <c r="AE399" s="36">
        <v>8.0892476190476204E-12</v>
      </c>
      <c r="AF399" s="36">
        <v>5.7016574040000001E-9</v>
      </c>
      <c r="AG399" s="36"/>
      <c r="AH399" s="59" t="s">
        <v>986</v>
      </c>
    </row>
    <row r="400" spans="1:34" ht="15" customHeight="1" x14ac:dyDescent="0.25">
      <c r="A400" s="34" t="s">
        <v>832</v>
      </c>
      <c r="B400" s="34" t="s">
        <v>9</v>
      </c>
      <c r="C400" s="34" t="s">
        <v>34</v>
      </c>
      <c r="D400" s="34" t="s">
        <v>35</v>
      </c>
      <c r="E400" s="34" t="s">
        <v>727</v>
      </c>
      <c r="F400" s="34" t="s">
        <v>985</v>
      </c>
      <c r="G400" s="34" t="s">
        <v>40</v>
      </c>
      <c r="H400" s="34" t="s">
        <v>21</v>
      </c>
      <c r="I400" s="59" t="s">
        <v>17</v>
      </c>
      <c r="J400" s="35">
        <v>1</v>
      </c>
      <c r="K400" s="36"/>
      <c r="L400" s="36"/>
      <c r="M400" s="36"/>
      <c r="N400" s="36"/>
      <c r="O400" s="36"/>
      <c r="P400" s="36"/>
      <c r="Q400" s="36"/>
      <c r="R400" s="36"/>
      <c r="S400" s="36"/>
      <c r="T400" s="36"/>
      <c r="U400" s="36"/>
      <c r="V400" s="36"/>
      <c r="W400" s="36"/>
      <c r="X400" s="36"/>
      <c r="Y400" s="36"/>
      <c r="Z400" s="36"/>
      <c r="AA400" s="36"/>
      <c r="AB400" s="36">
        <v>1.5454423755192301E-5</v>
      </c>
      <c r="AC400" s="36">
        <v>1.44775845372988E-5</v>
      </c>
      <c r="AD400" s="36">
        <v>1.1700283008329E-4</v>
      </c>
      <c r="AE400" s="36">
        <v>8.1000337239999992E-9</v>
      </c>
      <c r="AF400" s="36">
        <v>5.709259614169E-6</v>
      </c>
      <c r="AG400" s="36"/>
      <c r="AH400" s="59" t="s">
        <v>986</v>
      </c>
    </row>
    <row r="401" spans="1:34" ht="15" customHeight="1" x14ac:dyDescent="0.25">
      <c r="A401" s="34" t="s">
        <v>832</v>
      </c>
      <c r="B401" s="34" t="s">
        <v>9</v>
      </c>
      <c r="C401" s="34" t="s">
        <v>34</v>
      </c>
      <c r="D401" s="34" t="s">
        <v>35</v>
      </c>
      <c r="E401" s="34" t="s">
        <v>727</v>
      </c>
      <c r="F401" s="34" t="s">
        <v>985</v>
      </c>
      <c r="G401" s="34" t="s">
        <v>40</v>
      </c>
      <c r="H401" s="34" t="s">
        <v>21</v>
      </c>
      <c r="I401" s="59" t="s">
        <v>18</v>
      </c>
      <c r="J401" s="35">
        <v>298</v>
      </c>
      <c r="K401" s="36"/>
      <c r="L401" s="36"/>
      <c r="M401" s="36"/>
      <c r="N401" s="36"/>
      <c r="O401" s="36"/>
      <c r="P401" s="36"/>
      <c r="Q401" s="36"/>
      <c r="R401" s="36"/>
      <c r="S401" s="36"/>
      <c r="T401" s="36"/>
      <c r="U401" s="36"/>
      <c r="V401" s="36"/>
      <c r="W401" s="36"/>
      <c r="X401" s="36"/>
      <c r="Y401" s="36"/>
      <c r="Z401" s="36"/>
      <c r="AA401" s="36"/>
      <c r="AB401" s="36">
        <v>3.6794287182801298E-8</v>
      </c>
      <c r="AC401" s="36">
        <v>3.4468603399054902E-8</v>
      </c>
      <c r="AD401" s="36">
        <v>2.78563329146366E-7</v>
      </c>
      <c r="AE401" s="36">
        <v>1.9284767193548401E-11</v>
      </c>
      <c r="AF401" s="36">
        <v>1.3592751251999999E-8</v>
      </c>
      <c r="AG401" s="36"/>
      <c r="AH401" s="59" t="s">
        <v>986</v>
      </c>
    </row>
    <row r="402" spans="1:34" ht="15" customHeight="1" x14ac:dyDescent="0.25">
      <c r="A402" s="34" t="s">
        <v>832</v>
      </c>
      <c r="B402" s="34" t="s">
        <v>9</v>
      </c>
      <c r="C402" s="34" t="s">
        <v>34</v>
      </c>
      <c r="D402" s="34" t="s">
        <v>35</v>
      </c>
      <c r="E402" s="34" t="s">
        <v>727</v>
      </c>
      <c r="F402" s="34" t="s">
        <v>1148</v>
      </c>
      <c r="G402" s="34" t="s">
        <v>40</v>
      </c>
      <c r="H402" s="34" t="s">
        <v>724</v>
      </c>
      <c r="I402" s="59" t="s">
        <v>16</v>
      </c>
      <c r="J402" s="35">
        <v>25</v>
      </c>
      <c r="K402" s="36"/>
      <c r="L402" s="36"/>
      <c r="M402" s="36"/>
      <c r="N402" s="36"/>
      <c r="O402" s="36"/>
      <c r="P402" s="36"/>
      <c r="Q402" s="36"/>
      <c r="R402" s="36"/>
      <c r="S402" s="36"/>
      <c r="T402" s="36">
        <v>5.2960039454666897E-5</v>
      </c>
      <c r="U402" s="36">
        <v>6.2110852919883904E-5</v>
      </c>
      <c r="V402" s="36">
        <v>1.17640998143032E-3</v>
      </c>
      <c r="W402" s="36">
        <v>4.3431023951214599E-4</v>
      </c>
      <c r="X402" s="36">
        <v>6.8461186789822197E-5</v>
      </c>
      <c r="Y402" s="36">
        <v>2.45731120930057E-7</v>
      </c>
      <c r="Z402" s="36"/>
      <c r="AA402" s="36">
        <v>2.5877014143338199E-7</v>
      </c>
      <c r="AB402" s="36">
        <v>6.1122376491078201E-8</v>
      </c>
      <c r="AC402" s="36">
        <v>7.6030756859172494E-8</v>
      </c>
      <c r="AD402" s="36"/>
      <c r="AE402" s="36"/>
      <c r="AF402" s="36"/>
      <c r="AG402" s="36"/>
      <c r="AH402" s="59" t="s">
        <v>736</v>
      </c>
    </row>
    <row r="403" spans="1:34" ht="15" customHeight="1" x14ac:dyDescent="0.25">
      <c r="A403" s="34" t="s">
        <v>832</v>
      </c>
      <c r="B403" s="34" t="s">
        <v>9</v>
      </c>
      <c r="C403" s="34" t="s">
        <v>34</v>
      </c>
      <c r="D403" s="34" t="s">
        <v>35</v>
      </c>
      <c r="E403" s="34" t="s">
        <v>727</v>
      </c>
      <c r="F403" s="34" t="s">
        <v>1148</v>
      </c>
      <c r="G403" s="34" t="s">
        <v>40</v>
      </c>
      <c r="H403" s="34" t="s">
        <v>724</v>
      </c>
      <c r="I403" s="59" t="s">
        <v>17</v>
      </c>
      <c r="J403" s="35">
        <v>1</v>
      </c>
      <c r="K403" s="36"/>
      <c r="L403" s="36"/>
      <c r="M403" s="36"/>
      <c r="N403" s="36"/>
      <c r="O403" s="36"/>
      <c r="P403" s="36"/>
      <c r="Q403" s="36"/>
      <c r="R403" s="36"/>
      <c r="S403" s="36"/>
      <c r="T403" s="36">
        <v>0.111999891438729</v>
      </c>
      <c r="U403" s="36">
        <v>0.13172469687249</v>
      </c>
      <c r="V403" s="36">
        <v>2.4949302886174198</v>
      </c>
      <c r="W403" s="36">
        <v>0.92108515595735896</v>
      </c>
      <c r="X403" s="36">
        <v>0.147651839410326</v>
      </c>
      <c r="Y403" s="36">
        <v>5.2114656126846497E-4</v>
      </c>
      <c r="Z403" s="36"/>
      <c r="AA403" s="36">
        <v>5.5798187829720302E-4</v>
      </c>
      <c r="AB403" s="36">
        <v>1.31836628611768E-4</v>
      </c>
      <c r="AC403" s="36">
        <v>1.6398408886708201E-4</v>
      </c>
      <c r="AD403" s="36"/>
      <c r="AE403" s="36"/>
      <c r="AF403" s="36"/>
      <c r="AG403" s="36"/>
      <c r="AH403" s="59" t="s">
        <v>736</v>
      </c>
    </row>
    <row r="404" spans="1:34" ht="15" customHeight="1" x14ac:dyDescent="0.25">
      <c r="A404" s="34" t="s">
        <v>832</v>
      </c>
      <c r="B404" s="34" t="s">
        <v>9</v>
      </c>
      <c r="C404" s="34" t="s">
        <v>34</v>
      </c>
      <c r="D404" s="34" t="s">
        <v>35</v>
      </c>
      <c r="E404" s="34" t="s">
        <v>727</v>
      </c>
      <c r="F404" s="34" t="s">
        <v>1148</v>
      </c>
      <c r="G404" s="34" t="s">
        <v>40</v>
      </c>
      <c r="H404" s="34" t="s">
        <v>724</v>
      </c>
      <c r="I404" s="59" t="s">
        <v>18</v>
      </c>
      <c r="J404" s="35">
        <v>298</v>
      </c>
      <c r="K404" s="36"/>
      <c r="L404" s="36"/>
      <c r="M404" s="36"/>
      <c r="N404" s="36"/>
      <c r="O404" s="36"/>
      <c r="P404" s="36"/>
      <c r="Q404" s="36"/>
      <c r="R404" s="36"/>
      <c r="S404" s="36"/>
      <c r="T404" s="36">
        <v>6.3128367029962896E-5</v>
      </c>
      <c r="U404" s="36">
        <v>7.40361366805016E-5</v>
      </c>
      <c r="V404" s="36">
        <v>1.40228069786494E-3</v>
      </c>
      <c r="W404" s="36">
        <v>5.1769780549847696E-4</v>
      </c>
      <c r="X404" s="36">
        <v>8.1605734653468094E-5</v>
      </c>
      <c r="Y404" s="36">
        <v>2.9291149614862799E-7</v>
      </c>
      <c r="Z404" s="36"/>
      <c r="AA404" s="36">
        <v>3.0845400858859099E-7</v>
      </c>
      <c r="AB404" s="36">
        <v>7.2857872777365297E-8</v>
      </c>
      <c r="AC404" s="36">
        <v>9.0628662176133899E-8</v>
      </c>
      <c r="AD404" s="36"/>
      <c r="AE404" s="36"/>
      <c r="AF404" s="36"/>
      <c r="AG404" s="36"/>
      <c r="AH404" s="59" t="s">
        <v>736</v>
      </c>
    </row>
    <row r="405" spans="1:34" ht="15" customHeight="1" x14ac:dyDescent="0.25">
      <c r="A405" s="34" t="s">
        <v>832</v>
      </c>
      <c r="B405" s="34" t="s">
        <v>9</v>
      </c>
      <c r="C405" s="34" t="s">
        <v>34</v>
      </c>
      <c r="D405" s="34" t="s">
        <v>35</v>
      </c>
      <c r="E405" s="34" t="s">
        <v>727</v>
      </c>
      <c r="F405" s="34" t="s">
        <v>1069</v>
      </c>
      <c r="G405" s="34" t="s">
        <v>40</v>
      </c>
      <c r="H405" s="34" t="s">
        <v>724</v>
      </c>
      <c r="I405" s="59" t="s">
        <v>16</v>
      </c>
      <c r="J405" s="35">
        <v>25</v>
      </c>
      <c r="K405" s="36"/>
      <c r="L405" s="36"/>
      <c r="M405" s="36"/>
      <c r="N405" s="36"/>
      <c r="O405" s="36"/>
      <c r="P405" s="36"/>
      <c r="Q405" s="36"/>
      <c r="R405" s="36"/>
      <c r="S405" s="36"/>
      <c r="T405" s="36"/>
      <c r="U405" s="36"/>
      <c r="V405" s="36"/>
      <c r="W405" s="36"/>
      <c r="X405" s="36"/>
      <c r="Y405" s="36"/>
      <c r="Z405" s="36"/>
      <c r="AA405" s="36"/>
      <c r="AB405" s="36"/>
      <c r="AC405" s="36"/>
      <c r="AD405" s="36"/>
      <c r="AE405" s="36">
        <v>7.9619824123297604E-6</v>
      </c>
      <c r="AF405" s="36">
        <v>2.1803076106510001E-5</v>
      </c>
      <c r="AG405" s="36">
        <v>3.2745896194729998E-6</v>
      </c>
      <c r="AH405" s="59" t="s">
        <v>1070</v>
      </c>
    </row>
    <row r="406" spans="1:34" ht="15" customHeight="1" x14ac:dyDescent="0.25">
      <c r="A406" s="34" t="s">
        <v>832</v>
      </c>
      <c r="B406" s="34" t="s">
        <v>9</v>
      </c>
      <c r="C406" s="34" t="s">
        <v>34</v>
      </c>
      <c r="D406" s="34" t="s">
        <v>35</v>
      </c>
      <c r="E406" s="34" t="s">
        <v>727</v>
      </c>
      <c r="F406" s="34" t="s">
        <v>1069</v>
      </c>
      <c r="G406" s="34" t="s">
        <v>40</v>
      </c>
      <c r="H406" s="34" t="s">
        <v>724</v>
      </c>
      <c r="I406" s="59" t="s">
        <v>17</v>
      </c>
      <c r="J406" s="35">
        <v>1</v>
      </c>
      <c r="K406" s="36"/>
      <c r="L406" s="36"/>
      <c r="M406" s="36"/>
      <c r="N406" s="36"/>
      <c r="O406" s="36"/>
      <c r="P406" s="36"/>
      <c r="Q406" s="36"/>
      <c r="R406" s="36"/>
      <c r="S406" s="36"/>
      <c r="T406" s="36"/>
      <c r="U406" s="36"/>
      <c r="V406" s="36"/>
      <c r="W406" s="36"/>
      <c r="X406" s="36"/>
      <c r="Y406" s="36"/>
      <c r="Z406" s="36"/>
      <c r="AA406" s="36"/>
      <c r="AB406" s="36"/>
      <c r="AC406" s="36"/>
      <c r="AD406" s="36"/>
      <c r="AE406" s="36">
        <v>1.7169624639741699E-2</v>
      </c>
      <c r="AF406" s="36">
        <v>4.70155667179196E-2</v>
      </c>
      <c r="AG406" s="36">
        <v>7.0606598783445901E-3</v>
      </c>
      <c r="AH406" s="59" t="s">
        <v>1070</v>
      </c>
    </row>
    <row r="407" spans="1:34" ht="15" customHeight="1" x14ac:dyDescent="0.25">
      <c r="A407" s="34" t="s">
        <v>832</v>
      </c>
      <c r="B407" s="34" t="s">
        <v>9</v>
      </c>
      <c r="C407" s="34" t="s">
        <v>34</v>
      </c>
      <c r="D407" s="34" t="s">
        <v>35</v>
      </c>
      <c r="E407" s="34" t="s">
        <v>727</v>
      </c>
      <c r="F407" s="34" t="s">
        <v>1069</v>
      </c>
      <c r="G407" s="34" t="s">
        <v>40</v>
      </c>
      <c r="H407" s="34" t="s">
        <v>724</v>
      </c>
      <c r="I407" s="59" t="s">
        <v>18</v>
      </c>
      <c r="J407" s="35">
        <v>298</v>
      </c>
      <c r="K407" s="36"/>
      <c r="L407" s="36"/>
      <c r="M407" s="36"/>
      <c r="N407" s="36"/>
      <c r="O407" s="36"/>
      <c r="P407" s="36"/>
      <c r="Q407" s="36"/>
      <c r="R407" s="36"/>
      <c r="S407" s="36"/>
      <c r="T407" s="36"/>
      <c r="U407" s="36"/>
      <c r="V407" s="36"/>
      <c r="W407" s="36"/>
      <c r="X407" s="36"/>
      <c r="Y407" s="36"/>
      <c r="Z407" s="36"/>
      <c r="AA407" s="36"/>
      <c r="AB407" s="36"/>
      <c r="AC407" s="36"/>
      <c r="AD407" s="36"/>
      <c r="AE407" s="36">
        <v>9.4910578506457092E-6</v>
      </c>
      <c r="AF407" s="36">
        <v>2.5987005135700002E-5</v>
      </c>
      <c r="AG407" s="36">
        <v>3.90238643686501E-6</v>
      </c>
      <c r="AH407" s="59" t="s">
        <v>1070</v>
      </c>
    </row>
    <row r="408" spans="1:34" ht="15" customHeight="1" x14ac:dyDescent="0.25">
      <c r="A408" s="34" t="s">
        <v>832</v>
      </c>
      <c r="B408" s="34" t="s">
        <v>9</v>
      </c>
      <c r="C408" s="34" t="s">
        <v>34</v>
      </c>
      <c r="D408" s="34" t="s">
        <v>35</v>
      </c>
      <c r="E408" s="34" t="s">
        <v>727</v>
      </c>
      <c r="F408" s="34" t="s">
        <v>1071</v>
      </c>
      <c r="G408" s="34" t="s">
        <v>40</v>
      </c>
      <c r="H408" s="34" t="s">
        <v>724</v>
      </c>
      <c r="I408" s="59" t="s">
        <v>16</v>
      </c>
      <c r="J408" s="35">
        <v>25</v>
      </c>
      <c r="K408" s="36"/>
      <c r="L408" s="36"/>
      <c r="M408" s="36"/>
      <c r="N408" s="36"/>
      <c r="O408" s="36"/>
      <c r="P408" s="36"/>
      <c r="Q408" s="36"/>
      <c r="R408" s="36"/>
      <c r="S408" s="36"/>
      <c r="T408" s="36"/>
      <c r="U408" s="36"/>
      <c r="V408" s="36"/>
      <c r="W408" s="36"/>
      <c r="X408" s="36"/>
      <c r="Y408" s="36">
        <v>5.2794416641543602E-5</v>
      </c>
      <c r="Z408" s="36">
        <v>1.2459794264680301E-4</v>
      </c>
      <c r="AA408" s="36">
        <v>9.4614744047618994E-5</v>
      </c>
      <c r="AB408" s="36">
        <v>5.7743427178756499E-5</v>
      </c>
      <c r="AC408" s="36">
        <v>5.7954618422018003E-5</v>
      </c>
      <c r="AD408" s="36">
        <v>6.06370076495721E-5</v>
      </c>
      <c r="AE408" s="36">
        <v>4.9831574711811897E-5</v>
      </c>
      <c r="AF408" s="36">
        <v>1.3578779475079E-5</v>
      </c>
      <c r="AG408" s="36">
        <v>7.4513680500000003E-6</v>
      </c>
      <c r="AH408" s="59" t="s">
        <v>1072</v>
      </c>
    </row>
    <row r="409" spans="1:34" ht="15" customHeight="1" x14ac:dyDescent="0.25">
      <c r="A409" s="34" t="s">
        <v>832</v>
      </c>
      <c r="B409" s="34" t="s">
        <v>9</v>
      </c>
      <c r="C409" s="34" t="s">
        <v>34</v>
      </c>
      <c r="D409" s="34" t="s">
        <v>35</v>
      </c>
      <c r="E409" s="34" t="s">
        <v>727</v>
      </c>
      <c r="F409" s="34" t="s">
        <v>1071</v>
      </c>
      <c r="G409" s="34" t="s">
        <v>40</v>
      </c>
      <c r="H409" s="34" t="s">
        <v>724</v>
      </c>
      <c r="I409" s="59" t="s">
        <v>17</v>
      </c>
      <c r="J409" s="35">
        <v>1</v>
      </c>
      <c r="K409" s="36"/>
      <c r="L409" s="36"/>
      <c r="M409" s="36"/>
      <c r="N409" s="36"/>
      <c r="O409" s="36"/>
      <c r="P409" s="36"/>
      <c r="Q409" s="36"/>
      <c r="R409" s="36"/>
      <c r="S409" s="36"/>
      <c r="T409" s="36"/>
      <c r="U409" s="36"/>
      <c r="V409" s="36"/>
      <c r="W409" s="36"/>
      <c r="X409" s="36"/>
      <c r="Y409" s="36">
        <v>0.11196639881338601</v>
      </c>
      <c r="Z409" s="36">
        <v>0.26424731676534002</v>
      </c>
      <c r="AA409" s="36">
        <v>0.200658561258</v>
      </c>
      <c r="AB409" s="36">
        <v>0.122462260360706</v>
      </c>
      <c r="AC409" s="36">
        <v>0.104978113180368</v>
      </c>
      <c r="AD409" s="36">
        <v>0.130771632862585</v>
      </c>
      <c r="AE409" s="36">
        <v>0.107471541603438</v>
      </c>
      <c r="AF409" s="36">
        <v>2.9282264147782702E-2</v>
      </c>
      <c r="AG409" s="36">
        <v>1.606872175926E-2</v>
      </c>
      <c r="AH409" s="59" t="s">
        <v>1072</v>
      </c>
    </row>
    <row r="410" spans="1:34" ht="15" customHeight="1" x14ac:dyDescent="0.25">
      <c r="A410" s="34" t="s">
        <v>832</v>
      </c>
      <c r="B410" s="34" t="s">
        <v>9</v>
      </c>
      <c r="C410" s="34" t="s">
        <v>34</v>
      </c>
      <c r="D410" s="34" t="s">
        <v>35</v>
      </c>
      <c r="E410" s="34" t="s">
        <v>727</v>
      </c>
      <c r="F410" s="34" t="s">
        <v>1071</v>
      </c>
      <c r="G410" s="34" t="s">
        <v>40</v>
      </c>
      <c r="H410" s="34" t="s">
        <v>724</v>
      </c>
      <c r="I410" s="59" t="s">
        <v>18</v>
      </c>
      <c r="J410" s="35">
        <v>298</v>
      </c>
      <c r="K410" s="36"/>
      <c r="L410" s="36"/>
      <c r="M410" s="36"/>
      <c r="N410" s="36"/>
      <c r="O410" s="36"/>
      <c r="P410" s="36"/>
      <c r="Q410" s="36"/>
      <c r="R410" s="36"/>
      <c r="S410" s="36"/>
      <c r="T410" s="36"/>
      <c r="U410" s="36"/>
      <c r="V410" s="36"/>
      <c r="W410" s="36"/>
      <c r="X410" s="36"/>
      <c r="Y410" s="36">
        <v>6.2930944636719997E-5</v>
      </c>
      <c r="Z410" s="36">
        <v>1.4852074763498999E-4</v>
      </c>
      <c r="AA410" s="36">
        <v>1.1278032923225799E-4</v>
      </c>
      <c r="AB410" s="36">
        <v>6.8830165197077497E-5</v>
      </c>
      <c r="AC410" s="36">
        <v>5.5775341853868598E-5</v>
      </c>
      <c r="AD410" s="36">
        <v>7.2280401649281806E-5</v>
      </c>
      <c r="AE410" s="36">
        <v>5.94081918153299E-5</v>
      </c>
      <c r="AF410" s="36">
        <v>1.6184631334875E-5</v>
      </c>
      <c r="AG410" s="36">
        <v>8.8815730500000103E-6</v>
      </c>
      <c r="AH410" s="59" t="s">
        <v>1072</v>
      </c>
    </row>
    <row r="411" spans="1:34" ht="15" customHeight="1" x14ac:dyDescent="0.25">
      <c r="A411" s="34" t="s">
        <v>832</v>
      </c>
      <c r="B411" s="34" t="s">
        <v>9</v>
      </c>
      <c r="C411" s="34" t="s">
        <v>34</v>
      </c>
      <c r="D411" s="34" t="s">
        <v>35</v>
      </c>
      <c r="E411" s="34" t="s">
        <v>727</v>
      </c>
      <c r="F411" s="34" t="s">
        <v>1142</v>
      </c>
      <c r="G411" s="34" t="s">
        <v>40</v>
      </c>
      <c r="H411" s="34" t="s">
        <v>723</v>
      </c>
      <c r="I411" s="59" t="s">
        <v>16</v>
      </c>
      <c r="J411" s="35">
        <v>25</v>
      </c>
      <c r="K411" s="36">
        <v>9.7418965155660704E-4</v>
      </c>
      <c r="L411" s="36">
        <v>9.4089332220231197E-4</v>
      </c>
      <c r="M411" s="36">
        <v>9.7924907763582199E-4</v>
      </c>
      <c r="N411" s="36">
        <v>8.9316526085291405E-4</v>
      </c>
      <c r="O411" s="36">
        <v>9.2929152102618601E-4</v>
      </c>
      <c r="P411" s="36">
        <v>8.4074760666694301E-4</v>
      </c>
      <c r="Q411" s="36">
        <v>9.0244878169778195E-4</v>
      </c>
      <c r="R411" s="36">
        <v>9.2929352812402897E-4</v>
      </c>
      <c r="S411" s="36">
        <v>9.2548407663356101E-4</v>
      </c>
      <c r="T411" s="36">
        <v>8.6137118657842696E-4</v>
      </c>
      <c r="U411" s="36">
        <v>8.6582875899048604E-4</v>
      </c>
      <c r="V411" s="36">
        <v>9.0251322867920098E-4</v>
      </c>
      <c r="W411" s="36">
        <v>8.5923043802483797E-4</v>
      </c>
      <c r="X411" s="36">
        <v>1.02603441150022E-2</v>
      </c>
      <c r="Y411" s="36">
        <v>1.0373566201593E-2</v>
      </c>
      <c r="Z411" s="36">
        <v>7.0404258956612599E-3</v>
      </c>
      <c r="AA411" s="36">
        <v>1.2497554601318499E-3</v>
      </c>
      <c r="AB411" s="36"/>
      <c r="AC411" s="36">
        <v>8.1976214347272696E-8</v>
      </c>
      <c r="AD411" s="36">
        <v>9.6174497064196702E-7</v>
      </c>
      <c r="AE411" s="36"/>
      <c r="AF411" s="36"/>
      <c r="AG411" s="36"/>
      <c r="AH411" s="59" t="s">
        <v>728</v>
      </c>
    </row>
    <row r="412" spans="1:34" ht="15" customHeight="1" x14ac:dyDescent="0.25">
      <c r="A412" s="34" t="s">
        <v>832</v>
      </c>
      <c r="B412" s="34" t="s">
        <v>9</v>
      </c>
      <c r="C412" s="34" t="s">
        <v>34</v>
      </c>
      <c r="D412" s="34" t="s">
        <v>35</v>
      </c>
      <c r="E412" s="34" t="s">
        <v>727</v>
      </c>
      <c r="F412" s="34" t="s">
        <v>1142</v>
      </c>
      <c r="G412" s="34" t="s">
        <v>40</v>
      </c>
      <c r="H412" s="34" t="s">
        <v>723</v>
      </c>
      <c r="I412" s="59" t="s">
        <v>17</v>
      </c>
      <c r="J412" s="35">
        <v>1</v>
      </c>
      <c r="K412" s="36">
        <v>3.6297517229788001</v>
      </c>
      <c r="L412" s="36">
        <v>3.5067525947060201</v>
      </c>
      <c r="M412" s="36">
        <v>3.6496477940803702</v>
      </c>
      <c r="N412" s="36">
        <v>3.3257796683904601</v>
      </c>
      <c r="O412" s="36">
        <v>3.4652218440451299</v>
      </c>
      <c r="P412" s="36">
        <v>3.1310464973885899</v>
      </c>
      <c r="Q412" s="36">
        <v>3.3669744009335201</v>
      </c>
      <c r="R412" s="36">
        <v>3.46344460357827</v>
      </c>
      <c r="S412" s="36">
        <v>3.4509069981815199</v>
      </c>
      <c r="T412" s="36">
        <v>3.2081537633656798</v>
      </c>
      <c r="U412" s="36">
        <v>3.22092594646222</v>
      </c>
      <c r="V412" s="36">
        <v>3.3573939940128099</v>
      </c>
      <c r="W412" s="36">
        <v>3.2023231549883602</v>
      </c>
      <c r="X412" s="36">
        <v>3.4727734344522001</v>
      </c>
      <c r="Y412" s="36">
        <v>3.5111452132351801</v>
      </c>
      <c r="Z412" s="36">
        <v>2.3829846510850001</v>
      </c>
      <c r="AA412" s="36">
        <v>0.42303032583787697</v>
      </c>
      <c r="AB412" s="36"/>
      <c r="AC412" s="36">
        <v>2.7746890022519201E-5</v>
      </c>
      <c r="AD412" s="36">
        <v>3.2554410648862698E-4</v>
      </c>
      <c r="AE412" s="36"/>
      <c r="AF412" s="36"/>
      <c r="AG412" s="36"/>
      <c r="AH412" s="59" t="s">
        <v>728</v>
      </c>
    </row>
    <row r="413" spans="1:34" ht="15" customHeight="1" x14ac:dyDescent="0.25">
      <c r="A413" s="34" t="s">
        <v>832</v>
      </c>
      <c r="B413" s="34" t="s">
        <v>9</v>
      </c>
      <c r="C413" s="34" t="s">
        <v>34</v>
      </c>
      <c r="D413" s="34" t="s">
        <v>35</v>
      </c>
      <c r="E413" s="34" t="s">
        <v>727</v>
      </c>
      <c r="F413" s="34" t="s">
        <v>1142</v>
      </c>
      <c r="G413" s="34" t="s">
        <v>40</v>
      </c>
      <c r="H413" s="34" t="s">
        <v>723</v>
      </c>
      <c r="I413" s="59" t="s">
        <v>18</v>
      </c>
      <c r="J413" s="35">
        <v>298</v>
      </c>
      <c r="K413" s="36">
        <v>1.85201458667692E-2</v>
      </c>
      <c r="L413" s="36">
        <v>1.7893589866015601E-2</v>
      </c>
      <c r="M413" s="36">
        <v>1.8622671822291499E-2</v>
      </c>
      <c r="N413" s="36">
        <v>1.6967172254284301E-2</v>
      </c>
      <c r="O413" s="36">
        <v>1.76833263016303E-2</v>
      </c>
      <c r="P413" s="36">
        <v>1.5974133331579099E-2</v>
      </c>
      <c r="Q413" s="36">
        <v>1.7183743621494399E-2</v>
      </c>
      <c r="R413" s="36">
        <v>1.7672533610709099E-2</v>
      </c>
      <c r="S413" s="36">
        <v>1.76101631252495E-2</v>
      </c>
      <c r="T413" s="36">
        <v>1.5345597492897E-2</v>
      </c>
      <c r="U413" s="36">
        <v>1.64292761230647E-2</v>
      </c>
      <c r="V413" s="36">
        <v>1.7125371367864298E-2</v>
      </c>
      <c r="W413" s="36">
        <v>1.6340139439131401E-2</v>
      </c>
      <c r="X413" s="36">
        <v>1.7789460890489699E-2</v>
      </c>
      <c r="Y413" s="36">
        <v>1.7986077754426E-2</v>
      </c>
      <c r="Z413" s="36">
        <v>1.22069089779868E-2</v>
      </c>
      <c r="AA413" s="36">
        <v>2.1668829847261099E-3</v>
      </c>
      <c r="AB413" s="36"/>
      <c r="AC413" s="36">
        <v>1.4213346702289699E-7</v>
      </c>
      <c r="AD413" s="36">
        <v>1.66750683697493E-6</v>
      </c>
      <c r="AE413" s="36"/>
      <c r="AF413" s="36"/>
      <c r="AG413" s="36"/>
      <c r="AH413" s="59" t="s">
        <v>728</v>
      </c>
    </row>
    <row r="414" spans="1:34" ht="15" customHeight="1" x14ac:dyDescent="0.25">
      <c r="A414" s="34" t="s">
        <v>832</v>
      </c>
      <c r="B414" s="34" t="s">
        <v>9</v>
      </c>
      <c r="C414" s="34" t="s">
        <v>34</v>
      </c>
      <c r="D414" s="34" t="s">
        <v>35</v>
      </c>
      <c r="E414" s="34" t="s">
        <v>727</v>
      </c>
      <c r="F414" s="34" t="s">
        <v>1211</v>
      </c>
      <c r="G414" s="34" t="s">
        <v>40</v>
      </c>
      <c r="H414" s="34" t="s">
        <v>724</v>
      </c>
      <c r="I414" s="59" t="s">
        <v>16</v>
      </c>
      <c r="J414" s="35">
        <v>25</v>
      </c>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v>1.03612872977E-7</v>
      </c>
      <c r="AH414" s="59" t="s">
        <v>1212</v>
      </c>
    </row>
    <row r="415" spans="1:34" ht="15" customHeight="1" x14ac:dyDescent="0.25">
      <c r="A415" s="34" t="s">
        <v>832</v>
      </c>
      <c r="B415" s="34" t="s">
        <v>9</v>
      </c>
      <c r="C415" s="34" t="s">
        <v>34</v>
      </c>
      <c r="D415" s="34" t="s">
        <v>35</v>
      </c>
      <c r="E415" s="34" t="s">
        <v>727</v>
      </c>
      <c r="F415" s="34" t="s">
        <v>1211</v>
      </c>
      <c r="G415" s="34" t="s">
        <v>40</v>
      </c>
      <c r="H415" s="34" t="s">
        <v>724</v>
      </c>
      <c r="I415" s="59" t="s">
        <v>17</v>
      </c>
      <c r="J415" s="35">
        <v>1</v>
      </c>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v>2.19742181009429E-4</v>
      </c>
      <c r="AH415" s="59" t="s">
        <v>1212</v>
      </c>
    </row>
    <row r="416" spans="1:34" ht="15" customHeight="1" x14ac:dyDescent="0.25">
      <c r="A416" s="34" t="s">
        <v>832</v>
      </c>
      <c r="B416" s="34" t="s">
        <v>9</v>
      </c>
      <c r="C416" s="34" t="s">
        <v>34</v>
      </c>
      <c r="D416" s="34" t="s">
        <v>35</v>
      </c>
      <c r="E416" s="34" t="s">
        <v>727</v>
      </c>
      <c r="F416" s="34" t="s">
        <v>1211</v>
      </c>
      <c r="G416" s="34" t="s">
        <v>40</v>
      </c>
      <c r="H416" s="34" t="s">
        <v>724</v>
      </c>
      <c r="I416" s="59" t="s">
        <v>18</v>
      </c>
      <c r="J416" s="35">
        <v>298</v>
      </c>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v>1.2350654458800001E-7</v>
      </c>
      <c r="AH416" s="59" t="s">
        <v>1212</v>
      </c>
    </row>
    <row r="417" spans="1:34" ht="15" customHeight="1" x14ac:dyDescent="0.25">
      <c r="A417" s="34" t="s">
        <v>832</v>
      </c>
      <c r="B417" s="34" t="s">
        <v>999</v>
      </c>
      <c r="C417" s="34" t="s">
        <v>34</v>
      </c>
      <c r="D417" s="34" t="s">
        <v>35</v>
      </c>
      <c r="E417" s="34" t="s">
        <v>727</v>
      </c>
      <c r="F417" s="34" t="s">
        <v>1003</v>
      </c>
      <c r="G417" s="34" t="s">
        <v>40</v>
      </c>
      <c r="H417" s="34" t="s">
        <v>724</v>
      </c>
      <c r="I417" s="59" t="s">
        <v>16</v>
      </c>
      <c r="J417" s="35">
        <v>25</v>
      </c>
      <c r="K417" s="36"/>
      <c r="L417" s="36"/>
      <c r="M417" s="36"/>
      <c r="N417" s="36"/>
      <c r="O417" s="36"/>
      <c r="P417" s="36"/>
      <c r="Q417" s="36"/>
      <c r="R417" s="36"/>
      <c r="S417" s="36"/>
      <c r="T417" s="36"/>
      <c r="U417" s="36"/>
      <c r="V417" s="36"/>
      <c r="W417" s="36"/>
      <c r="X417" s="36"/>
      <c r="Y417" s="36"/>
      <c r="Z417" s="36"/>
      <c r="AA417" s="36"/>
      <c r="AB417" s="36"/>
      <c r="AC417" s="36">
        <v>7.8587070791514605E-7</v>
      </c>
      <c r="AD417" s="36">
        <v>5.8333312687804603E-5</v>
      </c>
      <c r="AE417" s="36">
        <v>5.4898364624690503E-6</v>
      </c>
      <c r="AF417" s="36">
        <v>2.230315869774E-6</v>
      </c>
      <c r="AG417" s="36">
        <v>2.9478938510000002E-7</v>
      </c>
      <c r="AH417" s="59" t="s">
        <v>1049</v>
      </c>
    </row>
    <row r="418" spans="1:34" ht="15" customHeight="1" x14ac:dyDescent="0.25">
      <c r="A418" s="34" t="s">
        <v>832</v>
      </c>
      <c r="B418" s="34" t="s">
        <v>999</v>
      </c>
      <c r="C418" s="34" t="s">
        <v>34</v>
      </c>
      <c r="D418" s="34" t="s">
        <v>35</v>
      </c>
      <c r="E418" s="34" t="s">
        <v>727</v>
      </c>
      <c r="F418" s="34" t="s">
        <v>1003</v>
      </c>
      <c r="G418" s="34" t="s">
        <v>40</v>
      </c>
      <c r="H418" s="34" t="s">
        <v>724</v>
      </c>
      <c r="I418" s="59" t="s">
        <v>17</v>
      </c>
      <c r="J418" s="35">
        <v>1</v>
      </c>
      <c r="K418" s="36"/>
      <c r="L418" s="36"/>
      <c r="M418" s="36"/>
      <c r="N418" s="36"/>
      <c r="O418" s="36"/>
      <c r="P418" s="36"/>
      <c r="Q418" s="36"/>
      <c r="R418" s="36"/>
      <c r="S418" s="36"/>
      <c r="T418" s="36"/>
      <c r="U418" s="36"/>
      <c r="V418" s="36"/>
      <c r="W418" s="36"/>
      <c r="X418" s="36"/>
      <c r="Y418" s="36"/>
      <c r="Z418" s="36"/>
      <c r="AA418" s="36"/>
      <c r="AB418" s="36"/>
      <c r="AC418" s="36">
        <v>1.6882341850395E-3</v>
      </c>
      <c r="AD418" s="36">
        <v>0.12548043304310999</v>
      </c>
      <c r="AE418" s="36">
        <v>1.1846739951920199E-2</v>
      </c>
      <c r="AF418" s="36">
        <v>4.8060228355672604E-3</v>
      </c>
      <c r="AG418" s="36">
        <v>6.3537062181328403E-4</v>
      </c>
      <c r="AH418" s="59" t="s">
        <v>1049</v>
      </c>
    </row>
    <row r="419" spans="1:34" ht="15" customHeight="1" x14ac:dyDescent="0.25">
      <c r="A419" s="34" t="s">
        <v>832</v>
      </c>
      <c r="B419" s="34" t="s">
        <v>999</v>
      </c>
      <c r="C419" s="34" t="s">
        <v>34</v>
      </c>
      <c r="D419" s="34" t="s">
        <v>35</v>
      </c>
      <c r="E419" s="34" t="s">
        <v>727</v>
      </c>
      <c r="F419" s="34" t="s">
        <v>1003</v>
      </c>
      <c r="G419" s="34" t="s">
        <v>40</v>
      </c>
      <c r="H419" s="34" t="s">
        <v>724</v>
      </c>
      <c r="I419" s="59" t="s">
        <v>18</v>
      </c>
      <c r="J419" s="35">
        <v>298</v>
      </c>
      <c r="K419" s="36"/>
      <c r="L419" s="36"/>
      <c r="M419" s="36"/>
      <c r="N419" s="36"/>
      <c r="O419" s="36"/>
      <c r="P419" s="36"/>
      <c r="Q419" s="36"/>
      <c r="R419" s="36"/>
      <c r="S419" s="36"/>
      <c r="T419" s="36"/>
      <c r="U419" s="36"/>
      <c r="V419" s="36"/>
      <c r="W419" s="36"/>
      <c r="X419" s="36"/>
      <c r="Y419" s="36"/>
      <c r="Z419" s="36"/>
      <c r="AA419" s="36"/>
      <c r="AB419" s="36"/>
      <c r="AC419" s="36">
        <v>9.3675788383485502E-7</v>
      </c>
      <c r="AD419" s="36">
        <v>6.9533308723863002E-5</v>
      </c>
      <c r="AE419" s="36">
        <v>6.5438850632653897E-6</v>
      </c>
      <c r="AF419" s="36">
        <v>2.6585365167699999E-6</v>
      </c>
      <c r="AG419" s="36">
        <v>3.5138894703799897E-7</v>
      </c>
      <c r="AH419" s="59" t="s">
        <v>1049</v>
      </c>
    </row>
    <row r="420" spans="1:34" ht="15" customHeight="1" x14ac:dyDescent="0.25">
      <c r="A420" s="34" t="s">
        <v>832</v>
      </c>
      <c r="B420" s="34" t="s">
        <v>9</v>
      </c>
      <c r="C420" s="34" t="s">
        <v>34</v>
      </c>
      <c r="D420" s="34" t="s">
        <v>35</v>
      </c>
      <c r="E420" s="34" t="s">
        <v>727</v>
      </c>
      <c r="F420" s="34" t="s">
        <v>1147</v>
      </c>
      <c r="G420" s="34" t="s">
        <v>40</v>
      </c>
      <c r="H420" s="34" t="s">
        <v>724</v>
      </c>
      <c r="I420" s="59" t="s">
        <v>16</v>
      </c>
      <c r="J420" s="35">
        <v>25</v>
      </c>
      <c r="K420" s="36"/>
      <c r="L420" s="36"/>
      <c r="M420" s="36"/>
      <c r="N420" s="36"/>
      <c r="O420" s="36"/>
      <c r="P420" s="36"/>
      <c r="Q420" s="36"/>
      <c r="R420" s="36"/>
      <c r="S420" s="36"/>
      <c r="T420" s="36">
        <v>1.41622447369906E-8</v>
      </c>
      <c r="U420" s="36"/>
      <c r="V420" s="36"/>
      <c r="W420" s="36"/>
      <c r="X420" s="36"/>
      <c r="Y420" s="36">
        <v>1.4257349347908401E-8</v>
      </c>
      <c r="Z420" s="36"/>
      <c r="AA420" s="36"/>
      <c r="AB420" s="36">
        <v>6.2419686060921204E-9</v>
      </c>
      <c r="AC420" s="36">
        <v>2.2405280883541701E-6</v>
      </c>
      <c r="AD420" s="36">
        <v>1.80201904249746E-5</v>
      </c>
      <c r="AE420" s="36">
        <v>1.23641853442607E-5</v>
      </c>
      <c r="AF420" s="36">
        <v>5.2300739996853999E-5</v>
      </c>
      <c r="AG420" s="36">
        <v>2.9626918725794999E-5</v>
      </c>
      <c r="AH420" s="59" t="s">
        <v>735</v>
      </c>
    </row>
    <row r="421" spans="1:34" ht="15" customHeight="1" x14ac:dyDescent="0.25">
      <c r="A421" s="34" t="s">
        <v>832</v>
      </c>
      <c r="B421" s="34" t="s">
        <v>9</v>
      </c>
      <c r="C421" s="34" t="s">
        <v>34</v>
      </c>
      <c r="D421" s="34" t="s">
        <v>35</v>
      </c>
      <c r="E421" s="34" t="s">
        <v>727</v>
      </c>
      <c r="F421" s="34" t="s">
        <v>1147</v>
      </c>
      <c r="G421" s="34" t="s">
        <v>40</v>
      </c>
      <c r="H421" s="34" t="s">
        <v>724</v>
      </c>
      <c r="I421" s="59" t="s">
        <v>17</v>
      </c>
      <c r="J421" s="35">
        <v>1</v>
      </c>
      <c r="K421" s="36"/>
      <c r="L421" s="36"/>
      <c r="M421" s="36"/>
      <c r="N421" s="36"/>
      <c r="O421" s="36"/>
      <c r="P421" s="36"/>
      <c r="Q421" s="36"/>
      <c r="R421" s="36"/>
      <c r="S421" s="36"/>
      <c r="T421" s="36">
        <v>2.99503151697876E-5</v>
      </c>
      <c r="U421" s="36"/>
      <c r="V421" s="36"/>
      <c r="W421" s="36"/>
      <c r="X421" s="36"/>
      <c r="Y421" s="36">
        <v>3.0739810213399299E-5</v>
      </c>
      <c r="Z421" s="36"/>
      <c r="AA421" s="36"/>
      <c r="AB421" s="36">
        <v>1.34607428142633E-5</v>
      </c>
      <c r="AC421" s="36">
        <v>4.8323585635777003E-3</v>
      </c>
      <c r="AD421" s="36">
        <v>3.8873088990956303E-2</v>
      </c>
      <c r="AE421" s="36">
        <v>2.6664145006490201E-2</v>
      </c>
      <c r="AF421" s="36">
        <v>0.112788346540959</v>
      </c>
      <c r="AG421" s="36">
        <v>6.3901618011509606E-2</v>
      </c>
      <c r="AH421" s="59" t="s">
        <v>735</v>
      </c>
    </row>
    <row r="422" spans="1:34" ht="15" customHeight="1" x14ac:dyDescent="0.25">
      <c r="A422" s="34" t="s">
        <v>832</v>
      </c>
      <c r="B422" s="34" t="s">
        <v>9</v>
      </c>
      <c r="C422" s="34" t="s">
        <v>34</v>
      </c>
      <c r="D422" s="34" t="s">
        <v>35</v>
      </c>
      <c r="E422" s="34" t="s">
        <v>727</v>
      </c>
      <c r="F422" s="34" t="s">
        <v>1147</v>
      </c>
      <c r="G422" s="34" t="s">
        <v>40</v>
      </c>
      <c r="H422" s="34" t="s">
        <v>724</v>
      </c>
      <c r="I422" s="59" t="s">
        <v>18</v>
      </c>
      <c r="J422" s="35">
        <v>298</v>
      </c>
      <c r="K422" s="36"/>
      <c r="L422" s="36"/>
      <c r="M422" s="36"/>
      <c r="N422" s="36"/>
      <c r="O422" s="36"/>
      <c r="P422" s="36"/>
      <c r="Q422" s="36"/>
      <c r="R422" s="36"/>
      <c r="S422" s="36"/>
      <c r="T422" s="36">
        <v>1.6881395726492699E-8</v>
      </c>
      <c r="U422" s="36"/>
      <c r="V422" s="36"/>
      <c r="W422" s="36"/>
      <c r="X422" s="36"/>
      <c r="Y422" s="36">
        <v>1.69947604227068E-8</v>
      </c>
      <c r="Z422" s="36"/>
      <c r="AA422" s="36"/>
      <c r="AB422" s="36">
        <v>7.4404265784618004E-9</v>
      </c>
      <c r="AC422" s="36">
        <v>2.67070948131818E-6</v>
      </c>
      <c r="AD422" s="36">
        <v>2.1480066986569599E-5</v>
      </c>
      <c r="AE422" s="36">
        <v>1.4738108930358499E-5</v>
      </c>
      <c r="AF422" s="36">
        <v>6.2342482076250006E-5</v>
      </c>
      <c r="AG422" s="36">
        <v>3.5315287121147899E-5</v>
      </c>
      <c r="AH422" s="59" t="s">
        <v>735</v>
      </c>
    </row>
    <row r="423" spans="1:34" ht="15" customHeight="1" x14ac:dyDescent="0.25">
      <c r="A423" s="34" t="s">
        <v>832</v>
      </c>
      <c r="B423" s="34" t="s">
        <v>999</v>
      </c>
      <c r="C423" s="34" t="s">
        <v>34</v>
      </c>
      <c r="D423" s="34" t="s">
        <v>35</v>
      </c>
      <c r="E423" s="34" t="s">
        <v>727</v>
      </c>
      <c r="F423" s="34" t="s">
        <v>1004</v>
      </c>
      <c r="G423" s="34" t="s">
        <v>40</v>
      </c>
      <c r="H423" s="34" t="s">
        <v>724</v>
      </c>
      <c r="I423" s="59" t="s">
        <v>16</v>
      </c>
      <c r="J423" s="35">
        <v>25</v>
      </c>
      <c r="K423" s="36"/>
      <c r="L423" s="36"/>
      <c r="M423" s="36"/>
      <c r="N423" s="36"/>
      <c r="O423" s="36"/>
      <c r="P423" s="36"/>
      <c r="Q423" s="36"/>
      <c r="R423" s="36"/>
      <c r="S423" s="36"/>
      <c r="T423" s="36"/>
      <c r="U423" s="36"/>
      <c r="V423" s="36"/>
      <c r="W423" s="36"/>
      <c r="X423" s="36"/>
      <c r="Y423" s="36"/>
      <c r="Z423" s="36"/>
      <c r="AA423" s="36"/>
      <c r="AB423" s="36"/>
      <c r="AC423" s="36">
        <v>1.49503943824548E-7</v>
      </c>
      <c r="AD423" s="36">
        <v>8.6957961185022801E-7</v>
      </c>
      <c r="AE423" s="36">
        <v>1.42329103741667E-7</v>
      </c>
      <c r="AF423" s="36">
        <v>2.3306512610899999E-7</v>
      </c>
      <c r="AG423" s="36">
        <v>5.3687693139999997E-9</v>
      </c>
      <c r="AH423" s="59" t="s">
        <v>1050</v>
      </c>
    </row>
    <row r="424" spans="1:34" ht="15" customHeight="1" x14ac:dyDescent="0.25">
      <c r="A424" s="34" t="s">
        <v>832</v>
      </c>
      <c r="B424" s="34" t="s">
        <v>999</v>
      </c>
      <c r="C424" s="34" t="s">
        <v>34</v>
      </c>
      <c r="D424" s="34" t="s">
        <v>35</v>
      </c>
      <c r="E424" s="34" t="s">
        <v>727</v>
      </c>
      <c r="F424" s="34" t="s">
        <v>1004</v>
      </c>
      <c r="G424" s="34" t="s">
        <v>40</v>
      </c>
      <c r="H424" s="34" t="s">
        <v>724</v>
      </c>
      <c r="I424" s="59" t="s">
        <v>17</v>
      </c>
      <c r="J424" s="35">
        <v>1</v>
      </c>
      <c r="K424" s="36"/>
      <c r="L424" s="36"/>
      <c r="M424" s="36"/>
      <c r="N424" s="36"/>
      <c r="O424" s="36"/>
      <c r="P424" s="36"/>
      <c r="Q424" s="36"/>
      <c r="R424" s="36"/>
      <c r="S424" s="36"/>
      <c r="T424" s="36"/>
      <c r="U424" s="36"/>
      <c r="V424" s="36"/>
      <c r="W424" s="36"/>
      <c r="X424" s="36"/>
      <c r="Y424" s="36"/>
      <c r="Z424" s="36"/>
      <c r="AA424" s="36"/>
      <c r="AB424" s="36"/>
      <c r="AC424" s="36">
        <v>3.1972380946517902E-4</v>
      </c>
      <c r="AD424" s="36">
        <v>1.85595240378E-3</v>
      </c>
      <c r="AE424" s="36">
        <v>3.0523899588373701E-4</v>
      </c>
      <c r="AF424" s="36">
        <v>5.0025345624426501E-4</v>
      </c>
      <c r="AG424" s="36">
        <v>1.1494129060414E-5</v>
      </c>
      <c r="AH424" s="59" t="s">
        <v>1050</v>
      </c>
    </row>
    <row r="425" spans="1:34" ht="15" customHeight="1" x14ac:dyDescent="0.25">
      <c r="A425" s="34" t="s">
        <v>832</v>
      </c>
      <c r="B425" s="34" t="s">
        <v>999</v>
      </c>
      <c r="C425" s="34" t="s">
        <v>34</v>
      </c>
      <c r="D425" s="34" t="s">
        <v>35</v>
      </c>
      <c r="E425" s="34" t="s">
        <v>727</v>
      </c>
      <c r="F425" s="34" t="s">
        <v>1004</v>
      </c>
      <c r="G425" s="34" t="s">
        <v>40</v>
      </c>
      <c r="H425" s="34" t="s">
        <v>724</v>
      </c>
      <c r="I425" s="59" t="s">
        <v>18</v>
      </c>
      <c r="J425" s="35">
        <v>298</v>
      </c>
      <c r="K425" s="36"/>
      <c r="L425" s="36"/>
      <c r="M425" s="36"/>
      <c r="N425" s="36"/>
      <c r="O425" s="36"/>
      <c r="P425" s="36"/>
      <c r="Q425" s="36"/>
      <c r="R425" s="36"/>
      <c r="S425" s="36"/>
      <c r="T425" s="36"/>
      <c r="U425" s="36"/>
      <c r="V425" s="36"/>
      <c r="W425" s="36"/>
      <c r="X425" s="36"/>
      <c r="Y425" s="36"/>
      <c r="Z425" s="36"/>
      <c r="AA425" s="36"/>
      <c r="AB425" s="36"/>
      <c r="AC425" s="36">
        <v>1.78208701038861E-7</v>
      </c>
      <c r="AD425" s="36">
        <v>1.03653889732547E-6</v>
      </c>
      <c r="AE425" s="36">
        <v>1.69656291660387E-7</v>
      </c>
      <c r="AF425" s="36">
        <v>2.7781363032200001E-7</v>
      </c>
      <c r="AG425" s="36">
        <v>6.3995730230000098E-9</v>
      </c>
      <c r="AH425" s="59" t="s">
        <v>1050</v>
      </c>
    </row>
    <row r="426" spans="1:34" ht="15" customHeight="1" x14ac:dyDescent="0.25">
      <c r="A426" s="34" t="s">
        <v>832</v>
      </c>
      <c r="B426" s="34" t="s">
        <v>9</v>
      </c>
      <c r="C426" s="34" t="s">
        <v>34</v>
      </c>
      <c r="D426" s="34" t="s">
        <v>35</v>
      </c>
      <c r="E426" s="34" t="s">
        <v>727</v>
      </c>
      <c r="F426" s="34" t="s">
        <v>1073</v>
      </c>
      <c r="G426" s="34" t="s">
        <v>40</v>
      </c>
      <c r="H426" s="34" t="s">
        <v>724</v>
      </c>
      <c r="I426" s="59" t="s">
        <v>16</v>
      </c>
      <c r="J426" s="35">
        <v>25</v>
      </c>
      <c r="K426" s="36"/>
      <c r="L426" s="36"/>
      <c r="M426" s="36"/>
      <c r="N426" s="36"/>
      <c r="O426" s="36"/>
      <c r="P426" s="36"/>
      <c r="Q426" s="36"/>
      <c r="R426" s="36"/>
      <c r="S426" s="36"/>
      <c r="T426" s="36"/>
      <c r="U426" s="36"/>
      <c r="V426" s="36"/>
      <c r="W426" s="36"/>
      <c r="X426" s="36"/>
      <c r="Y426" s="36"/>
      <c r="Z426" s="36"/>
      <c r="AA426" s="36"/>
      <c r="AB426" s="36"/>
      <c r="AC426" s="36"/>
      <c r="AD426" s="36"/>
      <c r="AE426" s="36">
        <v>3.82856179970536E-5</v>
      </c>
      <c r="AF426" s="36">
        <v>9.5916020760135006E-5</v>
      </c>
      <c r="AG426" s="36">
        <v>2.5373266283115999E-5</v>
      </c>
      <c r="AH426" s="59" t="s">
        <v>1074</v>
      </c>
    </row>
    <row r="427" spans="1:34" ht="15" customHeight="1" x14ac:dyDescent="0.25">
      <c r="A427" s="34" t="s">
        <v>832</v>
      </c>
      <c r="B427" s="34" t="s">
        <v>9</v>
      </c>
      <c r="C427" s="34" t="s">
        <v>34</v>
      </c>
      <c r="D427" s="34" t="s">
        <v>35</v>
      </c>
      <c r="E427" s="34" t="s">
        <v>727</v>
      </c>
      <c r="F427" s="34" t="s">
        <v>1073</v>
      </c>
      <c r="G427" s="34" t="s">
        <v>40</v>
      </c>
      <c r="H427" s="34" t="s">
        <v>724</v>
      </c>
      <c r="I427" s="59" t="s">
        <v>17</v>
      </c>
      <c r="J427" s="35">
        <v>1</v>
      </c>
      <c r="K427" s="36"/>
      <c r="L427" s="36"/>
      <c r="M427" s="36"/>
      <c r="N427" s="36"/>
      <c r="O427" s="36"/>
      <c r="P427" s="36"/>
      <c r="Q427" s="36"/>
      <c r="R427" s="36"/>
      <c r="S427" s="36"/>
      <c r="T427" s="36"/>
      <c r="U427" s="36"/>
      <c r="V427" s="36"/>
      <c r="W427" s="36"/>
      <c r="X427" s="36"/>
      <c r="Y427" s="36"/>
      <c r="Z427" s="36"/>
      <c r="AA427" s="36"/>
      <c r="AB427" s="36"/>
      <c r="AC427" s="36"/>
      <c r="AD427" s="36"/>
      <c r="AE427" s="36">
        <v>8.2303423288803204E-2</v>
      </c>
      <c r="AF427" s="36">
        <v>0.20607670123567101</v>
      </c>
      <c r="AG427" s="36">
        <v>5.4570439837407801E-2</v>
      </c>
      <c r="AH427" s="59" t="s">
        <v>1074</v>
      </c>
    </row>
    <row r="428" spans="1:34" ht="15" customHeight="1" x14ac:dyDescent="0.25">
      <c r="A428" s="34" t="s">
        <v>832</v>
      </c>
      <c r="B428" s="34" t="s">
        <v>9</v>
      </c>
      <c r="C428" s="34" t="s">
        <v>34</v>
      </c>
      <c r="D428" s="34" t="s">
        <v>35</v>
      </c>
      <c r="E428" s="34" t="s">
        <v>727</v>
      </c>
      <c r="F428" s="34" t="s">
        <v>1073</v>
      </c>
      <c r="G428" s="34" t="s">
        <v>40</v>
      </c>
      <c r="H428" s="34" t="s">
        <v>724</v>
      </c>
      <c r="I428" s="59" t="s">
        <v>18</v>
      </c>
      <c r="J428" s="35">
        <v>298</v>
      </c>
      <c r="K428" s="36"/>
      <c r="L428" s="36"/>
      <c r="M428" s="36"/>
      <c r="N428" s="36"/>
      <c r="O428" s="36"/>
      <c r="P428" s="36"/>
      <c r="Q428" s="36"/>
      <c r="R428" s="36"/>
      <c r="S428" s="36"/>
      <c r="T428" s="36"/>
      <c r="U428" s="36"/>
      <c r="V428" s="36"/>
      <c r="W428" s="36"/>
      <c r="X428" s="36"/>
      <c r="Y428" s="36"/>
      <c r="Z428" s="36"/>
      <c r="AA428" s="36"/>
      <c r="AB428" s="36"/>
      <c r="AC428" s="36"/>
      <c r="AD428" s="36"/>
      <c r="AE428" s="36">
        <v>4.5636456652487398E-5</v>
      </c>
      <c r="AF428" s="36">
        <v>1.14331896746081E-4</v>
      </c>
      <c r="AG428" s="36">
        <v>3.0244933409474899E-5</v>
      </c>
      <c r="AH428" s="59" t="s">
        <v>1074</v>
      </c>
    </row>
    <row r="429" spans="1:34" ht="15" customHeight="1" x14ac:dyDescent="0.25">
      <c r="A429" s="34" t="s">
        <v>832</v>
      </c>
      <c r="B429" s="34" t="s">
        <v>9</v>
      </c>
      <c r="C429" s="34" t="s">
        <v>34</v>
      </c>
      <c r="D429" s="34" t="s">
        <v>35</v>
      </c>
      <c r="E429" s="34" t="s">
        <v>727</v>
      </c>
      <c r="F429" s="34" t="s">
        <v>1043</v>
      </c>
      <c r="G429" s="34" t="s">
        <v>40</v>
      </c>
      <c r="H429" s="34" t="s">
        <v>724</v>
      </c>
      <c r="I429" s="59" t="s">
        <v>16</v>
      </c>
      <c r="J429" s="35">
        <v>25</v>
      </c>
      <c r="K429" s="36"/>
      <c r="L429" s="36"/>
      <c r="M429" s="36"/>
      <c r="N429" s="36"/>
      <c r="O429" s="36"/>
      <c r="P429" s="36"/>
      <c r="Q429" s="36"/>
      <c r="R429" s="36"/>
      <c r="S429" s="36"/>
      <c r="T429" s="36"/>
      <c r="U429" s="36"/>
      <c r="V429" s="36">
        <v>9.9755002380952406E-5</v>
      </c>
      <c r="W429" s="36"/>
      <c r="X429" s="36">
        <v>3.0459059830997598E-4</v>
      </c>
      <c r="Y429" s="36">
        <v>1.8602380416284301E-4</v>
      </c>
      <c r="Z429" s="36">
        <v>3.1469006208823197E-4</v>
      </c>
      <c r="AA429" s="36">
        <v>1.9372155952381001E-5</v>
      </c>
      <c r="AB429" s="36"/>
      <c r="AC429" s="36">
        <v>4.6832175495091097E-5</v>
      </c>
      <c r="AD429" s="36">
        <v>4.0884193129645397E-5</v>
      </c>
      <c r="AE429" s="36">
        <v>4.0726401854293998E-5</v>
      </c>
      <c r="AF429" s="36">
        <v>4.7050666891629002E-5</v>
      </c>
      <c r="AG429" s="36">
        <v>3.2163263099144999E-5</v>
      </c>
      <c r="AH429" s="59" t="s">
        <v>774</v>
      </c>
    </row>
    <row r="430" spans="1:34" ht="15" customHeight="1" x14ac:dyDescent="0.25">
      <c r="A430" s="34" t="s">
        <v>832</v>
      </c>
      <c r="B430" s="34" t="s">
        <v>9</v>
      </c>
      <c r="C430" s="34" t="s">
        <v>34</v>
      </c>
      <c r="D430" s="34" t="s">
        <v>35</v>
      </c>
      <c r="E430" s="34" t="s">
        <v>727</v>
      </c>
      <c r="F430" s="34" t="s">
        <v>1043</v>
      </c>
      <c r="G430" s="34" t="s">
        <v>40</v>
      </c>
      <c r="H430" s="34" t="s">
        <v>724</v>
      </c>
      <c r="I430" s="59" t="s">
        <v>17</v>
      </c>
      <c r="J430" s="35">
        <v>1</v>
      </c>
      <c r="K430" s="36"/>
      <c r="L430" s="36"/>
      <c r="M430" s="36"/>
      <c r="N430" s="36"/>
      <c r="O430" s="36"/>
      <c r="P430" s="36"/>
      <c r="Q430" s="36"/>
      <c r="R430" s="36"/>
      <c r="S430" s="36"/>
      <c r="T430" s="36"/>
      <c r="U430" s="36"/>
      <c r="V430" s="36">
        <v>0.21153809082899999</v>
      </c>
      <c r="W430" s="36"/>
      <c r="X430" s="36">
        <v>0.657098198478971</v>
      </c>
      <c r="Y430" s="36">
        <v>0.39576404744014698</v>
      </c>
      <c r="Z430" s="36">
        <v>0.67995059811223602</v>
      </c>
      <c r="AA430" s="36">
        <v>4.0693474552000002E-2</v>
      </c>
      <c r="AB430" s="36"/>
      <c r="AC430" s="36">
        <v>9.9321677789988905E-2</v>
      </c>
      <c r="AD430" s="36">
        <v>8.4474690587315396E-2</v>
      </c>
      <c r="AE430" s="36">
        <v>8.4822867120075293E-2</v>
      </c>
      <c r="AF430" s="36">
        <v>9.7846979729643305E-2</v>
      </c>
      <c r="AG430" s="36">
        <v>6.9375531988062303E-2</v>
      </c>
      <c r="AH430" s="59" t="s">
        <v>774</v>
      </c>
    </row>
    <row r="431" spans="1:34" ht="15" customHeight="1" x14ac:dyDescent="0.25">
      <c r="A431" s="34" t="s">
        <v>832</v>
      </c>
      <c r="B431" s="34" t="s">
        <v>9</v>
      </c>
      <c r="C431" s="34" t="s">
        <v>34</v>
      </c>
      <c r="D431" s="34" t="s">
        <v>35</v>
      </c>
      <c r="E431" s="34" t="s">
        <v>727</v>
      </c>
      <c r="F431" s="34" t="s">
        <v>1043</v>
      </c>
      <c r="G431" s="34" t="s">
        <v>40</v>
      </c>
      <c r="H431" s="34" t="s">
        <v>724</v>
      </c>
      <c r="I431" s="59" t="s">
        <v>18</v>
      </c>
      <c r="J431" s="35">
        <v>298</v>
      </c>
      <c r="K431" s="36"/>
      <c r="L431" s="36"/>
      <c r="M431" s="36"/>
      <c r="N431" s="36"/>
      <c r="O431" s="36"/>
      <c r="P431" s="36"/>
      <c r="Q431" s="36"/>
      <c r="R431" s="36"/>
      <c r="S431" s="36"/>
      <c r="T431" s="36"/>
      <c r="U431" s="36"/>
      <c r="V431" s="36">
        <v>1.18878682941935E-4</v>
      </c>
      <c r="W431" s="36"/>
      <c r="X431" s="36">
        <v>3.6307199318549101E-4</v>
      </c>
      <c r="Y431" s="36">
        <v>2.2173990073753099E-4</v>
      </c>
      <c r="Z431" s="36">
        <v>3.7511055400917198E-4</v>
      </c>
      <c r="AA431" s="36">
        <v>2.3091573961290299E-5</v>
      </c>
      <c r="AB431" s="36"/>
      <c r="AC431" s="36">
        <v>5.5823953190148398E-5</v>
      </c>
      <c r="AD431" s="36">
        <v>4.87339582105373E-5</v>
      </c>
      <c r="AE431" s="36">
        <v>4.85458710103189E-5</v>
      </c>
      <c r="AF431" s="36">
        <v>5.6084394934822001E-5</v>
      </c>
      <c r="AG431" s="36">
        <v>3.8338609614179901E-5</v>
      </c>
      <c r="AH431" s="59" t="s">
        <v>774</v>
      </c>
    </row>
    <row r="432" spans="1:34" ht="15" customHeight="1" x14ac:dyDescent="0.25">
      <c r="A432" s="34" t="s">
        <v>832</v>
      </c>
      <c r="B432" s="34" t="s">
        <v>9</v>
      </c>
      <c r="C432" s="34" t="s">
        <v>34</v>
      </c>
      <c r="D432" s="34" t="s">
        <v>35</v>
      </c>
      <c r="E432" s="34" t="s">
        <v>727</v>
      </c>
      <c r="F432" s="34" t="s">
        <v>1150</v>
      </c>
      <c r="G432" s="34" t="s">
        <v>40</v>
      </c>
      <c r="H432" s="34" t="s">
        <v>723</v>
      </c>
      <c r="I432" s="59" t="s">
        <v>16</v>
      </c>
      <c r="J432" s="35">
        <v>25</v>
      </c>
      <c r="K432" s="36"/>
      <c r="L432" s="36"/>
      <c r="M432" s="36"/>
      <c r="N432" s="36"/>
      <c r="O432" s="36"/>
      <c r="P432" s="36"/>
      <c r="Q432" s="36"/>
      <c r="R432" s="36"/>
      <c r="S432" s="36"/>
      <c r="T432" s="36"/>
      <c r="U432" s="36"/>
      <c r="V432" s="36"/>
      <c r="W432" s="36"/>
      <c r="X432" s="36">
        <v>6.7919353664575798E-6</v>
      </c>
      <c r="Y432" s="36">
        <v>1.21748258062039E-5</v>
      </c>
      <c r="Z432" s="36"/>
      <c r="AA432" s="36"/>
      <c r="AB432" s="36"/>
      <c r="AC432" s="36"/>
      <c r="AD432" s="36"/>
      <c r="AE432" s="36">
        <v>1.9110350249238101E-6</v>
      </c>
      <c r="AF432" s="36">
        <v>6.7070196922899995E-7</v>
      </c>
      <c r="AG432" s="36">
        <v>4.7943111744333999E-5</v>
      </c>
      <c r="AH432" s="59" t="s">
        <v>866</v>
      </c>
    </row>
    <row r="433" spans="1:34" ht="15" customHeight="1" x14ac:dyDescent="0.25">
      <c r="A433" s="34" t="s">
        <v>832</v>
      </c>
      <c r="B433" s="34" t="s">
        <v>9</v>
      </c>
      <c r="C433" s="34" t="s">
        <v>34</v>
      </c>
      <c r="D433" s="34" t="s">
        <v>35</v>
      </c>
      <c r="E433" s="34" t="s">
        <v>727</v>
      </c>
      <c r="F433" s="34" t="s">
        <v>1150</v>
      </c>
      <c r="G433" s="34" t="s">
        <v>40</v>
      </c>
      <c r="H433" s="34" t="s">
        <v>723</v>
      </c>
      <c r="I433" s="59" t="s">
        <v>17</v>
      </c>
      <c r="J433" s="35">
        <v>1</v>
      </c>
      <c r="K433" s="36"/>
      <c r="L433" s="36"/>
      <c r="M433" s="36"/>
      <c r="N433" s="36"/>
      <c r="O433" s="36"/>
      <c r="P433" s="36"/>
      <c r="Q433" s="36"/>
      <c r="R433" s="36"/>
      <c r="S433" s="36"/>
      <c r="T433" s="36"/>
      <c r="U433" s="36"/>
      <c r="V433" s="36"/>
      <c r="W433" s="36"/>
      <c r="X433" s="36">
        <v>2.3534780462087998E-3</v>
      </c>
      <c r="Y433" s="36">
        <v>4.2194194630444E-3</v>
      </c>
      <c r="Z433" s="36"/>
      <c r="AA433" s="36"/>
      <c r="AB433" s="36"/>
      <c r="AC433" s="36"/>
      <c r="AD433" s="36"/>
      <c r="AE433" s="36">
        <v>6.5943743249938301E-4</v>
      </c>
      <c r="AF433" s="36">
        <v>2.32490182060247E-4</v>
      </c>
      <c r="AG433" s="36">
        <v>1.6608234054951501E-2</v>
      </c>
      <c r="AH433" s="59" t="s">
        <v>866</v>
      </c>
    </row>
    <row r="434" spans="1:34" ht="15" customHeight="1" x14ac:dyDescent="0.25">
      <c r="A434" s="34" t="s">
        <v>832</v>
      </c>
      <c r="B434" s="34" t="s">
        <v>9</v>
      </c>
      <c r="C434" s="34" t="s">
        <v>34</v>
      </c>
      <c r="D434" s="34" t="s">
        <v>35</v>
      </c>
      <c r="E434" s="34" t="s">
        <v>727</v>
      </c>
      <c r="F434" s="34" t="s">
        <v>1150</v>
      </c>
      <c r="G434" s="34" t="s">
        <v>40</v>
      </c>
      <c r="H434" s="34" t="s">
        <v>723</v>
      </c>
      <c r="I434" s="59" t="s">
        <v>18</v>
      </c>
      <c r="J434" s="35">
        <v>298</v>
      </c>
      <c r="K434" s="36"/>
      <c r="L434" s="36"/>
      <c r="M434" s="36"/>
      <c r="N434" s="36"/>
      <c r="O434" s="36"/>
      <c r="P434" s="36"/>
      <c r="Q434" s="36"/>
      <c r="R434" s="36"/>
      <c r="S434" s="36"/>
      <c r="T434" s="36"/>
      <c r="U434" s="36"/>
      <c r="V434" s="36"/>
      <c r="W434" s="36"/>
      <c r="X434" s="36">
        <v>1.17788573717524E-5</v>
      </c>
      <c r="Y434" s="36">
        <v>2.11145851207566E-5</v>
      </c>
      <c r="Z434" s="36"/>
      <c r="AA434" s="36"/>
      <c r="AB434" s="36"/>
      <c r="AC434" s="36"/>
      <c r="AD434" s="36"/>
      <c r="AE434" s="36">
        <v>3.3206332782573399E-6</v>
      </c>
      <c r="AF434" s="36">
        <v>1.1632604620080001E-6</v>
      </c>
      <c r="AG434" s="36">
        <v>8.3152757534984997E-5</v>
      </c>
      <c r="AH434" s="59" t="s">
        <v>866</v>
      </c>
    </row>
    <row r="435" spans="1:34" ht="15" customHeight="1" x14ac:dyDescent="0.25">
      <c r="A435" s="34" t="s">
        <v>832</v>
      </c>
      <c r="B435" s="34" t="s">
        <v>9</v>
      </c>
      <c r="C435" s="34" t="s">
        <v>34</v>
      </c>
      <c r="D435" s="34" t="s">
        <v>35</v>
      </c>
      <c r="E435" s="34" t="s">
        <v>727</v>
      </c>
      <c r="F435" s="34" t="s">
        <v>958</v>
      </c>
      <c r="G435" s="34" t="s">
        <v>40</v>
      </c>
      <c r="H435" s="34" t="s">
        <v>1045</v>
      </c>
      <c r="I435" s="59" t="s">
        <v>16</v>
      </c>
      <c r="J435" s="35">
        <v>25</v>
      </c>
      <c r="K435" s="36"/>
      <c r="L435" s="36"/>
      <c r="M435" s="36"/>
      <c r="N435" s="36"/>
      <c r="O435" s="36"/>
      <c r="P435" s="36"/>
      <c r="Q435" s="36"/>
      <c r="R435" s="36"/>
      <c r="S435" s="36"/>
      <c r="T435" s="36"/>
      <c r="U435" s="36"/>
      <c r="V435" s="36"/>
      <c r="W435" s="36"/>
      <c r="X435" s="36"/>
      <c r="Y435" s="36"/>
      <c r="Z435" s="36">
        <v>9.830113894614001E-7</v>
      </c>
      <c r="AA435" s="36">
        <v>3.8902139150295202E-6</v>
      </c>
      <c r="AB435" s="36">
        <v>3.1785366170952E-6</v>
      </c>
      <c r="AC435" s="36">
        <v>3.2634326720827101E-6</v>
      </c>
      <c r="AD435" s="36">
        <v>3.4373523472959499E-6</v>
      </c>
      <c r="AE435" s="36">
        <v>3.91932093812024E-6</v>
      </c>
      <c r="AF435" s="36">
        <v>3.4858424228570001E-6</v>
      </c>
      <c r="AG435" s="36">
        <v>1.881208464572E-6</v>
      </c>
      <c r="AH435" s="59" t="s">
        <v>1047</v>
      </c>
    </row>
    <row r="436" spans="1:34" ht="15" customHeight="1" x14ac:dyDescent="0.25">
      <c r="A436" s="34" t="s">
        <v>832</v>
      </c>
      <c r="B436" s="34" t="s">
        <v>9</v>
      </c>
      <c r="C436" s="34" t="s">
        <v>34</v>
      </c>
      <c r="D436" s="34" t="s">
        <v>35</v>
      </c>
      <c r="E436" s="34" t="s">
        <v>727</v>
      </c>
      <c r="F436" s="34" t="s">
        <v>958</v>
      </c>
      <c r="G436" s="34" t="s">
        <v>40</v>
      </c>
      <c r="H436" s="34" t="s">
        <v>1045</v>
      </c>
      <c r="I436" s="59" t="s">
        <v>17</v>
      </c>
      <c r="J436" s="35">
        <v>1</v>
      </c>
      <c r="K436" s="36"/>
      <c r="L436" s="36"/>
      <c r="M436" s="36"/>
      <c r="N436" s="36"/>
      <c r="O436" s="36"/>
      <c r="P436" s="36"/>
      <c r="Q436" s="36"/>
      <c r="R436" s="36"/>
      <c r="S436" s="36"/>
      <c r="T436" s="36"/>
      <c r="U436" s="36"/>
      <c r="V436" s="36"/>
      <c r="W436" s="36"/>
      <c r="X436" s="36"/>
      <c r="Y436" s="36"/>
      <c r="Z436" s="36">
        <v>4.70742689139873E-6</v>
      </c>
      <c r="AA436" s="36"/>
      <c r="AB436" s="36"/>
      <c r="AC436" s="36"/>
      <c r="AD436" s="36"/>
      <c r="AE436" s="36"/>
      <c r="AF436" s="36"/>
      <c r="AG436" s="36">
        <v>1.9021767817729999E-5</v>
      </c>
      <c r="AH436" s="59" t="s">
        <v>1047</v>
      </c>
    </row>
    <row r="437" spans="1:34" ht="15" customHeight="1" x14ac:dyDescent="0.25">
      <c r="A437" s="34" t="s">
        <v>832</v>
      </c>
      <c r="B437" s="34" t="s">
        <v>9</v>
      </c>
      <c r="C437" s="34" t="s">
        <v>34</v>
      </c>
      <c r="D437" s="34" t="s">
        <v>35</v>
      </c>
      <c r="E437" s="34" t="s">
        <v>727</v>
      </c>
      <c r="F437" s="34" t="s">
        <v>958</v>
      </c>
      <c r="G437" s="34" t="s">
        <v>40</v>
      </c>
      <c r="H437" s="34" t="s">
        <v>1045</v>
      </c>
      <c r="I437" s="59" t="s">
        <v>18</v>
      </c>
      <c r="J437" s="35">
        <v>298</v>
      </c>
      <c r="K437" s="36"/>
      <c r="L437" s="36"/>
      <c r="M437" s="36"/>
      <c r="N437" s="36"/>
      <c r="O437" s="36"/>
      <c r="P437" s="36"/>
      <c r="Q437" s="36"/>
      <c r="R437" s="36"/>
      <c r="S437" s="36"/>
      <c r="T437" s="36"/>
      <c r="U437" s="36"/>
      <c r="V437" s="36"/>
      <c r="W437" s="36"/>
      <c r="X437" s="36"/>
      <c r="Y437" s="36"/>
      <c r="Z437" s="36">
        <v>2.3043188410991301E-6</v>
      </c>
      <c r="AA437" s="36">
        <v>9.1293595050955201E-6</v>
      </c>
      <c r="AB437" s="36">
        <v>7.4592308061681697E-6</v>
      </c>
      <c r="AC437" s="36">
        <v>7.6584606232101307E-6</v>
      </c>
      <c r="AD437" s="36">
        <v>8.0666066210167892E-6</v>
      </c>
      <c r="AE437" s="36">
        <v>9.1976664115346E-6</v>
      </c>
      <c r="AF437" s="36">
        <v>8.1804007058399992E-6</v>
      </c>
      <c r="AG437" s="36">
        <v>4.4154444886229899E-6</v>
      </c>
      <c r="AH437" s="59" t="s">
        <v>1047</v>
      </c>
    </row>
    <row r="438" spans="1:34" ht="15" customHeight="1" x14ac:dyDescent="0.25">
      <c r="A438" s="34" t="s">
        <v>832</v>
      </c>
      <c r="B438" s="34" t="s">
        <v>999</v>
      </c>
      <c r="C438" s="34" t="s">
        <v>34</v>
      </c>
      <c r="D438" s="34" t="s">
        <v>35</v>
      </c>
      <c r="E438" s="34" t="s">
        <v>727</v>
      </c>
      <c r="F438" s="34" t="s">
        <v>1005</v>
      </c>
      <c r="G438" s="34" t="s">
        <v>40</v>
      </c>
      <c r="H438" s="34" t="s">
        <v>724</v>
      </c>
      <c r="I438" s="59" t="s">
        <v>16</v>
      </c>
      <c r="J438" s="35">
        <v>25</v>
      </c>
      <c r="K438" s="36"/>
      <c r="L438" s="36"/>
      <c r="M438" s="36"/>
      <c r="N438" s="36"/>
      <c r="O438" s="36"/>
      <c r="P438" s="36"/>
      <c r="Q438" s="36"/>
      <c r="R438" s="36"/>
      <c r="S438" s="36"/>
      <c r="T438" s="36"/>
      <c r="U438" s="36"/>
      <c r="V438" s="36"/>
      <c r="W438" s="36"/>
      <c r="X438" s="36"/>
      <c r="Y438" s="36"/>
      <c r="Z438" s="36"/>
      <c r="AA438" s="36"/>
      <c r="AB438" s="36"/>
      <c r="AC438" s="36">
        <v>7.5051298978858498E-7</v>
      </c>
      <c r="AD438" s="36">
        <v>7.6275268228916397E-6</v>
      </c>
      <c r="AE438" s="36">
        <v>5.2759052914880998E-6</v>
      </c>
      <c r="AF438" s="36">
        <v>1.450194551976E-6</v>
      </c>
      <c r="AG438" s="36">
        <v>5.1387181637600005E-7</v>
      </c>
      <c r="AH438" s="59" t="s">
        <v>1051</v>
      </c>
    </row>
    <row r="439" spans="1:34" ht="15" customHeight="1" x14ac:dyDescent="0.25">
      <c r="A439" s="34" t="s">
        <v>832</v>
      </c>
      <c r="B439" s="34" t="s">
        <v>999</v>
      </c>
      <c r="C439" s="34" t="s">
        <v>34</v>
      </c>
      <c r="D439" s="34" t="s">
        <v>35</v>
      </c>
      <c r="E439" s="34" t="s">
        <v>727</v>
      </c>
      <c r="F439" s="34" t="s">
        <v>1005</v>
      </c>
      <c r="G439" s="34" t="s">
        <v>40</v>
      </c>
      <c r="H439" s="34" t="s">
        <v>724</v>
      </c>
      <c r="I439" s="59" t="s">
        <v>17</v>
      </c>
      <c r="J439" s="35">
        <v>1</v>
      </c>
      <c r="K439" s="36"/>
      <c r="L439" s="36"/>
      <c r="M439" s="36"/>
      <c r="N439" s="36"/>
      <c r="O439" s="36"/>
      <c r="P439" s="36"/>
      <c r="Q439" s="36"/>
      <c r="R439" s="36"/>
      <c r="S439" s="36"/>
      <c r="T439" s="36"/>
      <c r="U439" s="36"/>
      <c r="V439" s="36"/>
      <c r="W439" s="36"/>
      <c r="X439" s="36"/>
      <c r="Y439" s="36"/>
      <c r="Z439" s="36"/>
      <c r="AA439" s="36"/>
      <c r="AB439" s="36"/>
      <c r="AC439" s="36">
        <v>1.61560029328228E-3</v>
      </c>
      <c r="AD439" s="36">
        <v>1.6372037962519001E-2</v>
      </c>
      <c r="AE439" s="36">
        <v>1.13771472900463E-2</v>
      </c>
      <c r="AF439" s="36">
        <v>3.13083121567232E-3</v>
      </c>
      <c r="AG439" s="36">
        <v>1.10618348910677E-3</v>
      </c>
      <c r="AH439" s="59" t="s">
        <v>1051</v>
      </c>
    </row>
    <row r="440" spans="1:34" ht="15" customHeight="1" x14ac:dyDescent="0.25">
      <c r="A440" s="34" t="s">
        <v>832</v>
      </c>
      <c r="B440" s="34" t="s">
        <v>999</v>
      </c>
      <c r="C440" s="34" t="s">
        <v>34</v>
      </c>
      <c r="D440" s="34" t="s">
        <v>35</v>
      </c>
      <c r="E440" s="34" t="s">
        <v>727</v>
      </c>
      <c r="F440" s="34" t="s">
        <v>1005</v>
      </c>
      <c r="G440" s="34" t="s">
        <v>40</v>
      </c>
      <c r="H440" s="34" t="s">
        <v>724</v>
      </c>
      <c r="I440" s="59" t="s">
        <v>18</v>
      </c>
      <c r="J440" s="35">
        <v>298</v>
      </c>
      <c r="K440" s="36"/>
      <c r="L440" s="36"/>
      <c r="M440" s="36"/>
      <c r="N440" s="36"/>
      <c r="O440" s="36"/>
      <c r="P440" s="36"/>
      <c r="Q440" s="36"/>
      <c r="R440" s="36"/>
      <c r="S440" s="36"/>
      <c r="T440" s="36"/>
      <c r="U440" s="36"/>
      <c r="V440" s="36"/>
      <c r="W440" s="36"/>
      <c r="X440" s="36"/>
      <c r="Y440" s="36"/>
      <c r="Z440" s="36"/>
      <c r="AA440" s="36"/>
      <c r="AB440" s="36"/>
      <c r="AC440" s="36">
        <v>8.94611483827994E-7</v>
      </c>
      <c r="AD440" s="36">
        <v>9.0920119728868208E-6</v>
      </c>
      <c r="AE440" s="36">
        <v>6.2888791074516597E-6</v>
      </c>
      <c r="AF440" s="36">
        <v>1.728631905956E-6</v>
      </c>
      <c r="AG440" s="36">
        <v>6.1253520512100001E-7</v>
      </c>
      <c r="AH440" s="59" t="s">
        <v>1051</v>
      </c>
    </row>
    <row r="441" spans="1:34" ht="15" customHeight="1" x14ac:dyDescent="0.25">
      <c r="A441" s="34" t="s">
        <v>832</v>
      </c>
      <c r="B441" s="34" t="s">
        <v>9</v>
      </c>
      <c r="C441" s="34" t="s">
        <v>34</v>
      </c>
      <c r="D441" s="34" t="s">
        <v>35</v>
      </c>
      <c r="E441" s="34" t="s">
        <v>727</v>
      </c>
      <c r="F441" s="34" t="s">
        <v>1213</v>
      </c>
      <c r="G441" s="34" t="s">
        <v>40</v>
      </c>
      <c r="H441" s="34" t="s">
        <v>724</v>
      </c>
      <c r="I441" s="59" t="s">
        <v>16</v>
      </c>
      <c r="J441" s="35">
        <v>25</v>
      </c>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v>3.7353850583000003E-8</v>
      </c>
      <c r="AH441" s="59" t="s">
        <v>1214</v>
      </c>
    </row>
    <row r="442" spans="1:34" ht="15" customHeight="1" x14ac:dyDescent="0.25">
      <c r="A442" s="34" t="s">
        <v>832</v>
      </c>
      <c r="B442" s="34" t="s">
        <v>9</v>
      </c>
      <c r="C442" s="34" t="s">
        <v>34</v>
      </c>
      <c r="D442" s="34" t="s">
        <v>35</v>
      </c>
      <c r="E442" s="34" t="s">
        <v>727</v>
      </c>
      <c r="F442" s="34" t="s">
        <v>1213</v>
      </c>
      <c r="G442" s="34" t="s">
        <v>40</v>
      </c>
      <c r="H442" s="34" t="s">
        <v>724</v>
      </c>
      <c r="I442" s="59" t="s">
        <v>17</v>
      </c>
      <c r="J442" s="35">
        <v>1</v>
      </c>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v>7.9220046317180997E-5</v>
      </c>
      <c r="AH442" s="59" t="s">
        <v>1214</v>
      </c>
    </row>
    <row r="443" spans="1:34" ht="15" customHeight="1" x14ac:dyDescent="0.25">
      <c r="A443" s="34" t="s">
        <v>832</v>
      </c>
      <c r="B443" s="34" t="s">
        <v>9</v>
      </c>
      <c r="C443" s="34" t="s">
        <v>34</v>
      </c>
      <c r="D443" s="34" t="s">
        <v>35</v>
      </c>
      <c r="E443" s="34" t="s">
        <v>727</v>
      </c>
      <c r="F443" s="34" t="s">
        <v>1213</v>
      </c>
      <c r="G443" s="34" t="s">
        <v>40</v>
      </c>
      <c r="H443" s="34" t="s">
        <v>724</v>
      </c>
      <c r="I443" s="59" t="s">
        <v>18</v>
      </c>
      <c r="J443" s="35">
        <v>298</v>
      </c>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v>4.4525789895000099E-8</v>
      </c>
      <c r="AH443" s="59" t="s">
        <v>1214</v>
      </c>
    </row>
    <row r="444" spans="1:34" ht="15" customHeight="1" x14ac:dyDescent="0.25">
      <c r="A444" s="34" t="s">
        <v>832</v>
      </c>
      <c r="B444" s="34" t="s">
        <v>999</v>
      </c>
      <c r="C444" s="34" t="s">
        <v>34</v>
      </c>
      <c r="D444" s="34" t="s">
        <v>35</v>
      </c>
      <c r="E444" s="34" t="s">
        <v>727</v>
      </c>
      <c r="F444" s="34" t="s">
        <v>1006</v>
      </c>
      <c r="G444" s="34" t="s">
        <v>40</v>
      </c>
      <c r="H444" s="34" t="s">
        <v>724</v>
      </c>
      <c r="I444" s="59" t="s">
        <v>16</v>
      </c>
      <c r="J444" s="35">
        <v>25</v>
      </c>
      <c r="K444" s="36"/>
      <c r="L444" s="36"/>
      <c r="M444" s="36"/>
      <c r="N444" s="36"/>
      <c r="O444" s="36"/>
      <c r="P444" s="36"/>
      <c r="Q444" s="36"/>
      <c r="R444" s="36"/>
      <c r="S444" s="36"/>
      <c r="T444" s="36"/>
      <c r="U444" s="36"/>
      <c r="V444" s="36"/>
      <c r="W444" s="36"/>
      <c r="X444" s="36"/>
      <c r="Y444" s="36"/>
      <c r="Z444" s="36"/>
      <c r="AA444" s="36"/>
      <c r="AB444" s="36"/>
      <c r="AC444" s="36">
        <v>5.5026144098287198E-6</v>
      </c>
      <c r="AD444" s="36">
        <v>9.4320369000717794E-6</v>
      </c>
      <c r="AE444" s="36">
        <v>7.3744589224833299E-6</v>
      </c>
      <c r="AF444" s="36">
        <v>9.3617151956440007E-6</v>
      </c>
      <c r="AG444" s="36">
        <v>2.9302612315709999E-6</v>
      </c>
      <c r="AH444" s="59" t="s">
        <v>1052</v>
      </c>
    </row>
    <row r="445" spans="1:34" ht="15" customHeight="1" x14ac:dyDescent="0.25">
      <c r="A445" s="34" t="s">
        <v>832</v>
      </c>
      <c r="B445" s="34" t="s">
        <v>999</v>
      </c>
      <c r="C445" s="34" t="s">
        <v>34</v>
      </c>
      <c r="D445" s="34" t="s">
        <v>35</v>
      </c>
      <c r="E445" s="34" t="s">
        <v>727</v>
      </c>
      <c r="F445" s="34" t="s">
        <v>1006</v>
      </c>
      <c r="G445" s="34" t="s">
        <v>40</v>
      </c>
      <c r="H445" s="34" t="s">
        <v>724</v>
      </c>
      <c r="I445" s="59" t="s">
        <v>17</v>
      </c>
      <c r="J445" s="35">
        <v>1</v>
      </c>
      <c r="K445" s="36"/>
      <c r="L445" s="36"/>
      <c r="M445" s="36"/>
      <c r="N445" s="36"/>
      <c r="O445" s="36"/>
      <c r="P445" s="36"/>
      <c r="Q445" s="36"/>
      <c r="R445" s="36"/>
      <c r="S445" s="36"/>
      <c r="T445" s="36"/>
      <c r="U445" s="36"/>
      <c r="V445" s="36"/>
      <c r="W445" s="36"/>
      <c r="X445" s="36"/>
      <c r="Y445" s="36"/>
      <c r="Z445" s="36"/>
      <c r="AA445" s="36"/>
      <c r="AB445" s="36"/>
      <c r="AC445" s="36">
        <v>1.1836120351895201E-2</v>
      </c>
      <c r="AD445" s="36">
        <v>2.7860732284869998E-2</v>
      </c>
      <c r="AE445" s="36">
        <v>1.6047543648378602E-2</v>
      </c>
      <c r="AF445" s="36">
        <v>2.01184916441445E-2</v>
      </c>
      <c r="AG445" s="36">
        <v>6.29224337826172E-3</v>
      </c>
      <c r="AH445" s="59" t="s">
        <v>1052</v>
      </c>
    </row>
    <row r="446" spans="1:34" ht="15" customHeight="1" x14ac:dyDescent="0.25">
      <c r="A446" s="34" t="s">
        <v>832</v>
      </c>
      <c r="B446" s="34" t="s">
        <v>999</v>
      </c>
      <c r="C446" s="34" t="s">
        <v>34</v>
      </c>
      <c r="D446" s="34" t="s">
        <v>35</v>
      </c>
      <c r="E446" s="34" t="s">
        <v>727</v>
      </c>
      <c r="F446" s="34" t="s">
        <v>1006</v>
      </c>
      <c r="G446" s="34" t="s">
        <v>40</v>
      </c>
      <c r="H446" s="34" t="s">
        <v>724</v>
      </c>
      <c r="I446" s="59" t="s">
        <v>18</v>
      </c>
      <c r="J446" s="35">
        <v>298</v>
      </c>
      <c r="K446" s="36"/>
      <c r="L446" s="36"/>
      <c r="M446" s="36"/>
      <c r="N446" s="36"/>
      <c r="O446" s="36"/>
      <c r="P446" s="36"/>
      <c r="Q446" s="36"/>
      <c r="R446" s="36"/>
      <c r="S446" s="36"/>
      <c r="T446" s="36"/>
      <c r="U446" s="36"/>
      <c r="V446" s="36"/>
      <c r="W446" s="36"/>
      <c r="X446" s="36"/>
      <c r="Y446" s="36"/>
      <c r="Z446" s="36"/>
      <c r="AA446" s="36"/>
      <c r="AB446" s="36"/>
      <c r="AC446" s="36">
        <v>6.5591163765158597E-6</v>
      </c>
      <c r="AD446" s="36">
        <v>1.1242987984885499E-5</v>
      </c>
      <c r="AE446" s="36">
        <v>8.7937281572574893E-6</v>
      </c>
      <c r="AF446" s="36">
        <v>1.115916451321E-5</v>
      </c>
      <c r="AG446" s="36">
        <v>3.4928713880339999E-6</v>
      </c>
      <c r="AH446" s="59" t="s">
        <v>1052</v>
      </c>
    </row>
    <row r="447" spans="1:34" ht="15" customHeight="1" x14ac:dyDescent="0.25">
      <c r="A447" s="34" t="s">
        <v>832</v>
      </c>
      <c r="B447" s="34" t="s">
        <v>9</v>
      </c>
      <c r="C447" s="34" t="s">
        <v>34</v>
      </c>
      <c r="D447" s="34" t="s">
        <v>35</v>
      </c>
      <c r="E447" s="34" t="s">
        <v>727</v>
      </c>
      <c r="F447" s="34" t="s">
        <v>1143</v>
      </c>
      <c r="G447" s="34" t="s">
        <v>40</v>
      </c>
      <c r="H447" s="34" t="s">
        <v>724</v>
      </c>
      <c r="I447" s="59" t="s">
        <v>16</v>
      </c>
      <c r="J447" s="35">
        <v>25</v>
      </c>
      <c r="K447" s="36">
        <v>7.0397128260869194E-5</v>
      </c>
      <c r="L447" s="36">
        <v>9.8651529565216902E-5</v>
      </c>
      <c r="M447" s="36">
        <v>5.1847794782609002E-5</v>
      </c>
      <c r="N447" s="36">
        <v>3.1814261956521698E-5</v>
      </c>
      <c r="O447" s="36">
        <v>3.5827180869565298E-5</v>
      </c>
      <c r="P447" s="36">
        <v>3.2536868152173998E-5</v>
      </c>
      <c r="Q447" s="36">
        <v>3.7164561304347801E-5</v>
      </c>
      <c r="R447" s="36">
        <v>3.87441721739131E-5</v>
      </c>
      <c r="S447" s="36">
        <v>3.9054757608695799E-5</v>
      </c>
      <c r="T447" s="36">
        <v>8.9187654736448094E-5</v>
      </c>
      <c r="U447" s="36">
        <v>9.0272800287668497E-5</v>
      </c>
      <c r="V447" s="36">
        <v>4.8740204833327902E-5</v>
      </c>
      <c r="W447" s="36">
        <v>3.2141611346363001E-5</v>
      </c>
      <c r="X447" s="36">
        <v>6.0650602765670903E-5</v>
      </c>
      <c r="Y447" s="36">
        <v>6.0179675367481498E-5</v>
      </c>
      <c r="Z447" s="36">
        <v>8.3763983145193895E-5</v>
      </c>
      <c r="AA447" s="36">
        <v>6.4290713317232399E-5</v>
      </c>
      <c r="AB447" s="36">
        <v>5.1141409576827502E-5</v>
      </c>
      <c r="AC447" s="36">
        <v>8.9785214996947202E-5</v>
      </c>
      <c r="AD447" s="36">
        <v>8.4199485137392198E-5</v>
      </c>
      <c r="AE447" s="36">
        <v>7.8894173573888099E-5</v>
      </c>
      <c r="AF447" s="36">
        <v>5.9879811271429999E-5</v>
      </c>
      <c r="AG447" s="36">
        <v>3.2143225201641E-5</v>
      </c>
      <c r="AH447" s="59" t="s">
        <v>729</v>
      </c>
    </row>
    <row r="448" spans="1:34" ht="15" customHeight="1" x14ac:dyDescent="0.25">
      <c r="A448" s="34" t="s">
        <v>832</v>
      </c>
      <c r="B448" s="34" t="s">
        <v>9</v>
      </c>
      <c r="C448" s="34" t="s">
        <v>34</v>
      </c>
      <c r="D448" s="34" t="s">
        <v>35</v>
      </c>
      <c r="E448" s="34" t="s">
        <v>727</v>
      </c>
      <c r="F448" s="34" t="s">
        <v>1143</v>
      </c>
      <c r="G448" s="34" t="s">
        <v>40</v>
      </c>
      <c r="H448" s="34" t="s">
        <v>724</v>
      </c>
      <c r="I448" s="59" t="s">
        <v>17</v>
      </c>
      <c r="J448" s="35">
        <v>1</v>
      </c>
      <c r="K448" s="36">
        <v>0.12886376157565199</v>
      </c>
      <c r="L448" s="36">
        <v>0.174305990061913</v>
      </c>
      <c r="M448" s="36">
        <v>0.108920715634957</v>
      </c>
      <c r="N448" s="36">
        <v>6.5798505317391204E-2</v>
      </c>
      <c r="O448" s="36">
        <v>7.3999370828174094E-2</v>
      </c>
      <c r="P448" s="36">
        <v>6.8287333604669806E-2</v>
      </c>
      <c r="Q448" s="36">
        <v>7.7514848831304495E-2</v>
      </c>
      <c r="R448" s="36">
        <v>8.1319431146434598E-2</v>
      </c>
      <c r="S448" s="36">
        <v>8.2181503076521806E-2</v>
      </c>
      <c r="T448" s="36">
        <v>0.18587067628356599</v>
      </c>
      <c r="U448" s="36">
        <v>0.19032114394996999</v>
      </c>
      <c r="V448" s="36">
        <v>0.102758433444786</v>
      </c>
      <c r="W448" s="36">
        <v>6.7106879090366903E-2</v>
      </c>
      <c r="X448" s="36">
        <v>0.12877882029650201</v>
      </c>
      <c r="Y448" s="36">
        <v>0.129376157037455</v>
      </c>
      <c r="Z448" s="36">
        <v>0.179799932735864</v>
      </c>
      <c r="AA448" s="36">
        <v>0.138560217079785</v>
      </c>
      <c r="AB448" s="36">
        <v>0.110005398289179</v>
      </c>
      <c r="AC448" s="36">
        <v>0.19216509080585101</v>
      </c>
      <c r="AD448" s="36">
        <v>0.17968651268234601</v>
      </c>
      <c r="AE448" s="36">
        <v>0.168126865064821</v>
      </c>
      <c r="AF448" s="36">
        <v>0.12698920768278901</v>
      </c>
      <c r="AG448" s="36">
        <v>6.8588928240606806E-2</v>
      </c>
      <c r="AH448" s="59" t="s">
        <v>729</v>
      </c>
    </row>
    <row r="449" spans="1:34" ht="15" customHeight="1" x14ac:dyDescent="0.25">
      <c r="A449" s="34" t="s">
        <v>832</v>
      </c>
      <c r="B449" s="34" t="s">
        <v>9</v>
      </c>
      <c r="C449" s="34" t="s">
        <v>34</v>
      </c>
      <c r="D449" s="34" t="s">
        <v>35</v>
      </c>
      <c r="E449" s="34" t="s">
        <v>727</v>
      </c>
      <c r="F449" s="34" t="s">
        <v>1143</v>
      </c>
      <c r="G449" s="34" t="s">
        <v>40</v>
      </c>
      <c r="H449" s="34" t="s">
        <v>724</v>
      </c>
      <c r="I449" s="59" t="s">
        <v>18</v>
      </c>
      <c r="J449" s="35">
        <v>298</v>
      </c>
      <c r="K449" s="36">
        <v>1.05380373864347E-4</v>
      </c>
      <c r="L449" s="36">
        <v>1.54270968027826E-4</v>
      </c>
      <c r="M449" s="36">
        <v>6.2893112227826407E-5</v>
      </c>
      <c r="N449" s="36">
        <v>3.9680325525217302E-5</v>
      </c>
      <c r="O449" s="36">
        <v>4.4789108219130699E-5</v>
      </c>
      <c r="P449" s="36">
        <v>3.95390407633566E-5</v>
      </c>
      <c r="Q449" s="36">
        <v>4.5671780073043402E-5</v>
      </c>
      <c r="R449" s="36">
        <v>4.7075171944347899E-5</v>
      </c>
      <c r="S449" s="36">
        <v>4.7231730779130401E-5</v>
      </c>
      <c r="T449" s="36">
        <v>1.0917986138661E-4</v>
      </c>
      <c r="U449" s="36">
        <v>1.08791656608828E-4</v>
      </c>
      <c r="V449" s="36">
        <v>5.8738929227564102E-5</v>
      </c>
      <c r="W449" s="36">
        <v>3.9425363505336701E-5</v>
      </c>
      <c r="X449" s="36">
        <v>7.36902873422749E-5</v>
      </c>
      <c r="Y449" s="36">
        <v>7.2091949462167997E-5</v>
      </c>
      <c r="Z449" s="36">
        <v>1.00540047547329E-4</v>
      </c>
      <c r="AA449" s="36">
        <v>7.6820086037516602E-5</v>
      </c>
      <c r="AB449" s="36">
        <v>6.1230297207682803E-5</v>
      </c>
      <c r="AC449" s="36">
        <v>1.08378710153277E-4</v>
      </c>
      <c r="AD449" s="36">
        <v>1.02464025718275E-4</v>
      </c>
      <c r="AE449" s="36">
        <v>9.6163099747443602E-5</v>
      </c>
      <c r="AF449" s="36">
        <v>7.3487692079107994E-5</v>
      </c>
      <c r="AG449" s="36">
        <v>3.9135754249793099E-5</v>
      </c>
      <c r="AH449" s="59" t="s">
        <v>729</v>
      </c>
    </row>
    <row r="450" spans="1:34" ht="15" customHeight="1" x14ac:dyDescent="0.25">
      <c r="A450" s="34" t="s">
        <v>832</v>
      </c>
      <c r="B450" s="34" t="s">
        <v>9</v>
      </c>
      <c r="C450" s="34" t="s">
        <v>34</v>
      </c>
      <c r="D450" s="34" t="s">
        <v>35</v>
      </c>
      <c r="E450" s="34" t="s">
        <v>727</v>
      </c>
      <c r="F450" s="34" t="s">
        <v>1146</v>
      </c>
      <c r="G450" s="34" t="s">
        <v>40</v>
      </c>
      <c r="H450" s="34" t="s">
        <v>724</v>
      </c>
      <c r="I450" s="59" t="s">
        <v>16</v>
      </c>
      <c r="J450" s="35">
        <v>25</v>
      </c>
      <c r="K450" s="36"/>
      <c r="L450" s="36"/>
      <c r="M450" s="36"/>
      <c r="N450" s="36"/>
      <c r="O450" s="36"/>
      <c r="P450" s="36"/>
      <c r="Q450" s="36"/>
      <c r="R450" s="36"/>
      <c r="S450" s="36"/>
      <c r="T450" s="36">
        <v>6.3629376294479893E-5</v>
      </c>
      <c r="U450" s="36">
        <v>3.5643899802812301E-5</v>
      </c>
      <c r="V450" s="36">
        <v>1.47444749631364E-5</v>
      </c>
      <c r="W450" s="36">
        <v>1.6135873168485501E-5</v>
      </c>
      <c r="X450" s="36">
        <v>3.6825916391815201E-5</v>
      </c>
      <c r="Y450" s="36">
        <v>9.4895060718084998E-6</v>
      </c>
      <c r="Z450" s="36">
        <v>5.1130492513121901E-6</v>
      </c>
      <c r="AA450" s="36">
        <v>2.5719002649320001E-6</v>
      </c>
      <c r="AB450" s="36">
        <v>4.2190580493869396E-6</v>
      </c>
      <c r="AC450" s="36">
        <v>1.19729170627573E-5</v>
      </c>
      <c r="AD450" s="36">
        <v>1.4036189819752701E-5</v>
      </c>
      <c r="AE450" s="36">
        <v>2.4695735624368999E-5</v>
      </c>
      <c r="AF450" s="36">
        <v>1.1151559055745E-5</v>
      </c>
      <c r="AG450" s="36">
        <v>1.1261557588952E-5</v>
      </c>
      <c r="AH450" s="59" t="s">
        <v>731</v>
      </c>
    </row>
    <row r="451" spans="1:34" ht="15" customHeight="1" x14ac:dyDescent="0.25">
      <c r="A451" s="34" t="s">
        <v>832</v>
      </c>
      <c r="B451" s="34" t="s">
        <v>9</v>
      </c>
      <c r="C451" s="34" t="s">
        <v>34</v>
      </c>
      <c r="D451" s="34" t="s">
        <v>35</v>
      </c>
      <c r="E451" s="34" t="s">
        <v>727</v>
      </c>
      <c r="F451" s="34" t="s">
        <v>1146</v>
      </c>
      <c r="G451" s="34" t="s">
        <v>40</v>
      </c>
      <c r="H451" s="34" t="s">
        <v>724</v>
      </c>
      <c r="I451" s="59" t="s">
        <v>17</v>
      </c>
      <c r="J451" s="35">
        <v>1</v>
      </c>
      <c r="K451" s="36"/>
      <c r="L451" s="36"/>
      <c r="M451" s="36"/>
      <c r="N451" s="36"/>
      <c r="O451" s="36"/>
      <c r="P451" s="36"/>
      <c r="Q451" s="36"/>
      <c r="R451" s="36"/>
      <c r="S451" s="36"/>
      <c r="T451" s="36">
        <v>0.134563404987566</v>
      </c>
      <c r="U451" s="36">
        <v>7.5593582701804399E-2</v>
      </c>
      <c r="V451" s="36">
        <v>3.1270082501819702E-2</v>
      </c>
      <c r="W451" s="36">
        <v>3.4220959815723997E-2</v>
      </c>
      <c r="X451" s="36">
        <v>7.8100403483761793E-2</v>
      </c>
      <c r="Y451" s="36">
        <v>2.0142181723618899E-2</v>
      </c>
      <c r="Z451" s="36">
        <v>1.0903816137388301E-2</v>
      </c>
      <c r="AA451" s="36">
        <v>5.41211402500303E-3</v>
      </c>
      <c r="AB451" s="36">
        <v>9.0610267114128399E-3</v>
      </c>
      <c r="AC451" s="36">
        <v>2.69574638742687E-2</v>
      </c>
      <c r="AD451" s="36">
        <v>3.0209225286277699E-2</v>
      </c>
      <c r="AE451" s="36">
        <v>5.2843935089023797E-2</v>
      </c>
      <c r="AF451" s="36">
        <v>2.4112955319551599E-2</v>
      </c>
      <c r="AG451" s="36">
        <v>2.4330670247981301E-2</v>
      </c>
      <c r="AH451" s="59" t="s">
        <v>731</v>
      </c>
    </row>
    <row r="452" spans="1:34" ht="15" customHeight="1" x14ac:dyDescent="0.25">
      <c r="A452" s="34" t="s">
        <v>832</v>
      </c>
      <c r="B452" s="34" t="s">
        <v>9</v>
      </c>
      <c r="C452" s="34" t="s">
        <v>34</v>
      </c>
      <c r="D452" s="34" t="s">
        <v>35</v>
      </c>
      <c r="E452" s="34" t="s">
        <v>727</v>
      </c>
      <c r="F452" s="34" t="s">
        <v>1146</v>
      </c>
      <c r="G452" s="34" t="s">
        <v>40</v>
      </c>
      <c r="H452" s="34" t="s">
        <v>724</v>
      </c>
      <c r="I452" s="59" t="s">
        <v>18</v>
      </c>
      <c r="J452" s="35">
        <v>298</v>
      </c>
      <c r="K452" s="36"/>
      <c r="L452" s="36"/>
      <c r="M452" s="36"/>
      <c r="N452" s="36"/>
      <c r="O452" s="36"/>
      <c r="P452" s="36"/>
      <c r="Q452" s="36"/>
      <c r="R452" s="36"/>
      <c r="S452" s="36"/>
      <c r="T452" s="36">
        <v>7.5846216543019998E-5</v>
      </c>
      <c r="U452" s="36">
        <v>4.2487528564952198E-5</v>
      </c>
      <c r="V452" s="36">
        <v>1.75754141560586E-5</v>
      </c>
      <c r="W452" s="36">
        <v>1.9233960816834701E-5</v>
      </c>
      <c r="X452" s="36">
        <v>4.3896492339043803E-5</v>
      </c>
      <c r="Y452" s="36">
        <v>1.13114912375958E-5</v>
      </c>
      <c r="Z452" s="36">
        <v>6.0947547075641203E-6</v>
      </c>
      <c r="AA452" s="36">
        <v>3.0657051157989399E-6</v>
      </c>
      <c r="AB452" s="36">
        <v>5.0291171948692398E-6</v>
      </c>
      <c r="AC452" s="36">
        <v>1.42717171388067E-5</v>
      </c>
      <c r="AD452" s="36">
        <v>1.6731138265145301E-5</v>
      </c>
      <c r="AE452" s="36">
        <v>2.94373168642473E-5</v>
      </c>
      <c r="AF452" s="36">
        <v>1.3292658394447999E-5</v>
      </c>
      <c r="AG452" s="36">
        <v>1.3423776646031E-5</v>
      </c>
      <c r="AH452" s="59" t="s">
        <v>731</v>
      </c>
    </row>
    <row r="453" spans="1:34" ht="15" customHeight="1" x14ac:dyDescent="0.25">
      <c r="A453" s="34" t="s">
        <v>832</v>
      </c>
      <c r="B453" s="34" t="s">
        <v>9</v>
      </c>
      <c r="C453" s="34" t="s">
        <v>34</v>
      </c>
      <c r="D453" s="34" t="s">
        <v>35</v>
      </c>
      <c r="E453" s="34" t="s">
        <v>835</v>
      </c>
      <c r="F453" s="34" t="s">
        <v>836</v>
      </c>
      <c r="G453" s="34" t="s">
        <v>40</v>
      </c>
      <c r="H453" s="34" t="s">
        <v>725</v>
      </c>
      <c r="I453" s="59" t="s">
        <v>16</v>
      </c>
      <c r="J453" s="35">
        <v>25</v>
      </c>
      <c r="K453" s="36"/>
      <c r="L453" s="36"/>
      <c r="M453" s="36"/>
      <c r="N453" s="36"/>
      <c r="O453" s="36"/>
      <c r="P453" s="36"/>
      <c r="Q453" s="36"/>
      <c r="R453" s="36"/>
      <c r="S453" s="36"/>
      <c r="T453" s="36"/>
      <c r="U453" s="36"/>
      <c r="V453" s="36"/>
      <c r="W453" s="36"/>
      <c r="X453" s="36">
        <v>4.5602587235493699E-3</v>
      </c>
      <c r="Y453" s="36">
        <v>4.1603010771356103E-3</v>
      </c>
      <c r="Z453" s="36">
        <v>4.1538057495680604E-3</v>
      </c>
      <c r="AA453" s="36">
        <v>4.2225751259952699E-3</v>
      </c>
      <c r="AB453" s="36">
        <v>4.3884670389755503E-3</v>
      </c>
      <c r="AC453" s="36">
        <v>4.18046047363558E-3</v>
      </c>
      <c r="AD453" s="36">
        <v>4.3535935072801998E-3</v>
      </c>
      <c r="AE453" s="36">
        <v>4.05595047813119E-3</v>
      </c>
      <c r="AF453" s="36">
        <v>3.9232467070583104E-3</v>
      </c>
      <c r="AG453" s="36">
        <v>3.6272422938691501E-3</v>
      </c>
      <c r="AH453" s="59" t="s">
        <v>837</v>
      </c>
    </row>
    <row r="454" spans="1:34" ht="15" customHeight="1" x14ac:dyDescent="0.25">
      <c r="A454" s="34" t="s">
        <v>832</v>
      </c>
      <c r="B454" s="34" t="s">
        <v>9</v>
      </c>
      <c r="C454" s="34" t="s">
        <v>34</v>
      </c>
      <c r="D454" s="34" t="s">
        <v>35</v>
      </c>
      <c r="E454" s="34" t="s">
        <v>835</v>
      </c>
      <c r="F454" s="34" t="s">
        <v>836</v>
      </c>
      <c r="G454" s="34" t="s">
        <v>40</v>
      </c>
      <c r="H454" s="34" t="s">
        <v>725</v>
      </c>
      <c r="I454" s="59" t="s">
        <v>17</v>
      </c>
      <c r="J454" s="35">
        <v>1</v>
      </c>
      <c r="K454" s="36"/>
      <c r="L454" s="36"/>
      <c r="M454" s="36"/>
      <c r="N454" s="36"/>
      <c r="O454" s="36"/>
      <c r="P454" s="36"/>
      <c r="Q454" s="36"/>
      <c r="R454" s="36"/>
      <c r="S454" s="36"/>
      <c r="T454" s="36"/>
      <c r="U454" s="36"/>
      <c r="V454" s="36"/>
      <c r="W454" s="36"/>
      <c r="X454" s="36">
        <v>9.7891284613441099E-3</v>
      </c>
      <c r="Y454" s="36">
        <v>5.9484154478959498E-3</v>
      </c>
      <c r="Z454" s="36">
        <v>3.0655697393265199E-3</v>
      </c>
      <c r="AA454" s="36">
        <v>2.96957487859764E-3</v>
      </c>
      <c r="AB454" s="36">
        <v>2.1740559686136201E-3</v>
      </c>
      <c r="AC454" s="36">
        <v>1.86207268937852E-3</v>
      </c>
      <c r="AD454" s="36">
        <v>2.7888066806670102E-3</v>
      </c>
      <c r="AE454" s="36">
        <v>3.14383601230552E-3</v>
      </c>
      <c r="AF454" s="36">
        <v>2.07769299208432E-3</v>
      </c>
      <c r="AG454" s="36">
        <v>1.94428791020944E-3</v>
      </c>
      <c r="AH454" s="59" t="s">
        <v>837</v>
      </c>
    </row>
    <row r="455" spans="1:34" ht="15" customHeight="1" x14ac:dyDescent="0.25">
      <c r="A455" s="34" t="s">
        <v>832</v>
      </c>
      <c r="B455" s="34" t="s">
        <v>9</v>
      </c>
      <c r="C455" s="34" t="s">
        <v>34</v>
      </c>
      <c r="D455" s="34" t="s">
        <v>35</v>
      </c>
      <c r="E455" s="34" t="s">
        <v>835</v>
      </c>
      <c r="F455" s="34" t="s">
        <v>836</v>
      </c>
      <c r="G455" s="34" t="s">
        <v>40</v>
      </c>
      <c r="H455" s="34" t="s">
        <v>725</v>
      </c>
      <c r="I455" s="59" t="s">
        <v>18</v>
      </c>
      <c r="J455" s="35">
        <v>298</v>
      </c>
      <c r="K455" s="36"/>
      <c r="L455" s="36"/>
      <c r="M455" s="36"/>
      <c r="N455" s="36"/>
      <c r="O455" s="36"/>
      <c r="P455" s="36"/>
      <c r="Q455" s="36"/>
      <c r="R455" s="36"/>
      <c r="S455" s="36"/>
      <c r="T455" s="36"/>
      <c r="U455" s="36"/>
      <c r="V455" s="36"/>
      <c r="W455" s="36"/>
      <c r="X455" s="36">
        <v>7.13282484044378E-3</v>
      </c>
      <c r="Y455" s="36">
        <v>6.5077462479500702E-3</v>
      </c>
      <c r="Z455" s="36">
        <v>6.4984311197609198E-3</v>
      </c>
      <c r="AA455" s="36">
        <v>6.6057261316583701E-3</v>
      </c>
      <c r="AB455" s="36">
        <v>6.8653748285314297E-3</v>
      </c>
      <c r="AC455" s="36">
        <v>6.5400033541956597E-3</v>
      </c>
      <c r="AD455" s="36">
        <v>6.8107072125997902E-3</v>
      </c>
      <c r="AE455" s="36">
        <v>6.3449823356944201E-3</v>
      </c>
      <c r="AF455" s="36">
        <v>6.1375545445622503E-3</v>
      </c>
      <c r="AG455" s="36">
        <v>5.67453809019675E-3</v>
      </c>
      <c r="AH455" s="59" t="s">
        <v>837</v>
      </c>
    </row>
    <row r="456" spans="1:34" ht="15" customHeight="1" x14ac:dyDescent="0.25">
      <c r="A456" s="34" t="s">
        <v>832</v>
      </c>
      <c r="B456" s="34" t="s">
        <v>9</v>
      </c>
      <c r="C456" s="34" t="s">
        <v>34</v>
      </c>
      <c r="D456" s="34" t="s">
        <v>35</v>
      </c>
      <c r="E456" s="34" t="s">
        <v>737</v>
      </c>
      <c r="F456" s="34" t="s">
        <v>412</v>
      </c>
      <c r="G456" s="34" t="s">
        <v>40</v>
      </c>
      <c r="H456" s="34" t="s">
        <v>725</v>
      </c>
      <c r="I456" s="59" t="s">
        <v>16</v>
      </c>
      <c r="J456" s="35">
        <v>25</v>
      </c>
      <c r="K456" s="36"/>
      <c r="L456" s="36"/>
      <c r="M456" s="36"/>
      <c r="N456" s="36"/>
      <c r="O456" s="36"/>
      <c r="P456" s="36"/>
      <c r="Q456" s="36"/>
      <c r="R456" s="36"/>
      <c r="S456" s="36"/>
      <c r="T456" s="36">
        <v>9.4082360391791996E-5</v>
      </c>
      <c r="U456" s="36"/>
      <c r="V456" s="36"/>
      <c r="W456" s="36"/>
      <c r="X456" s="36"/>
      <c r="Y456" s="36"/>
      <c r="Z456" s="36"/>
      <c r="AA456" s="36"/>
      <c r="AB456" s="36"/>
      <c r="AC456" s="36"/>
      <c r="AD456" s="36"/>
      <c r="AE456" s="36"/>
      <c r="AF456" s="36"/>
      <c r="AG456" s="36"/>
      <c r="AH456" s="59" t="s">
        <v>738</v>
      </c>
    </row>
    <row r="457" spans="1:34" ht="15" customHeight="1" x14ac:dyDescent="0.25">
      <c r="A457" s="34" t="s">
        <v>832</v>
      </c>
      <c r="B457" s="34" t="s">
        <v>9</v>
      </c>
      <c r="C457" s="34" t="s">
        <v>34</v>
      </c>
      <c r="D457" s="34" t="s">
        <v>35</v>
      </c>
      <c r="E457" s="34" t="s">
        <v>737</v>
      </c>
      <c r="F457" s="34" t="s">
        <v>412</v>
      </c>
      <c r="G457" s="34" t="s">
        <v>40</v>
      </c>
      <c r="H457" s="34" t="s">
        <v>725</v>
      </c>
      <c r="I457" s="59" t="s">
        <v>17</v>
      </c>
      <c r="J457" s="35">
        <v>1</v>
      </c>
      <c r="K457" s="36"/>
      <c r="L457" s="36"/>
      <c r="M457" s="36"/>
      <c r="N457" s="36"/>
      <c r="O457" s="36"/>
      <c r="P457" s="36"/>
      <c r="Q457" s="36"/>
      <c r="R457" s="36"/>
      <c r="S457" s="36"/>
      <c r="T457" s="36">
        <v>7.0007622826059098E-3</v>
      </c>
      <c r="U457" s="36"/>
      <c r="V457" s="36"/>
      <c r="W457" s="36"/>
      <c r="X457" s="36"/>
      <c r="Y457" s="36"/>
      <c r="Z457" s="36"/>
      <c r="AA457" s="36"/>
      <c r="AB457" s="36"/>
      <c r="AC457" s="36"/>
      <c r="AD457" s="36"/>
      <c r="AE457" s="36"/>
      <c r="AF457" s="36"/>
      <c r="AG457" s="36"/>
      <c r="AH457" s="59" t="s">
        <v>738</v>
      </c>
    </row>
    <row r="458" spans="1:34" ht="15" customHeight="1" x14ac:dyDescent="0.25">
      <c r="A458" s="34" t="s">
        <v>832</v>
      </c>
      <c r="B458" s="34" t="s">
        <v>9</v>
      </c>
      <c r="C458" s="34" t="s">
        <v>34</v>
      </c>
      <c r="D458" s="34" t="s">
        <v>35</v>
      </c>
      <c r="E458" s="34" t="s">
        <v>737</v>
      </c>
      <c r="F458" s="34" t="s">
        <v>412</v>
      </c>
      <c r="G458" s="34" t="s">
        <v>40</v>
      </c>
      <c r="H458" s="34" t="s">
        <v>725</v>
      </c>
      <c r="I458" s="59" t="s">
        <v>18</v>
      </c>
      <c r="J458" s="35">
        <v>298</v>
      </c>
      <c r="K458" s="36"/>
      <c r="L458" s="36"/>
      <c r="M458" s="36"/>
      <c r="N458" s="36"/>
      <c r="O458" s="36"/>
      <c r="P458" s="36"/>
      <c r="Q458" s="36"/>
      <c r="R458" s="36"/>
      <c r="S458" s="36"/>
      <c r="T458" s="36">
        <v>1.70580347743316E-4</v>
      </c>
      <c r="U458" s="36"/>
      <c r="V458" s="36"/>
      <c r="W458" s="36"/>
      <c r="X458" s="36"/>
      <c r="Y458" s="36"/>
      <c r="Z458" s="36"/>
      <c r="AA458" s="36"/>
      <c r="AB458" s="36"/>
      <c r="AC458" s="36"/>
      <c r="AD458" s="36"/>
      <c r="AE458" s="36"/>
      <c r="AF458" s="36"/>
      <c r="AG458" s="36"/>
      <c r="AH458" s="59" t="s">
        <v>738</v>
      </c>
    </row>
    <row r="459" spans="1:34" ht="15" customHeight="1" x14ac:dyDescent="0.25">
      <c r="A459" s="34" t="s">
        <v>832</v>
      </c>
      <c r="B459" s="34" t="s">
        <v>9</v>
      </c>
      <c r="C459" s="34" t="s">
        <v>34</v>
      </c>
      <c r="D459" s="34" t="s">
        <v>35</v>
      </c>
      <c r="E459" s="34" t="s">
        <v>737</v>
      </c>
      <c r="F459" s="34" t="s">
        <v>1075</v>
      </c>
      <c r="G459" s="34" t="s">
        <v>40</v>
      </c>
      <c r="H459" s="34" t="s">
        <v>725</v>
      </c>
      <c r="I459" s="59" t="s">
        <v>16</v>
      </c>
      <c r="J459" s="35">
        <v>25</v>
      </c>
      <c r="K459" s="36"/>
      <c r="L459" s="36"/>
      <c r="M459" s="36"/>
      <c r="N459" s="36"/>
      <c r="O459" s="36"/>
      <c r="P459" s="36"/>
      <c r="Q459" s="36"/>
      <c r="R459" s="36"/>
      <c r="S459" s="36"/>
      <c r="T459" s="36"/>
      <c r="U459" s="36"/>
      <c r="V459" s="36"/>
      <c r="W459" s="36"/>
      <c r="X459" s="36"/>
      <c r="Y459" s="36"/>
      <c r="Z459" s="36"/>
      <c r="AA459" s="36"/>
      <c r="AB459" s="36"/>
      <c r="AC459" s="36"/>
      <c r="AD459" s="36"/>
      <c r="AE459" s="36">
        <v>1.0907675982948799E-4</v>
      </c>
      <c r="AF459" s="36">
        <v>9.4843782326939995E-6</v>
      </c>
      <c r="AG459" s="36"/>
      <c r="AH459" s="59" t="s">
        <v>1076</v>
      </c>
    </row>
    <row r="460" spans="1:34" ht="15" customHeight="1" x14ac:dyDescent="0.25">
      <c r="A460" s="34" t="s">
        <v>832</v>
      </c>
      <c r="B460" s="34" t="s">
        <v>9</v>
      </c>
      <c r="C460" s="34" t="s">
        <v>34</v>
      </c>
      <c r="D460" s="34" t="s">
        <v>35</v>
      </c>
      <c r="E460" s="34" t="s">
        <v>737</v>
      </c>
      <c r="F460" s="34" t="s">
        <v>1075</v>
      </c>
      <c r="G460" s="34" t="s">
        <v>40</v>
      </c>
      <c r="H460" s="34" t="s">
        <v>725</v>
      </c>
      <c r="I460" s="59" t="s">
        <v>18</v>
      </c>
      <c r="J460" s="35">
        <v>298</v>
      </c>
      <c r="K460" s="36"/>
      <c r="L460" s="36"/>
      <c r="M460" s="36"/>
      <c r="N460" s="36"/>
      <c r="O460" s="36"/>
      <c r="P460" s="36"/>
      <c r="Q460" s="36"/>
      <c r="R460" s="36"/>
      <c r="S460" s="36"/>
      <c r="T460" s="36"/>
      <c r="U460" s="36"/>
      <c r="V460" s="36"/>
      <c r="W460" s="36"/>
      <c r="X460" s="36"/>
      <c r="Y460" s="36"/>
      <c r="Z460" s="36"/>
      <c r="AA460" s="36"/>
      <c r="AB460" s="36"/>
      <c r="AC460" s="36"/>
      <c r="AD460" s="36"/>
      <c r="AE460" s="36">
        <v>1.7065059075323499E-4</v>
      </c>
      <c r="AF460" s="36">
        <v>1.483830974505E-5</v>
      </c>
      <c r="AG460" s="36"/>
      <c r="AH460" s="59" t="s">
        <v>1076</v>
      </c>
    </row>
    <row r="461" spans="1:34" ht="15" customHeight="1" x14ac:dyDescent="0.25">
      <c r="A461" s="34" t="s">
        <v>832</v>
      </c>
      <c r="B461" s="34" t="s">
        <v>9</v>
      </c>
      <c r="C461" s="34" t="s">
        <v>34</v>
      </c>
      <c r="D461" s="34" t="s">
        <v>35</v>
      </c>
      <c r="E461" s="34" t="s">
        <v>737</v>
      </c>
      <c r="F461" s="34" t="s">
        <v>765</v>
      </c>
      <c r="G461" s="34" t="s">
        <v>40</v>
      </c>
      <c r="H461" s="34" t="s">
        <v>725</v>
      </c>
      <c r="I461" s="59" t="s">
        <v>16</v>
      </c>
      <c r="J461" s="35">
        <v>25</v>
      </c>
      <c r="K461" s="36"/>
      <c r="L461" s="36"/>
      <c r="M461" s="36"/>
      <c r="N461" s="36"/>
      <c r="O461" s="36"/>
      <c r="P461" s="36"/>
      <c r="Q461" s="36"/>
      <c r="R461" s="36"/>
      <c r="S461" s="36"/>
      <c r="T461" s="36"/>
      <c r="U461" s="36">
        <v>8.7447096626204696E-4</v>
      </c>
      <c r="V461" s="36"/>
      <c r="W461" s="36"/>
      <c r="X461" s="36"/>
      <c r="Y461" s="36"/>
      <c r="Z461" s="36"/>
      <c r="AA461" s="36"/>
      <c r="AB461" s="36"/>
      <c r="AC461" s="36"/>
      <c r="AD461" s="36"/>
      <c r="AE461" s="36"/>
      <c r="AF461" s="36"/>
      <c r="AG461" s="36"/>
      <c r="AH461" s="59" t="s">
        <v>766</v>
      </c>
    </row>
    <row r="462" spans="1:34" ht="15" customHeight="1" x14ac:dyDescent="0.25">
      <c r="A462" s="34" t="s">
        <v>832</v>
      </c>
      <c r="B462" s="34" t="s">
        <v>9</v>
      </c>
      <c r="C462" s="34" t="s">
        <v>34</v>
      </c>
      <c r="D462" s="34" t="s">
        <v>35</v>
      </c>
      <c r="E462" s="34" t="s">
        <v>737</v>
      </c>
      <c r="F462" s="34" t="s">
        <v>765</v>
      </c>
      <c r="G462" s="34" t="s">
        <v>40</v>
      </c>
      <c r="H462" s="34" t="s">
        <v>725</v>
      </c>
      <c r="I462" s="59" t="s">
        <v>17</v>
      </c>
      <c r="J462" s="35">
        <v>1</v>
      </c>
      <c r="K462" s="36"/>
      <c r="L462" s="36"/>
      <c r="M462" s="36"/>
      <c r="N462" s="36"/>
      <c r="O462" s="36"/>
      <c r="P462" s="36"/>
      <c r="Q462" s="36"/>
      <c r="R462" s="36"/>
      <c r="S462" s="36"/>
      <c r="T462" s="36"/>
      <c r="U462" s="36">
        <v>1.2008567698248401E-3</v>
      </c>
      <c r="V462" s="36"/>
      <c r="W462" s="36"/>
      <c r="X462" s="36"/>
      <c r="Y462" s="36"/>
      <c r="Z462" s="36"/>
      <c r="AA462" s="36"/>
      <c r="AB462" s="36"/>
      <c r="AC462" s="36"/>
      <c r="AD462" s="36"/>
      <c r="AE462" s="36"/>
      <c r="AF462" s="36"/>
      <c r="AG462" s="36"/>
      <c r="AH462" s="59" t="s">
        <v>766</v>
      </c>
    </row>
    <row r="463" spans="1:34" ht="15" customHeight="1" x14ac:dyDescent="0.25">
      <c r="A463" s="34" t="s">
        <v>832</v>
      </c>
      <c r="B463" s="34" t="s">
        <v>9</v>
      </c>
      <c r="C463" s="34" t="s">
        <v>34</v>
      </c>
      <c r="D463" s="34" t="s">
        <v>35</v>
      </c>
      <c r="E463" s="34" t="s">
        <v>737</v>
      </c>
      <c r="F463" s="34" t="s">
        <v>765</v>
      </c>
      <c r="G463" s="34" t="s">
        <v>40</v>
      </c>
      <c r="H463" s="34" t="s">
        <v>725</v>
      </c>
      <c r="I463" s="59" t="s">
        <v>18</v>
      </c>
      <c r="J463" s="35">
        <v>298</v>
      </c>
      <c r="K463" s="36"/>
      <c r="L463" s="36"/>
      <c r="M463" s="36"/>
      <c r="N463" s="36"/>
      <c r="O463" s="36"/>
      <c r="P463" s="36"/>
      <c r="Q463" s="36"/>
      <c r="R463" s="36"/>
      <c r="S463" s="36"/>
      <c r="T463" s="36"/>
      <c r="U463" s="36">
        <v>1.3679331581486799E-3</v>
      </c>
      <c r="V463" s="36"/>
      <c r="W463" s="36"/>
      <c r="X463" s="36"/>
      <c r="Y463" s="36"/>
      <c r="Z463" s="36"/>
      <c r="AA463" s="36"/>
      <c r="AB463" s="36"/>
      <c r="AC463" s="36"/>
      <c r="AD463" s="36"/>
      <c r="AE463" s="36"/>
      <c r="AF463" s="36"/>
      <c r="AG463" s="36"/>
      <c r="AH463" s="59" t="s">
        <v>766</v>
      </c>
    </row>
    <row r="464" spans="1:34" ht="15" customHeight="1" x14ac:dyDescent="0.25">
      <c r="A464" s="34" t="s">
        <v>832</v>
      </c>
      <c r="B464" s="34" t="s">
        <v>9</v>
      </c>
      <c r="C464" s="34" t="s">
        <v>34</v>
      </c>
      <c r="D464" s="34" t="s">
        <v>35</v>
      </c>
      <c r="E464" s="34" t="s">
        <v>846</v>
      </c>
      <c r="F464" s="34" t="s">
        <v>847</v>
      </c>
      <c r="G464" s="34" t="s">
        <v>40</v>
      </c>
      <c r="H464" s="34" t="s">
        <v>723</v>
      </c>
      <c r="I464" s="59" t="s">
        <v>16</v>
      </c>
      <c r="J464" s="35">
        <v>25</v>
      </c>
      <c r="K464" s="36"/>
      <c r="L464" s="36"/>
      <c r="M464" s="36"/>
      <c r="N464" s="36"/>
      <c r="O464" s="36"/>
      <c r="P464" s="36"/>
      <c r="Q464" s="36"/>
      <c r="R464" s="36"/>
      <c r="S464" s="36"/>
      <c r="T464" s="36"/>
      <c r="U464" s="36"/>
      <c r="V464" s="36"/>
      <c r="W464" s="36"/>
      <c r="X464" s="36">
        <v>2.04671302510285E-7</v>
      </c>
      <c r="Y464" s="36"/>
      <c r="Z464" s="36"/>
      <c r="AA464" s="36"/>
      <c r="AB464" s="36"/>
      <c r="AC464" s="36">
        <v>2.97415687522736E-7</v>
      </c>
      <c r="AD464" s="36"/>
      <c r="AE464" s="36"/>
      <c r="AF464" s="36"/>
      <c r="AG464" s="36"/>
      <c r="AH464" s="59" t="s">
        <v>870</v>
      </c>
    </row>
    <row r="465" spans="1:34" ht="15" customHeight="1" x14ac:dyDescent="0.25">
      <c r="A465" s="34" t="s">
        <v>832</v>
      </c>
      <c r="B465" s="34" t="s">
        <v>9</v>
      </c>
      <c r="C465" s="34" t="s">
        <v>34</v>
      </c>
      <c r="D465" s="34" t="s">
        <v>35</v>
      </c>
      <c r="E465" s="34" t="s">
        <v>846</v>
      </c>
      <c r="F465" s="34" t="s">
        <v>847</v>
      </c>
      <c r="G465" s="34" t="s">
        <v>40</v>
      </c>
      <c r="H465" s="34" t="s">
        <v>723</v>
      </c>
      <c r="I465" s="59" t="s">
        <v>17</v>
      </c>
      <c r="J465" s="35">
        <v>1</v>
      </c>
      <c r="K465" s="36"/>
      <c r="L465" s="36"/>
      <c r="M465" s="36"/>
      <c r="N465" s="36"/>
      <c r="O465" s="36"/>
      <c r="P465" s="36"/>
      <c r="Q465" s="36"/>
      <c r="R465" s="36"/>
      <c r="S465" s="36"/>
      <c r="T465" s="36"/>
      <c r="U465" s="36"/>
      <c r="V465" s="36"/>
      <c r="W465" s="36"/>
      <c r="X465" s="36">
        <v>7.0813857407460394E-5</v>
      </c>
      <c r="Y465" s="36"/>
      <c r="Z465" s="36"/>
      <c r="AA465" s="36"/>
      <c r="AB465" s="36"/>
      <c r="AC465" s="36">
        <v>1.02900326122272E-4</v>
      </c>
      <c r="AD465" s="36"/>
      <c r="AE465" s="36"/>
      <c r="AF465" s="36"/>
      <c r="AG465" s="36"/>
      <c r="AH465" s="59" t="s">
        <v>870</v>
      </c>
    </row>
    <row r="466" spans="1:34" ht="15" customHeight="1" x14ac:dyDescent="0.25">
      <c r="A466" s="34" t="s">
        <v>832</v>
      </c>
      <c r="B466" s="34" t="s">
        <v>9</v>
      </c>
      <c r="C466" s="34" t="s">
        <v>34</v>
      </c>
      <c r="D466" s="34" t="s">
        <v>35</v>
      </c>
      <c r="E466" s="34" t="s">
        <v>846</v>
      </c>
      <c r="F466" s="34" t="s">
        <v>847</v>
      </c>
      <c r="G466" s="34" t="s">
        <v>40</v>
      </c>
      <c r="H466" s="34" t="s">
        <v>723</v>
      </c>
      <c r="I466" s="59" t="s">
        <v>18</v>
      </c>
      <c r="J466" s="35">
        <v>298</v>
      </c>
      <c r="K466" s="36"/>
      <c r="L466" s="36"/>
      <c r="M466" s="36"/>
      <c r="N466" s="36"/>
      <c r="O466" s="36"/>
      <c r="P466" s="36"/>
      <c r="Q466" s="36"/>
      <c r="R466" s="36"/>
      <c r="S466" s="36"/>
      <c r="T466" s="36"/>
      <c r="U466" s="36"/>
      <c r="V466" s="36"/>
      <c r="W466" s="36"/>
      <c r="X466" s="36">
        <v>3.5486154242020301E-7</v>
      </c>
      <c r="Y466" s="36"/>
      <c r="Z466" s="36"/>
      <c r="AA466" s="36"/>
      <c r="AB466" s="36"/>
      <c r="AC466" s="36">
        <v>5.15662989432239E-7</v>
      </c>
      <c r="AD466" s="36"/>
      <c r="AE466" s="36"/>
      <c r="AF466" s="36"/>
      <c r="AG466" s="36"/>
      <c r="AH466" s="59" t="s">
        <v>870</v>
      </c>
    </row>
    <row r="467" spans="1:34" ht="15" customHeight="1" x14ac:dyDescent="0.25">
      <c r="A467" s="34" t="s">
        <v>832</v>
      </c>
      <c r="B467" s="34" t="s">
        <v>9</v>
      </c>
      <c r="C467" s="34" t="s">
        <v>34</v>
      </c>
      <c r="D467" s="34" t="s">
        <v>35</v>
      </c>
      <c r="E467" s="34" t="s">
        <v>846</v>
      </c>
      <c r="F467" s="34" t="s">
        <v>1166</v>
      </c>
      <c r="G467" s="34" t="s">
        <v>40</v>
      </c>
      <c r="H467" s="34" t="s">
        <v>723</v>
      </c>
      <c r="I467" s="59" t="s">
        <v>16</v>
      </c>
      <c r="J467" s="35">
        <v>25</v>
      </c>
      <c r="K467" s="36"/>
      <c r="L467" s="36"/>
      <c r="M467" s="36"/>
      <c r="N467" s="36"/>
      <c r="O467" s="36"/>
      <c r="P467" s="36"/>
      <c r="Q467" s="36"/>
      <c r="R467" s="36"/>
      <c r="S467" s="36"/>
      <c r="T467" s="36"/>
      <c r="U467" s="36"/>
      <c r="V467" s="36"/>
      <c r="W467" s="36"/>
      <c r="X467" s="36">
        <v>5.58958816746027E-8</v>
      </c>
      <c r="Y467" s="36"/>
      <c r="Z467" s="36"/>
      <c r="AA467" s="36"/>
      <c r="AB467" s="36"/>
      <c r="AC467" s="36"/>
      <c r="AD467" s="36"/>
      <c r="AE467" s="36"/>
      <c r="AF467" s="36"/>
      <c r="AG467" s="36"/>
      <c r="AH467" s="59" t="s">
        <v>1167</v>
      </c>
    </row>
    <row r="468" spans="1:34" ht="15" customHeight="1" x14ac:dyDescent="0.25">
      <c r="A468" s="34" t="s">
        <v>832</v>
      </c>
      <c r="B468" s="34" t="s">
        <v>9</v>
      </c>
      <c r="C468" s="34" t="s">
        <v>34</v>
      </c>
      <c r="D468" s="34" t="s">
        <v>35</v>
      </c>
      <c r="E468" s="34" t="s">
        <v>846</v>
      </c>
      <c r="F468" s="34" t="s">
        <v>1166</v>
      </c>
      <c r="G468" s="34" t="s">
        <v>40</v>
      </c>
      <c r="H468" s="34" t="s">
        <v>723</v>
      </c>
      <c r="I468" s="59" t="s">
        <v>17</v>
      </c>
      <c r="J468" s="35">
        <v>1</v>
      </c>
      <c r="K468" s="36"/>
      <c r="L468" s="36"/>
      <c r="M468" s="36"/>
      <c r="N468" s="36"/>
      <c r="O468" s="36"/>
      <c r="P468" s="36"/>
      <c r="Q468" s="36"/>
      <c r="R468" s="36"/>
      <c r="S468" s="36"/>
      <c r="T468" s="36"/>
      <c r="U468" s="36"/>
      <c r="V468" s="36"/>
      <c r="W468" s="36"/>
      <c r="X468" s="36">
        <v>1.95022048733907E-5</v>
      </c>
      <c r="Y468" s="36"/>
      <c r="Z468" s="36"/>
      <c r="AA468" s="36"/>
      <c r="AB468" s="36"/>
      <c r="AC468" s="36"/>
      <c r="AD468" s="36"/>
      <c r="AE468" s="36"/>
      <c r="AF468" s="36"/>
      <c r="AG468" s="36"/>
      <c r="AH468" s="59" t="s">
        <v>1167</v>
      </c>
    </row>
    <row r="469" spans="1:34" ht="15" customHeight="1" x14ac:dyDescent="0.25">
      <c r="A469" s="34" t="s">
        <v>832</v>
      </c>
      <c r="B469" s="34" t="s">
        <v>9</v>
      </c>
      <c r="C469" s="34" t="s">
        <v>34</v>
      </c>
      <c r="D469" s="34" t="s">
        <v>35</v>
      </c>
      <c r="E469" s="34" t="s">
        <v>846</v>
      </c>
      <c r="F469" s="34" t="s">
        <v>1166</v>
      </c>
      <c r="G469" s="34" t="s">
        <v>40</v>
      </c>
      <c r="H469" s="34" t="s">
        <v>723</v>
      </c>
      <c r="I469" s="59" t="s">
        <v>18</v>
      </c>
      <c r="J469" s="35">
        <v>298</v>
      </c>
      <c r="K469" s="36"/>
      <c r="L469" s="36"/>
      <c r="M469" s="36"/>
      <c r="N469" s="36"/>
      <c r="O469" s="36"/>
      <c r="P469" s="36"/>
      <c r="Q469" s="36"/>
      <c r="R469" s="36"/>
      <c r="S469" s="36"/>
      <c r="T469" s="36"/>
      <c r="U469" s="36"/>
      <c r="V469" s="36"/>
      <c r="W469" s="36"/>
      <c r="X469" s="36">
        <v>9.6864417389178794E-8</v>
      </c>
      <c r="Y469" s="36"/>
      <c r="Z469" s="36"/>
      <c r="AA469" s="36"/>
      <c r="AB469" s="36"/>
      <c r="AC469" s="36"/>
      <c r="AD469" s="36"/>
      <c r="AE469" s="36"/>
      <c r="AF469" s="36"/>
      <c r="AG469" s="36"/>
      <c r="AH469" s="59" t="s">
        <v>1167</v>
      </c>
    </row>
    <row r="470" spans="1:34" ht="15" customHeight="1" x14ac:dyDescent="0.25">
      <c r="A470" s="34" t="s">
        <v>832</v>
      </c>
      <c r="B470" s="34" t="s">
        <v>999</v>
      </c>
      <c r="C470" s="34" t="s">
        <v>34</v>
      </c>
      <c r="D470" s="34" t="s">
        <v>35</v>
      </c>
      <c r="E470" s="34" t="s">
        <v>1012</v>
      </c>
      <c r="F470" s="34" t="s">
        <v>1013</v>
      </c>
      <c r="G470" s="34" t="s">
        <v>40</v>
      </c>
      <c r="H470" s="34" t="s">
        <v>724</v>
      </c>
      <c r="I470" s="59" t="s">
        <v>16</v>
      </c>
      <c r="J470" s="35">
        <v>25</v>
      </c>
      <c r="K470" s="36"/>
      <c r="L470" s="36"/>
      <c r="M470" s="36"/>
      <c r="N470" s="36"/>
      <c r="O470" s="36"/>
      <c r="P470" s="36"/>
      <c r="Q470" s="36"/>
      <c r="R470" s="36"/>
      <c r="S470" s="36"/>
      <c r="T470" s="36"/>
      <c r="U470" s="36"/>
      <c r="V470" s="36"/>
      <c r="W470" s="36"/>
      <c r="X470" s="36"/>
      <c r="Y470" s="36"/>
      <c r="Z470" s="36"/>
      <c r="AA470" s="36"/>
      <c r="AB470" s="36"/>
      <c r="AC470" s="36">
        <v>1.33674682064368E-8</v>
      </c>
      <c r="AD470" s="36">
        <v>1.1280494182812799E-6</v>
      </c>
      <c r="AE470" s="36">
        <v>1.2263680709797601E-6</v>
      </c>
      <c r="AF470" s="36">
        <v>8.6696859301699997E-7</v>
      </c>
      <c r="AG470" s="36">
        <v>4.5813192779199999E-7</v>
      </c>
      <c r="AH470" s="59" t="s">
        <v>1099</v>
      </c>
    </row>
    <row r="471" spans="1:34" ht="15" customHeight="1" x14ac:dyDescent="0.25">
      <c r="A471" s="34" t="s">
        <v>832</v>
      </c>
      <c r="B471" s="34" t="s">
        <v>999</v>
      </c>
      <c r="C471" s="34" t="s">
        <v>34</v>
      </c>
      <c r="D471" s="34" t="s">
        <v>35</v>
      </c>
      <c r="E471" s="34" t="s">
        <v>1012</v>
      </c>
      <c r="F471" s="34" t="s">
        <v>1013</v>
      </c>
      <c r="G471" s="34" t="s">
        <v>40</v>
      </c>
      <c r="H471" s="34" t="s">
        <v>724</v>
      </c>
      <c r="I471" s="59" t="s">
        <v>17</v>
      </c>
      <c r="J471" s="35">
        <v>1</v>
      </c>
      <c r="K471" s="36"/>
      <c r="L471" s="36"/>
      <c r="M471" s="36"/>
      <c r="N471" s="36"/>
      <c r="O471" s="36"/>
      <c r="P471" s="36"/>
      <c r="Q471" s="36"/>
      <c r="R471" s="36"/>
      <c r="S471" s="36"/>
      <c r="T471" s="36"/>
      <c r="U471" s="36"/>
      <c r="V471" s="36"/>
      <c r="W471" s="36"/>
      <c r="X471" s="36"/>
      <c r="Y471" s="36"/>
      <c r="Z471" s="36"/>
      <c r="AA471" s="36"/>
      <c r="AB471" s="36"/>
      <c r="AC471" s="36">
        <v>2.8799267492484099E-5</v>
      </c>
      <c r="AD471" s="36">
        <v>2.4329277613744601E-3</v>
      </c>
      <c r="AE471" s="36">
        <v>2.63964032347989E-3</v>
      </c>
      <c r="AF471" s="36">
        <v>1.86731305814503E-3</v>
      </c>
      <c r="AG471" s="36">
        <v>9.8795063936246903E-4</v>
      </c>
      <c r="AH471" s="59" t="s">
        <v>1099</v>
      </c>
    </row>
    <row r="472" spans="1:34" ht="15" customHeight="1" x14ac:dyDescent="0.25">
      <c r="A472" s="34" t="s">
        <v>832</v>
      </c>
      <c r="B472" s="34" t="s">
        <v>999</v>
      </c>
      <c r="C472" s="34" t="s">
        <v>34</v>
      </c>
      <c r="D472" s="34" t="s">
        <v>35</v>
      </c>
      <c r="E472" s="34" t="s">
        <v>1012</v>
      </c>
      <c r="F472" s="34" t="s">
        <v>1013</v>
      </c>
      <c r="G472" s="34" t="s">
        <v>40</v>
      </c>
      <c r="H472" s="34" t="s">
        <v>724</v>
      </c>
      <c r="I472" s="59" t="s">
        <v>18</v>
      </c>
      <c r="J472" s="35">
        <v>298</v>
      </c>
      <c r="K472" s="36"/>
      <c r="L472" s="36"/>
      <c r="M472" s="36"/>
      <c r="N472" s="36"/>
      <c r="O472" s="36"/>
      <c r="P472" s="36"/>
      <c r="Q472" s="36"/>
      <c r="R472" s="36"/>
      <c r="S472" s="36"/>
      <c r="T472" s="36"/>
      <c r="U472" s="36"/>
      <c r="V472" s="36"/>
      <c r="W472" s="36"/>
      <c r="X472" s="36"/>
      <c r="Y472" s="36"/>
      <c r="Z472" s="36"/>
      <c r="AA472" s="36"/>
      <c r="AB472" s="36"/>
      <c r="AC472" s="36">
        <v>1.5934022102072701E-8</v>
      </c>
      <c r="AD472" s="36">
        <v>1.34463490659129E-6</v>
      </c>
      <c r="AE472" s="36">
        <v>1.4618307406070099E-6</v>
      </c>
      <c r="AF472" s="36">
        <v>1.0334265628770001E-6</v>
      </c>
      <c r="AG472" s="36">
        <v>5.4609325792899995E-7</v>
      </c>
      <c r="AH472" s="59" t="s">
        <v>1099</v>
      </c>
    </row>
    <row r="473" spans="1:34" ht="15" customHeight="1" x14ac:dyDescent="0.25">
      <c r="A473" s="34" t="s">
        <v>832</v>
      </c>
      <c r="B473" s="34" t="s">
        <v>9</v>
      </c>
      <c r="C473" s="34" t="s">
        <v>34</v>
      </c>
      <c r="D473" s="34" t="s">
        <v>35</v>
      </c>
      <c r="E473" s="34" t="s">
        <v>1012</v>
      </c>
      <c r="F473" s="34" t="s">
        <v>1103</v>
      </c>
      <c r="G473" s="34" t="s">
        <v>40</v>
      </c>
      <c r="H473" s="34" t="s">
        <v>725</v>
      </c>
      <c r="I473" s="59" t="s">
        <v>16</v>
      </c>
      <c r="J473" s="35">
        <v>25</v>
      </c>
      <c r="K473" s="36"/>
      <c r="L473" s="36"/>
      <c r="M473" s="36"/>
      <c r="N473" s="36"/>
      <c r="O473" s="36"/>
      <c r="P473" s="36"/>
      <c r="Q473" s="36"/>
      <c r="R473" s="36"/>
      <c r="S473" s="36"/>
      <c r="T473" s="36"/>
      <c r="U473" s="36"/>
      <c r="V473" s="36"/>
      <c r="W473" s="36"/>
      <c r="X473" s="36"/>
      <c r="Y473" s="36"/>
      <c r="Z473" s="36"/>
      <c r="AA473" s="36"/>
      <c r="AB473" s="36"/>
      <c r="AC473" s="36"/>
      <c r="AD473" s="36"/>
      <c r="AE473" s="36">
        <v>5.7670656322976203E-7</v>
      </c>
      <c r="AF473" s="36">
        <v>7.9144172957369997E-6</v>
      </c>
      <c r="AG473" s="36">
        <v>7.0763647108009999E-6</v>
      </c>
      <c r="AH473" s="59" t="s">
        <v>1104</v>
      </c>
    </row>
    <row r="474" spans="1:34" ht="15" customHeight="1" x14ac:dyDescent="0.25">
      <c r="A474" s="34" t="s">
        <v>832</v>
      </c>
      <c r="B474" s="34" t="s">
        <v>9</v>
      </c>
      <c r="C474" s="34" t="s">
        <v>34</v>
      </c>
      <c r="D474" s="34" t="s">
        <v>35</v>
      </c>
      <c r="E474" s="34" t="s">
        <v>1012</v>
      </c>
      <c r="F474" s="34" t="s">
        <v>1103</v>
      </c>
      <c r="G474" s="34" t="s">
        <v>40</v>
      </c>
      <c r="H474" s="34" t="s">
        <v>725</v>
      </c>
      <c r="I474" s="59" t="s">
        <v>18</v>
      </c>
      <c r="J474" s="35">
        <v>298</v>
      </c>
      <c r="K474" s="36"/>
      <c r="L474" s="36"/>
      <c r="M474" s="36"/>
      <c r="N474" s="36"/>
      <c r="O474" s="36"/>
      <c r="P474" s="36"/>
      <c r="Q474" s="36"/>
      <c r="R474" s="36"/>
      <c r="S474" s="36"/>
      <c r="T474" s="36"/>
      <c r="U474" s="36"/>
      <c r="V474" s="36"/>
      <c r="W474" s="36"/>
      <c r="X474" s="36"/>
      <c r="Y474" s="36"/>
      <c r="Z474" s="36"/>
      <c r="AA474" s="36"/>
      <c r="AB474" s="36"/>
      <c r="AC474" s="36"/>
      <c r="AD474" s="36"/>
      <c r="AE474" s="36">
        <v>1.35338612725785E-6</v>
      </c>
      <c r="AF474" s="36">
        <v>1.8573158788770002E-5</v>
      </c>
      <c r="AG474" s="36">
        <v>1.6606458885073E-5</v>
      </c>
      <c r="AH474" s="59" t="s">
        <v>1104</v>
      </c>
    </row>
    <row r="475" spans="1:34" ht="15" customHeight="1" x14ac:dyDescent="0.25">
      <c r="A475" s="34" t="s">
        <v>832</v>
      </c>
      <c r="B475" s="34" t="s">
        <v>9</v>
      </c>
      <c r="C475" s="34" t="s">
        <v>34</v>
      </c>
      <c r="D475" s="34" t="s">
        <v>35</v>
      </c>
      <c r="E475" s="34" t="s">
        <v>1012</v>
      </c>
      <c r="F475" s="34" t="s">
        <v>1027</v>
      </c>
      <c r="G475" s="34" t="s">
        <v>40</v>
      </c>
      <c r="H475" s="34" t="s">
        <v>725</v>
      </c>
      <c r="I475" s="59" t="s">
        <v>16</v>
      </c>
      <c r="J475" s="35">
        <v>25</v>
      </c>
      <c r="K475" s="36"/>
      <c r="L475" s="36"/>
      <c r="M475" s="36"/>
      <c r="N475" s="36"/>
      <c r="O475" s="36"/>
      <c r="P475" s="36"/>
      <c r="Q475" s="36"/>
      <c r="R475" s="36"/>
      <c r="S475" s="36"/>
      <c r="T475" s="36"/>
      <c r="U475" s="36"/>
      <c r="V475" s="36"/>
      <c r="W475" s="36"/>
      <c r="X475" s="36"/>
      <c r="Y475" s="36"/>
      <c r="Z475" s="36"/>
      <c r="AA475" s="36"/>
      <c r="AB475" s="36"/>
      <c r="AC475" s="36"/>
      <c r="AD475" s="36">
        <v>3.2473846949075002E-4</v>
      </c>
      <c r="AE475" s="36">
        <v>3.7740347973907502E-4</v>
      </c>
      <c r="AF475" s="36">
        <v>3.07045870583192E-4</v>
      </c>
      <c r="AG475" s="36">
        <v>3.2004923976714698E-4</v>
      </c>
      <c r="AH475" s="59" t="s">
        <v>1102</v>
      </c>
    </row>
    <row r="476" spans="1:34" ht="15" customHeight="1" x14ac:dyDescent="0.25">
      <c r="A476" s="34" t="s">
        <v>832</v>
      </c>
      <c r="B476" s="34" t="s">
        <v>9</v>
      </c>
      <c r="C476" s="34" t="s">
        <v>34</v>
      </c>
      <c r="D476" s="34" t="s">
        <v>35</v>
      </c>
      <c r="E476" s="34" t="s">
        <v>1012</v>
      </c>
      <c r="F476" s="34" t="s">
        <v>1027</v>
      </c>
      <c r="G476" s="34" t="s">
        <v>40</v>
      </c>
      <c r="H476" s="34" t="s">
        <v>725</v>
      </c>
      <c r="I476" s="59" t="s">
        <v>17</v>
      </c>
      <c r="J476" s="35">
        <v>1</v>
      </c>
      <c r="K476" s="36"/>
      <c r="L476" s="36"/>
      <c r="M476" s="36"/>
      <c r="N476" s="36"/>
      <c r="O476" s="36"/>
      <c r="P476" s="36"/>
      <c r="Q476" s="36"/>
      <c r="R476" s="36"/>
      <c r="S476" s="36"/>
      <c r="T476" s="36"/>
      <c r="U476" s="36"/>
      <c r="V476" s="36"/>
      <c r="W476" s="36"/>
      <c r="X476" s="36"/>
      <c r="Y476" s="36"/>
      <c r="Z476" s="36"/>
      <c r="AA476" s="36"/>
      <c r="AB476" s="36"/>
      <c r="AC476" s="36"/>
      <c r="AD476" s="36">
        <v>6.9444794549412296E-3</v>
      </c>
      <c r="AE476" s="36">
        <v>1.6525828827303898E-2</v>
      </c>
      <c r="AF476" s="36">
        <v>1.49744397223783E-2</v>
      </c>
      <c r="AG476" s="36">
        <v>1.1047706334372199E-2</v>
      </c>
      <c r="AH476" s="59" t="s">
        <v>1102</v>
      </c>
    </row>
    <row r="477" spans="1:34" ht="15" customHeight="1" x14ac:dyDescent="0.25">
      <c r="A477" s="34" t="s">
        <v>832</v>
      </c>
      <c r="B477" s="34" t="s">
        <v>9</v>
      </c>
      <c r="C477" s="34" t="s">
        <v>34</v>
      </c>
      <c r="D477" s="34" t="s">
        <v>35</v>
      </c>
      <c r="E477" s="34" t="s">
        <v>1012</v>
      </c>
      <c r="F477" s="34" t="s">
        <v>1027</v>
      </c>
      <c r="G477" s="34" t="s">
        <v>40</v>
      </c>
      <c r="H477" s="34" t="s">
        <v>725</v>
      </c>
      <c r="I477" s="59" t="s">
        <v>18</v>
      </c>
      <c r="J477" s="35">
        <v>298</v>
      </c>
      <c r="K477" s="36"/>
      <c r="L477" s="36"/>
      <c r="M477" s="36"/>
      <c r="N477" s="36"/>
      <c r="O477" s="36"/>
      <c r="P477" s="36"/>
      <c r="Q477" s="36"/>
      <c r="R477" s="36"/>
      <c r="S477" s="36"/>
      <c r="T477" s="36"/>
      <c r="U477" s="36"/>
      <c r="V477" s="36"/>
      <c r="W477" s="36"/>
      <c r="X477" s="36"/>
      <c r="Y477" s="36"/>
      <c r="Z477" s="36"/>
      <c r="AA477" s="36"/>
      <c r="AB477" s="36"/>
      <c r="AC477" s="36"/>
      <c r="AD477" s="36">
        <v>1.02379895464467E-3</v>
      </c>
      <c r="AE477" s="36">
        <v>1.16214376478934E-3</v>
      </c>
      <c r="AF477" s="36">
        <v>9.6956335338572498E-4</v>
      </c>
      <c r="AG477" s="36">
        <v>9.7127906610227504E-4</v>
      </c>
      <c r="AH477" s="59" t="s">
        <v>1102</v>
      </c>
    </row>
    <row r="478" spans="1:34" ht="15" customHeight="1" x14ac:dyDescent="0.25">
      <c r="A478" s="34" t="s">
        <v>832</v>
      </c>
      <c r="B478" s="34" t="s">
        <v>999</v>
      </c>
      <c r="C478" s="34" t="s">
        <v>34</v>
      </c>
      <c r="D478" s="34" t="s">
        <v>35</v>
      </c>
      <c r="E478" s="34" t="s">
        <v>1012</v>
      </c>
      <c r="F478" s="34" t="s">
        <v>1014</v>
      </c>
      <c r="G478" s="34" t="s">
        <v>40</v>
      </c>
      <c r="H478" s="34" t="s">
        <v>724</v>
      </c>
      <c r="I478" s="59" t="s">
        <v>16</v>
      </c>
      <c r="J478" s="35">
        <v>25</v>
      </c>
      <c r="K478" s="36"/>
      <c r="L478" s="36"/>
      <c r="M478" s="36"/>
      <c r="N478" s="36"/>
      <c r="O478" s="36"/>
      <c r="P478" s="36"/>
      <c r="Q478" s="36"/>
      <c r="R478" s="36"/>
      <c r="S478" s="36"/>
      <c r="T478" s="36"/>
      <c r="U478" s="36"/>
      <c r="V478" s="36"/>
      <c r="W478" s="36"/>
      <c r="X478" s="36"/>
      <c r="Y478" s="36"/>
      <c r="Z478" s="36"/>
      <c r="AA478" s="36"/>
      <c r="AB478" s="36"/>
      <c r="AC478" s="36">
        <v>1.35258106963182E-8</v>
      </c>
      <c r="AD478" s="36">
        <v>9.3296192079703401E-7</v>
      </c>
      <c r="AE478" s="36">
        <v>1.5953874358238099E-6</v>
      </c>
      <c r="AF478" s="36">
        <v>1.309141667231E-6</v>
      </c>
      <c r="AG478" s="36">
        <v>7.3629154942100004E-7</v>
      </c>
      <c r="AH478" s="59" t="s">
        <v>1100</v>
      </c>
    </row>
    <row r="479" spans="1:34" ht="15" customHeight="1" x14ac:dyDescent="0.25">
      <c r="A479" s="34" t="s">
        <v>832</v>
      </c>
      <c r="B479" s="34" t="s">
        <v>999</v>
      </c>
      <c r="C479" s="34" t="s">
        <v>34</v>
      </c>
      <c r="D479" s="34" t="s">
        <v>35</v>
      </c>
      <c r="E479" s="34" t="s">
        <v>1012</v>
      </c>
      <c r="F479" s="34" t="s">
        <v>1014</v>
      </c>
      <c r="G479" s="34" t="s">
        <v>40</v>
      </c>
      <c r="H479" s="34" t="s">
        <v>724</v>
      </c>
      <c r="I479" s="59" t="s">
        <v>17</v>
      </c>
      <c r="J479" s="35">
        <v>1</v>
      </c>
      <c r="K479" s="36"/>
      <c r="L479" s="36"/>
      <c r="M479" s="36"/>
      <c r="N479" s="36"/>
      <c r="O479" s="36"/>
      <c r="P479" s="36"/>
      <c r="Q479" s="36"/>
      <c r="R479" s="36"/>
      <c r="S479" s="36"/>
      <c r="T479" s="36"/>
      <c r="U479" s="36"/>
      <c r="V479" s="36"/>
      <c r="W479" s="36"/>
      <c r="X479" s="36"/>
      <c r="Y479" s="36"/>
      <c r="Z479" s="36"/>
      <c r="AA479" s="36"/>
      <c r="AB479" s="36"/>
      <c r="AC479" s="36">
        <v>2.9154977598453001E-5</v>
      </c>
      <c r="AD479" s="36">
        <v>2.0149895226378302E-3</v>
      </c>
      <c r="AE479" s="36">
        <v>3.4421881130571098E-3</v>
      </c>
      <c r="AF479" s="36">
        <v>2.8235252234022302E-3</v>
      </c>
      <c r="AG479" s="36">
        <v>1.58860448058584E-3</v>
      </c>
      <c r="AH479" s="59" t="s">
        <v>1100</v>
      </c>
    </row>
    <row r="480" spans="1:34" ht="15" customHeight="1" x14ac:dyDescent="0.25">
      <c r="A480" s="34" t="s">
        <v>832</v>
      </c>
      <c r="B480" s="34" t="s">
        <v>999</v>
      </c>
      <c r="C480" s="34" t="s">
        <v>34</v>
      </c>
      <c r="D480" s="34" t="s">
        <v>35</v>
      </c>
      <c r="E480" s="34" t="s">
        <v>1012</v>
      </c>
      <c r="F480" s="34" t="s">
        <v>1014</v>
      </c>
      <c r="G480" s="34" t="s">
        <v>40</v>
      </c>
      <c r="H480" s="34" t="s">
        <v>724</v>
      </c>
      <c r="I480" s="59" t="s">
        <v>18</v>
      </c>
      <c r="J480" s="35">
        <v>298</v>
      </c>
      <c r="K480" s="36"/>
      <c r="L480" s="36"/>
      <c r="M480" s="36"/>
      <c r="N480" s="36"/>
      <c r="O480" s="36"/>
      <c r="P480" s="36"/>
      <c r="Q480" s="36"/>
      <c r="R480" s="36"/>
      <c r="S480" s="36"/>
      <c r="T480" s="36"/>
      <c r="U480" s="36"/>
      <c r="V480" s="36"/>
      <c r="W480" s="36"/>
      <c r="X480" s="36"/>
      <c r="Y480" s="36"/>
      <c r="Z480" s="36"/>
      <c r="AA480" s="36"/>
      <c r="AB480" s="36"/>
      <c r="AC480" s="36">
        <v>1.6122766350011302E-8</v>
      </c>
      <c r="AD480" s="36">
        <v>1.1120906095900701E-6</v>
      </c>
      <c r="AE480" s="36">
        <v>1.9017018235024399E-6</v>
      </c>
      <c r="AF480" s="36">
        <v>1.5604968673390001E-6</v>
      </c>
      <c r="AG480" s="36">
        <v>8.7765952690999895E-7</v>
      </c>
      <c r="AH480" s="59" t="s">
        <v>1100</v>
      </c>
    </row>
    <row r="481" spans="1:34" ht="15" customHeight="1" x14ac:dyDescent="0.25">
      <c r="A481" s="34" t="s">
        <v>832</v>
      </c>
      <c r="B481" s="34" t="s">
        <v>9</v>
      </c>
      <c r="C481" s="34" t="s">
        <v>34</v>
      </c>
      <c r="D481" s="34" t="s">
        <v>35</v>
      </c>
      <c r="E481" s="34" t="s">
        <v>1012</v>
      </c>
      <c r="F481" s="34" t="s">
        <v>1227</v>
      </c>
      <c r="G481" s="34" t="s">
        <v>40</v>
      </c>
      <c r="H481" s="34" t="s">
        <v>30</v>
      </c>
      <c r="I481" s="59" t="s">
        <v>16</v>
      </c>
      <c r="J481" s="35">
        <v>25</v>
      </c>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v>6.7806092075499999E-7</v>
      </c>
      <c r="AH481" s="59" t="s">
        <v>1228</v>
      </c>
    </row>
    <row r="482" spans="1:34" ht="15" customHeight="1" x14ac:dyDescent="0.25">
      <c r="A482" s="34" t="s">
        <v>832</v>
      </c>
      <c r="B482" s="34" t="s">
        <v>9</v>
      </c>
      <c r="C482" s="34" t="s">
        <v>34</v>
      </c>
      <c r="D482" s="34" t="s">
        <v>35</v>
      </c>
      <c r="E482" s="34" t="s">
        <v>1012</v>
      </c>
      <c r="F482" s="34" t="s">
        <v>1227</v>
      </c>
      <c r="G482" s="34" t="s">
        <v>40</v>
      </c>
      <c r="H482" s="34" t="s">
        <v>30</v>
      </c>
      <c r="I482" s="59" t="s">
        <v>17</v>
      </c>
      <c r="J482" s="35">
        <v>1</v>
      </c>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v>6.8561872029470003E-6</v>
      </c>
      <c r="AH482" s="59" t="s">
        <v>1228</v>
      </c>
    </row>
    <row r="483" spans="1:34" ht="15" customHeight="1" x14ac:dyDescent="0.25">
      <c r="A483" s="34" t="s">
        <v>832</v>
      </c>
      <c r="B483" s="34" t="s">
        <v>9</v>
      </c>
      <c r="C483" s="34" t="s">
        <v>34</v>
      </c>
      <c r="D483" s="34" t="s">
        <v>35</v>
      </c>
      <c r="E483" s="34" t="s">
        <v>1012</v>
      </c>
      <c r="F483" s="34" t="s">
        <v>1227</v>
      </c>
      <c r="G483" s="34" t="s">
        <v>40</v>
      </c>
      <c r="H483" s="34" t="s">
        <v>30</v>
      </c>
      <c r="I483" s="59" t="s">
        <v>18</v>
      </c>
      <c r="J483" s="35">
        <v>298</v>
      </c>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v>1.591498450003E-6</v>
      </c>
      <c r="AH483" s="59" t="s">
        <v>1228</v>
      </c>
    </row>
    <row r="484" spans="1:34" ht="15" customHeight="1" x14ac:dyDescent="0.25">
      <c r="A484" s="34" t="s">
        <v>832</v>
      </c>
      <c r="B484" s="34" t="s">
        <v>999</v>
      </c>
      <c r="C484" s="34" t="s">
        <v>34</v>
      </c>
      <c r="D484" s="34" t="s">
        <v>35</v>
      </c>
      <c r="E484" s="34" t="s">
        <v>1012</v>
      </c>
      <c r="F484" s="34" t="s">
        <v>1223</v>
      </c>
      <c r="G484" s="34" t="s">
        <v>40</v>
      </c>
      <c r="H484" s="34" t="s">
        <v>724</v>
      </c>
      <c r="I484" s="59" t="s">
        <v>16</v>
      </c>
      <c r="J484" s="35">
        <v>25</v>
      </c>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v>6.1217542335900003E-7</v>
      </c>
      <c r="AH484" s="59" t="s">
        <v>1224</v>
      </c>
    </row>
    <row r="485" spans="1:34" ht="15" customHeight="1" x14ac:dyDescent="0.25">
      <c r="A485" s="34" t="s">
        <v>832</v>
      </c>
      <c r="B485" s="34" t="s">
        <v>999</v>
      </c>
      <c r="C485" s="34" t="s">
        <v>34</v>
      </c>
      <c r="D485" s="34" t="s">
        <v>35</v>
      </c>
      <c r="E485" s="34" t="s">
        <v>1012</v>
      </c>
      <c r="F485" s="34" t="s">
        <v>1223</v>
      </c>
      <c r="G485" s="34" t="s">
        <v>40</v>
      </c>
      <c r="H485" s="34" t="s">
        <v>724</v>
      </c>
      <c r="I485" s="59" t="s">
        <v>17</v>
      </c>
      <c r="J485" s="35">
        <v>1</v>
      </c>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v>1.3203794360424799E-3</v>
      </c>
      <c r="AH485" s="59" t="s">
        <v>1224</v>
      </c>
    </row>
    <row r="486" spans="1:34" ht="15" customHeight="1" x14ac:dyDescent="0.25">
      <c r="A486" s="34" t="s">
        <v>832</v>
      </c>
      <c r="B486" s="34" t="s">
        <v>999</v>
      </c>
      <c r="C486" s="34" t="s">
        <v>34</v>
      </c>
      <c r="D486" s="34" t="s">
        <v>35</v>
      </c>
      <c r="E486" s="34" t="s">
        <v>1012</v>
      </c>
      <c r="F486" s="34" t="s">
        <v>1223</v>
      </c>
      <c r="G486" s="34" t="s">
        <v>40</v>
      </c>
      <c r="H486" s="34" t="s">
        <v>724</v>
      </c>
      <c r="I486" s="59" t="s">
        <v>18</v>
      </c>
      <c r="J486" s="35">
        <v>298</v>
      </c>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v>7.2971310464399902E-7</v>
      </c>
      <c r="AH486" s="59" t="s">
        <v>1224</v>
      </c>
    </row>
    <row r="487" spans="1:34" ht="15" customHeight="1" x14ac:dyDescent="0.25">
      <c r="A487" s="34" t="s">
        <v>832</v>
      </c>
      <c r="B487" s="34" t="s">
        <v>999</v>
      </c>
      <c r="C487" s="34" t="s">
        <v>34</v>
      </c>
      <c r="D487" s="34" t="s">
        <v>35</v>
      </c>
      <c r="E487" s="34" t="s">
        <v>1012</v>
      </c>
      <c r="F487" s="34" t="s">
        <v>1015</v>
      </c>
      <c r="G487" s="34" t="s">
        <v>40</v>
      </c>
      <c r="H487" s="34" t="s">
        <v>724</v>
      </c>
      <c r="I487" s="59" t="s">
        <v>16</v>
      </c>
      <c r="J487" s="35">
        <v>25</v>
      </c>
      <c r="K487" s="36"/>
      <c r="L487" s="36"/>
      <c r="M487" s="36"/>
      <c r="N487" s="36"/>
      <c r="O487" s="36"/>
      <c r="P487" s="36"/>
      <c r="Q487" s="36"/>
      <c r="R487" s="36"/>
      <c r="S487" s="36"/>
      <c r="T487" s="36"/>
      <c r="U487" s="36"/>
      <c r="V487" s="36"/>
      <c r="W487" s="36"/>
      <c r="X487" s="36"/>
      <c r="Y487" s="36"/>
      <c r="Z487" s="36"/>
      <c r="AA487" s="36"/>
      <c r="AB487" s="36"/>
      <c r="AC487" s="36">
        <v>2.4950462299433699E-5</v>
      </c>
      <c r="AD487" s="36">
        <v>5.2793135698307301E-6</v>
      </c>
      <c r="AE487" s="36">
        <v>1.0499049642433301E-5</v>
      </c>
      <c r="AF487" s="36">
        <v>8.9808471725060006E-6</v>
      </c>
      <c r="AG487" s="36">
        <v>3.2160252655179999E-6</v>
      </c>
      <c r="AH487" s="59" t="s">
        <v>1101</v>
      </c>
    </row>
    <row r="488" spans="1:34" ht="15" customHeight="1" x14ac:dyDescent="0.25">
      <c r="A488" s="34" t="s">
        <v>832</v>
      </c>
      <c r="B488" s="34" t="s">
        <v>999</v>
      </c>
      <c r="C488" s="34" t="s">
        <v>34</v>
      </c>
      <c r="D488" s="34" t="s">
        <v>35</v>
      </c>
      <c r="E488" s="34" t="s">
        <v>1012</v>
      </c>
      <c r="F488" s="34" t="s">
        <v>1015</v>
      </c>
      <c r="G488" s="34" t="s">
        <v>40</v>
      </c>
      <c r="H488" s="34" t="s">
        <v>724</v>
      </c>
      <c r="I488" s="59" t="s">
        <v>17</v>
      </c>
      <c r="J488" s="35">
        <v>1</v>
      </c>
      <c r="K488" s="36"/>
      <c r="L488" s="36"/>
      <c r="M488" s="36"/>
      <c r="N488" s="36"/>
      <c r="O488" s="36"/>
      <c r="P488" s="36"/>
      <c r="Q488" s="36"/>
      <c r="R488" s="36"/>
      <c r="S488" s="36"/>
      <c r="T488" s="36"/>
      <c r="U488" s="36"/>
      <c r="V488" s="36"/>
      <c r="W488" s="36"/>
      <c r="X488" s="36"/>
      <c r="Y488" s="36"/>
      <c r="Z488" s="36"/>
      <c r="AA488" s="36"/>
      <c r="AB488" s="36"/>
      <c r="AC488" s="36">
        <v>5.3813082528939897E-2</v>
      </c>
      <c r="AD488" s="36">
        <v>1.13866683061548E-2</v>
      </c>
      <c r="AE488" s="36">
        <v>2.2637980510453098E-2</v>
      </c>
      <c r="AF488" s="36">
        <v>1.93596958790179E-2</v>
      </c>
      <c r="AG488" s="36">
        <v>6.9362117653357699E-3</v>
      </c>
      <c r="AH488" s="59" t="s">
        <v>1101</v>
      </c>
    </row>
    <row r="489" spans="1:34" ht="15" customHeight="1" x14ac:dyDescent="0.25">
      <c r="A489" s="34" t="s">
        <v>832</v>
      </c>
      <c r="B489" s="34" t="s">
        <v>999</v>
      </c>
      <c r="C489" s="34" t="s">
        <v>34</v>
      </c>
      <c r="D489" s="34" t="s">
        <v>35</v>
      </c>
      <c r="E489" s="34" t="s">
        <v>1012</v>
      </c>
      <c r="F489" s="34" t="s">
        <v>1015</v>
      </c>
      <c r="G489" s="34" t="s">
        <v>40</v>
      </c>
      <c r="H489" s="34" t="s">
        <v>724</v>
      </c>
      <c r="I489" s="59" t="s">
        <v>18</v>
      </c>
      <c r="J489" s="35">
        <v>298</v>
      </c>
      <c r="K489" s="36"/>
      <c r="L489" s="36"/>
      <c r="M489" s="36"/>
      <c r="N489" s="36"/>
      <c r="O489" s="36"/>
      <c r="P489" s="36"/>
      <c r="Q489" s="36"/>
      <c r="R489" s="36"/>
      <c r="S489" s="36"/>
      <c r="T489" s="36"/>
      <c r="U489" s="36"/>
      <c r="V489" s="36"/>
      <c r="W489" s="36"/>
      <c r="X489" s="36"/>
      <c r="Y489" s="36"/>
      <c r="Z489" s="36"/>
      <c r="AA489" s="36"/>
      <c r="AB489" s="36"/>
      <c r="AC489" s="36">
        <v>2.9740951060924899E-5</v>
      </c>
      <c r="AD489" s="36">
        <v>6.2929417752382398E-6</v>
      </c>
      <c r="AE489" s="36">
        <v>1.25148671737812E-5</v>
      </c>
      <c r="AF489" s="36">
        <v>1.0705169829627E-5</v>
      </c>
      <c r="AG489" s="36">
        <v>3.8335021164979896E-6</v>
      </c>
      <c r="AH489" s="59" t="s">
        <v>1101</v>
      </c>
    </row>
    <row r="490" spans="1:34" ht="15" customHeight="1" x14ac:dyDescent="0.25">
      <c r="A490" s="34" t="s">
        <v>832</v>
      </c>
      <c r="B490" s="34" t="s">
        <v>999</v>
      </c>
      <c r="C490" s="34" t="s">
        <v>34</v>
      </c>
      <c r="D490" s="34" t="s">
        <v>35</v>
      </c>
      <c r="E490" s="34" t="s">
        <v>1012</v>
      </c>
      <c r="F490" s="34" t="s">
        <v>1225</v>
      </c>
      <c r="G490" s="34" t="s">
        <v>40</v>
      </c>
      <c r="H490" s="34" t="s">
        <v>724</v>
      </c>
      <c r="I490" s="59" t="s">
        <v>16</v>
      </c>
      <c r="J490" s="35">
        <v>25</v>
      </c>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v>2.3817814852E-8</v>
      </c>
      <c r="AH490" s="59" t="s">
        <v>1226</v>
      </c>
    </row>
    <row r="491" spans="1:34" ht="15" customHeight="1" x14ac:dyDescent="0.25">
      <c r="A491" s="34" t="s">
        <v>832</v>
      </c>
      <c r="B491" s="34" t="s">
        <v>999</v>
      </c>
      <c r="C491" s="34" t="s">
        <v>34</v>
      </c>
      <c r="D491" s="34" t="s">
        <v>35</v>
      </c>
      <c r="E491" s="34" t="s">
        <v>1012</v>
      </c>
      <c r="F491" s="34" t="s">
        <v>1225</v>
      </c>
      <c r="G491" s="34" t="s">
        <v>40</v>
      </c>
      <c r="H491" s="34" t="s">
        <v>724</v>
      </c>
      <c r="I491" s="59" t="s">
        <v>17</v>
      </c>
      <c r="J491" s="35">
        <v>1</v>
      </c>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v>5.1404830078895998E-5</v>
      </c>
      <c r="AH491" s="59" t="s">
        <v>1226</v>
      </c>
    </row>
    <row r="492" spans="1:34" ht="15" customHeight="1" x14ac:dyDescent="0.25">
      <c r="A492" s="34" t="s">
        <v>832</v>
      </c>
      <c r="B492" s="34" t="s">
        <v>999</v>
      </c>
      <c r="C492" s="34" t="s">
        <v>34</v>
      </c>
      <c r="D492" s="34" t="s">
        <v>35</v>
      </c>
      <c r="E492" s="34" t="s">
        <v>1012</v>
      </c>
      <c r="F492" s="34" t="s">
        <v>1225</v>
      </c>
      <c r="G492" s="34" t="s">
        <v>40</v>
      </c>
      <c r="H492" s="34" t="s">
        <v>724</v>
      </c>
      <c r="I492" s="59" t="s">
        <v>18</v>
      </c>
      <c r="J492" s="35">
        <v>298</v>
      </c>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v>2.8390835303E-8</v>
      </c>
      <c r="AH492" s="59" t="s">
        <v>1226</v>
      </c>
    </row>
    <row r="493" spans="1:34" ht="15" customHeight="1" x14ac:dyDescent="0.25">
      <c r="A493" s="34" t="s">
        <v>832</v>
      </c>
      <c r="B493" s="34" t="s">
        <v>9</v>
      </c>
      <c r="C493" s="34" t="s">
        <v>34</v>
      </c>
      <c r="D493" s="34" t="s">
        <v>35</v>
      </c>
      <c r="E493" s="34" t="s">
        <v>1012</v>
      </c>
      <c r="F493" s="34" t="s">
        <v>1105</v>
      </c>
      <c r="G493" s="34" t="s">
        <v>40</v>
      </c>
      <c r="H493" s="34" t="s">
        <v>1045</v>
      </c>
      <c r="I493" s="59" t="s">
        <v>16</v>
      </c>
      <c r="J493" s="35">
        <v>25</v>
      </c>
      <c r="K493" s="36"/>
      <c r="L493" s="36"/>
      <c r="M493" s="36"/>
      <c r="N493" s="36"/>
      <c r="O493" s="36"/>
      <c r="P493" s="36"/>
      <c r="Q493" s="36"/>
      <c r="R493" s="36"/>
      <c r="S493" s="36"/>
      <c r="T493" s="36"/>
      <c r="U493" s="36"/>
      <c r="V493" s="36"/>
      <c r="W493" s="36"/>
      <c r="X493" s="36"/>
      <c r="Y493" s="36"/>
      <c r="Z493" s="36"/>
      <c r="AA493" s="36"/>
      <c r="AB493" s="36"/>
      <c r="AC493" s="36"/>
      <c r="AD493" s="36"/>
      <c r="AE493" s="36">
        <v>7.9393747019880997E-7</v>
      </c>
      <c r="AF493" s="36">
        <v>1.2412641019692001E-5</v>
      </c>
      <c r="AG493" s="36">
        <v>8.3236122947370001E-6</v>
      </c>
      <c r="AH493" s="59" t="s">
        <v>1106</v>
      </c>
    </row>
    <row r="494" spans="1:34" ht="15" customHeight="1" x14ac:dyDescent="0.25">
      <c r="A494" s="34" t="s">
        <v>832</v>
      </c>
      <c r="B494" s="34" t="s">
        <v>9</v>
      </c>
      <c r="C494" s="34" t="s">
        <v>34</v>
      </c>
      <c r="D494" s="34" t="s">
        <v>35</v>
      </c>
      <c r="E494" s="34" t="s">
        <v>1012</v>
      </c>
      <c r="F494" s="34" t="s">
        <v>1105</v>
      </c>
      <c r="G494" s="34" t="s">
        <v>40</v>
      </c>
      <c r="H494" s="34" t="s">
        <v>1045</v>
      </c>
      <c r="I494" s="59" t="s">
        <v>18</v>
      </c>
      <c r="J494" s="35">
        <v>298</v>
      </c>
      <c r="K494" s="36"/>
      <c r="L494" s="36"/>
      <c r="M494" s="36"/>
      <c r="N494" s="36"/>
      <c r="O494" s="36"/>
      <c r="P494" s="36"/>
      <c r="Q494" s="36"/>
      <c r="R494" s="36"/>
      <c r="S494" s="36"/>
      <c r="T494" s="36"/>
      <c r="U494" s="36"/>
      <c r="V494" s="36"/>
      <c r="W494" s="36"/>
      <c r="X494" s="36"/>
      <c r="Y494" s="36"/>
      <c r="Z494" s="36"/>
      <c r="AA494" s="36"/>
      <c r="AB494" s="36"/>
      <c r="AC494" s="36"/>
      <c r="AD494" s="36"/>
      <c r="AE494" s="36">
        <v>1.86317275818825E-6</v>
      </c>
      <c r="AF494" s="36">
        <v>2.9129365312962001E-5</v>
      </c>
      <c r="AG494" s="36">
        <v>1.9533437152673999E-5</v>
      </c>
      <c r="AH494" s="59" t="s">
        <v>1106</v>
      </c>
    </row>
    <row r="495" spans="1:34" ht="15" customHeight="1" x14ac:dyDescent="0.25">
      <c r="A495" s="34" t="s">
        <v>832</v>
      </c>
      <c r="B495" s="34" t="s">
        <v>9</v>
      </c>
      <c r="C495" s="34" t="s">
        <v>34</v>
      </c>
      <c r="D495" s="34" t="s">
        <v>35</v>
      </c>
      <c r="E495" s="34" t="s">
        <v>739</v>
      </c>
      <c r="F495" s="34" t="s">
        <v>1151</v>
      </c>
      <c r="G495" s="34" t="s">
        <v>40</v>
      </c>
      <c r="H495" s="34" t="s">
        <v>724</v>
      </c>
      <c r="I495" s="59" t="s">
        <v>16</v>
      </c>
      <c r="J495" s="35">
        <v>25</v>
      </c>
      <c r="K495" s="36"/>
      <c r="L495" s="36"/>
      <c r="M495" s="36"/>
      <c r="N495" s="36"/>
      <c r="O495" s="36"/>
      <c r="P495" s="36"/>
      <c r="Q495" s="36"/>
      <c r="R495" s="36"/>
      <c r="S495" s="36">
        <v>4.5523904999999999E-4</v>
      </c>
      <c r="T495" s="36">
        <v>3.7184373704113099E-4</v>
      </c>
      <c r="U495" s="36">
        <v>3.2386296552627098E-4</v>
      </c>
      <c r="V495" s="36">
        <v>3.1483714314411E-4</v>
      </c>
      <c r="W495" s="36">
        <v>5.1912064770887501E-4</v>
      </c>
      <c r="X495" s="36">
        <v>4.8055293792828102E-4</v>
      </c>
      <c r="Y495" s="36">
        <v>5.3949127279247005E-4</v>
      </c>
      <c r="Z495" s="36">
        <v>6.0206480922370305E-4</v>
      </c>
      <c r="AA495" s="36">
        <v>5.3670844041444601E-4</v>
      </c>
      <c r="AB495" s="36">
        <v>2.7079404337609198E-4</v>
      </c>
      <c r="AC495" s="36">
        <v>2.8479732297958599E-4</v>
      </c>
      <c r="AD495" s="36">
        <v>2.5454717294240398E-4</v>
      </c>
      <c r="AE495" s="36">
        <v>1.3187588510337299E-4</v>
      </c>
      <c r="AF495" s="36">
        <v>1.1754281974536099E-4</v>
      </c>
      <c r="AG495" s="36">
        <v>1.2788371971530899E-4</v>
      </c>
      <c r="AH495" s="59" t="s">
        <v>740</v>
      </c>
    </row>
    <row r="496" spans="1:34" ht="15" customHeight="1" x14ac:dyDescent="0.25">
      <c r="A496" s="34" t="s">
        <v>832</v>
      </c>
      <c r="B496" s="34" t="s">
        <v>9</v>
      </c>
      <c r="C496" s="34" t="s">
        <v>34</v>
      </c>
      <c r="D496" s="34" t="s">
        <v>35</v>
      </c>
      <c r="E496" s="34" t="s">
        <v>739</v>
      </c>
      <c r="F496" s="34" t="s">
        <v>1151</v>
      </c>
      <c r="G496" s="34" t="s">
        <v>40</v>
      </c>
      <c r="H496" s="34" t="s">
        <v>724</v>
      </c>
      <c r="I496" s="59" t="s">
        <v>17</v>
      </c>
      <c r="J496" s="35">
        <v>1</v>
      </c>
      <c r="K496" s="36"/>
      <c r="L496" s="36"/>
      <c r="M496" s="36"/>
      <c r="N496" s="36"/>
      <c r="O496" s="36"/>
      <c r="P496" s="36"/>
      <c r="Q496" s="36"/>
      <c r="R496" s="36"/>
      <c r="S496" s="36">
        <v>0.96547097723999997</v>
      </c>
      <c r="T496" s="36">
        <v>0.78860619751683203</v>
      </c>
      <c r="U496" s="36">
        <v>0.68684857728811699</v>
      </c>
      <c r="V496" s="36">
        <v>0.66770661318003</v>
      </c>
      <c r="W496" s="36">
        <v>1.1009510696609801</v>
      </c>
      <c r="X496" s="36">
        <v>1.0199255554589799</v>
      </c>
      <c r="Y496" s="36">
        <v>0.96108859672414604</v>
      </c>
      <c r="Z496" s="36">
        <v>1.2768590474016299</v>
      </c>
      <c r="AA496" s="36">
        <v>1.13825126043096</v>
      </c>
      <c r="AB496" s="36">
        <v>0.57430000719201502</v>
      </c>
      <c r="AC496" s="36">
        <v>0.60399816257510397</v>
      </c>
      <c r="AD496" s="36">
        <v>0.53984364437625099</v>
      </c>
      <c r="AE496" s="36">
        <v>0.27968237712723099</v>
      </c>
      <c r="AF496" s="36">
        <v>0.24928481211595999</v>
      </c>
      <c r="AG496" s="36">
        <v>0.271182356172463</v>
      </c>
      <c r="AH496" s="59" t="s">
        <v>740</v>
      </c>
    </row>
    <row r="497" spans="1:34" ht="15" customHeight="1" x14ac:dyDescent="0.25">
      <c r="A497" s="34" t="s">
        <v>832</v>
      </c>
      <c r="B497" s="34" t="s">
        <v>9</v>
      </c>
      <c r="C497" s="34" t="s">
        <v>34</v>
      </c>
      <c r="D497" s="34" t="s">
        <v>35</v>
      </c>
      <c r="E497" s="34" t="s">
        <v>739</v>
      </c>
      <c r="F497" s="34" t="s">
        <v>1151</v>
      </c>
      <c r="G497" s="34" t="s">
        <v>40</v>
      </c>
      <c r="H497" s="34" t="s">
        <v>724</v>
      </c>
      <c r="I497" s="59" t="s">
        <v>18</v>
      </c>
      <c r="J497" s="35">
        <v>298</v>
      </c>
      <c r="K497" s="36"/>
      <c r="L497" s="36"/>
      <c r="M497" s="36"/>
      <c r="N497" s="36"/>
      <c r="O497" s="36"/>
      <c r="P497" s="36"/>
      <c r="Q497" s="36"/>
      <c r="R497" s="36"/>
      <c r="S497" s="36">
        <v>5.4264494759999999E-4</v>
      </c>
      <c r="T497" s="36">
        <v>4.43237734553029E-4</v>
      </c>
      <c r="U497" s="36">
        <v>3.8604465490731598E-4</v>
      </c>
      <c r="V497" s="36">
        <v>3.7528587462777997E-4</v>
      </c>
      <c r="W497" s="36">
        <v>6.1879181206897895E-4</v>
      </c>
      <c r="X497" s="36">
        <v>5.7281910201051095E-4</v>
      </c>
      <c r="Y497" s="36">
        <v>5.1927155755887003E-4</v>
      </c>
      <c r="Z497" s="36">
        <v>7.1766125259465502E-4</v>
      </c>
      <c r="AA497" s="36">
        <v>6.3975646097402003E-4</v>
      </c>
      <c r="AB497" s="36">
        <v>3.2278649970430201E-4</v>
      </c>
      <c r="AC497" s="36">
        <v>3.3947840899166599E-4</v>
      </c>
      <c r="AD497" s="36">
        <v>3.03420230147346E-4</v>
      </c>
      <c r="AE497" s="36">
        <v>1.57196055043219E-4</v>
      </c>
      <c r="AF497" s="36">
        <v>1.4011104113646899E-4</v>
      </c>
      <c r="AG497" s="36">
        <v>1.5242966289492199E-4</v>
      </c>
      <c r="AH497" s="59" t="s">
        <v>740</v>
      </c>
    </row>
    <row r="498" spans="1:34" ht="15" customHeight="1" x14ac:dyDescent="0.25">
      <c r="A498" s="34" t="s">
        <v>832</v>
      </c>
      <c r="B498" s="34" t="s">
        <v>9</v>
      </c>
      <c r="C498" s="34" t="s">
        <v>34</v>
      </c>
      <c r="D498" s="34" t="s">
        <v>35</v>
      </c>
      <c r="E498" s="34" t="s">
        <v>739</v>
      </c>
      <c r="F498" s="34" t="s">
        <v>326</v>
      </c>
      <c r="G498" s="34" t="s">
        <v>40</v>
      </c>
      <c r="H498" s="34" t="s">
        <v>724</v>
      </c>
      <c r="I498" s="59" t="s">
        <v>16</v>
      </c>
      <c r="J498" s="35">
        <v>25</v>
      </c>
      <c r="K498" s="36"/>
      <c r="L498" s="36"/>
      <c r="M498" s="36"/>
      <c r="N498" s="36"/>
      <c r="O498" s="36"/>
      <c r="P498" s="36"/>
      <c r="Q498" s="36"/>
      <c r="R498" s="36">
        <v>5.8461787500000003E-4</v>
      </c>
      <c r="S498" s="36">
        <v>7.4193507500000099E-4</v>
      </c>
      <c r="T498" s="36">
        <v>7.6641745933626296E-4</v>
      </c>
      <c r="U498" s="36">
        <v>5.0190219948834103E-4</v>
      </c>
      <c r="V498" s="36">
        <v>5.3986429696812905E-4</v>
      </c>
      <c r="W498" s="36">
        <v>6.82580106887104E-4</v>
      </c>
      <c r="X498" s="36">
        <v>6.4502555428654995E-4</v>
      </c>
      <c r="Y498" s="36">
        <v>8.8037327038680696E-4</v>
      </c>
      <c r="Z498" s="36">
        <v>6.7471081795476904E-4</v>
      </c>
      <c r="AA498" s="36">
        <v>4.8704630189390401E-4</v>
      </c>
      <c r="AB498" s="36">
        <v>5.2745223036542496E-4</v>
      </c>
      <c r="AC498" s="36">
        <v>6.3004264116009597E-4</v>
      </c>
      <c r="AD498" s="36">
        <v>6.7138533962034805E-4</v>
      </c>
      <c r="AE498" s="36">
        <v>4.9039415915881602E-4</v>
      </c>
      <c r="AF498" s="36">
        <v>5.7930907213105598E-4</v>
      </c>
      <c r="AG498" s="36">
        <v>5.2986632446000003E-4</v>
      </c>
      <c r="AH498" s="59" t="s">
        <v>741</v>
      </c>
    </row>
    <row r="499" spans="1:34" ht="15" customHeight="1" x14ac:dyDescent="0.25">
      <c r="A499" s="34" t="s">
        <v>832</v>
      </c>
      <c r="B499" s="34" t="s">
        <v>9</v>
      </c>
      <c r="C499" s="34" t="s">
        <v>34</v>
      </c>
      <c r="D499" s="34" t="s">
        <v>35</v>
      </c>
      <c r="E499" s="34" t="s">
        <v>739</v>
      </c>
      <c r="F499" s="34" t="s">
        <v>326</v>
      </c>
      <c r="G499" s="34" t="s">
        <v>40</v>
      </c>
      <c r="H499" s="34" t="s">
        <v>724</v>
      </c>
      <c r="I499" s="59" t="s">
        <v>17</v>
      </c>
      <c r="J499" s="35">
        <v>1</v>
      </c>
      <c r="K499" s="36"/>
      <c r="L499" s="36"/>
      <c r="M499" s="36"/>
      <c r="N499" s="36"/>
      <c r="O499" s="36"/>
      <c r="P499" s="36"/>
      <c r="Q499" s="36"/>
      <c r="R499" s="36">
        <v>1.2398575892999999</v>
      </c>
      <c r="S499" s="36">
        <v>1.5734959070600001</v>
      </c>
      <c r="T499" s="36">
        <v>1.62541814776035</v>
      </c>
      <c r="U499" s="36">
        <v>1.0644341846748699</v>
      </c>
      <c r="V499" s="36">
        <v>1.1449442010100099</v>
      </c>
      <c r="W499" s="36">
        <v>1.44761589068617</v>
      </c>
      <c r="X499" s="36">
        <v>1.3690022364177701</v>
      </c>
      <c r="Y499" s="36">
        <v>1.56836033074253</v>
      </c>
      <c r="Z499" s="36">
        <v>1.43092670271848</v>
      </c>
      <c r="AA499" s="36">
        <v>1.03292779705659</v>
      </c>
      <c r="AB499" s="36">
        <v>1.1186206901589899</v>
      </c>
      <c r="AC499" s="36">
        <v>1.3361944333723299</v>
      </c>
      <c r="AD499" s="36">
        <v>1.4238740282668301</v>
      </c>
      <c r="AE499" s="36">
        <v>1.0400279327440101</v>
      </c>
      <c r="AF499" s="36">
        <v>1.22859868017555</v>
      </c>
      <c r="AG499" s="36">
        <v>1.12394310369009</v>
      </c>
      <c r="AH499" s="59" t="s">
        <v>741</v>
      </c>
    </row>
    <row r="500" spans="1:34" ht="15" customHeight="1" x14ac:dyDescent="0.25">
      <c r="A500" s="34" t="s">
        <v>832</v>
      </c>
      <c r="B500" s="34" t="s">
        <v>9</v>
      </c>
      <c r="C500" s="34" t="s">
        <v>34</v>
      </c>
      <c r="D500" s="34" t="s">
        <v>35</v>
      </c>
      <c r="E500" s="34" t="s">
        <v>739</v>
      </c>
      <c r="F500" s="34" t="s">
        <v>326</v>
      </c>
      <c r="G500" s="34" t="s">
        <v>40</v>
      </c>
      <c r="H500" s="34" t="s">
        <v>724</v>
      </c>
      <c r="I500" s="59" t="s">
        <v>18</v>
      </c>
      <c r="J500" s="35">
        <v>298</v>
      </c>
      <c r="K500" s="36"/>
      <c r="L500" s="36"/>
      <c r="M500" s="36"/>
      <c r="N500" s="36"/>
      <c r="O500" s="36"/>
      <c r="P500" s="36"/>
      <c r="Q500" s="36"/>
      <c r="R500" s="36">
        <v>6.9686450699999998E-4</v>
      </c>
      <c r="S500" s="36">
        <v>8.8438660939999902E-4</v>
      </c>
      <c r="T500" s="36">
        <v>9.1356961152882501E-4</v>
      </c>
      <c r="U500" s="36">
        <v>5.9826742179010196E-4</v>
      </c>
      <c r="V500" s="36">
        <v>6.4351824198600896E-4</v>
      </c>
      <c r="W500" s="36">
        <v>8.1363548740942798E-4</v>
      </c>
      <c r="X500" s="36">
        <v>7.6887046070956799E-4</v>
      </c>
      <c r="Y500" s="36">
        <v>8.47377561792015E-4</v>
      </c>
      <c r="Z500" s="36">
        <v>8.0425529500208497E-4</v>
      </c>
      <c r="AA500" s="36">
        <v>5.8055919185753401E-4</v>
      </c>
      <c r="AB500" s="36">
        <v>6.2872305859558702E-4</v>
      </c>
      <c r="AC500" s="36">
        <v>7.5101082826283601E-4</v>
      </c>
      <c r="AD500" s="36">
        <v>8.00291324827452E-4</v>
      </c>
      <c r="AE500" s="36">
        <v>5.8454983771730597E-4</v>
      </c>
      <c r="AF500" s="36">
        <v>6.9053641398021995E-4</v>
      </c>
      <c r="AG500" s="36">
        <v>6.31719051669999E-4</v>
      </c>
      <c r="AH500" s="59" t="s">
        <v>741</v>
      </c>
    </row>
    <row r="501" spans="1:34" ht="15" customHeight="1" x14ac:dyDescent="0.25">
      <c r="A501" s="34" t="s">
        <v>832</v>
      </c>
      <c r="B501" s="34" t="s">
        <v>9</v>
      </c>
      <c r="C501" s="34" t="s">
        <v>34</v>
      </c>
      <c r="D501" s="34" t="s">
        <v>35</v>
      </c>
      <c r="E501" s="34" t="s">
        <v>776</v>
      </c>
      <c r="F501" s="34" t="s">
        <v>1152</v>
      </c>
      <c r="G501" s="34" t="s">
        <v>40</v>
      </c>
      <c r="H501" s="34" t="s">
        <v>723</v>
      </c>
      <c r="I501" s="59" t="s">
        <v>16</v>
      </c>
      <c r="J501" s="35">
        <v>25</v>
      </c>
      <c r="K501" s="36"/>
      <c r="L501" s="36"/>
      <c r="M501" s="36"/>
      <c r="N501" s="36"/>
      <c r="O501" s="36"/>
      <c r="P501" s="36"/>
      <c r="Q501" s="36"/>
      <c r="R501" s="36"/>
      <c r="S501" s="36"/>
      <c r="T501" s="36"/>
      <c r="U501" s="36"/>
      <c r="V501" s="36">
        <v>1.9952397474874399E-4</v>
      </c>
      <c r="W501" s="36">
        <v>1.17595821842614E-5</v>
      </c>
      <c r="X501" s="36">
        <v>2.43842415512086E-5</v>
      </c>
      <c r="Y501" s="36">
        <v>4.7062808816069503E-5</v>
      </c>
      <c r="Z501" s="36">
        <v>1.7355486700844298E-5</v>
      </c>
      <c r="AA501" s="36">
        <v>6.6161411937701502E-6</v>
      </c>
      <c r="AB501" s="36">
        <v>2.1389821700871301E-6</v>
      </c>
      <c r="AC501" s="36">
        <v>5.5930423288432898E-6</v>
      </c>
      <c r="AD501" s="36">
        <v>4.7919231118333096E-6</v>
      </c>
      <c r="AE501" s="36">
        <v>4.51763583682976E-6</v>
      </c>
      <c r="AF501" s="36">
        <v>2.2533367500869998E-6</v>
      </c>
      <c r="AG501" s="36">
        <v>5.0227303737500004E-6</v>
      </c>
      <c r="AH501" s="59" t="s">
        <v>777</v>
      </c>
    </row>
    <row r="502" spans="1:34" ht="15" customHeight="1" x14ac:dyDescent="0.25">
      <c r="A502" s="34" t="s">
        <v>832</v>
      </c>
      <c r="B502" s="34" t="s">
        <v>9</v>
      </c>
      <c r="C502" s="34" t="s">
        <v>34</v>
      </c>
      <c r="D502" s="34" t="s">
        <v>35</v>
      </c>
      <c r="E502" s="34" t="s">
        <v>776</v>
      </c>
      <c r="F502" s="34" t="s">
        <v>1152</v>
      </c>
      <c r="G502" s="34" t="s">
        <v>40</v>
      </c>
      <c r="H502" s="34" t="s">
        <v>723</v>
      </c>
      <c r="I502" s="59" t="s">
        <v>17</v>
      </c>
      <c r="J502" s="35">
        <v>1</v>
      </c>
      <c r="K502" s="36"/>
      <c r="L502" s="36"/>
      <c r="M502" s="36"/>
      <c r="N502" s="36"/>
      <c r="O502" s="36"/>
      <c r="P502" s="36"/>
      <c r="Q502" s="36"/>
      <c r="R502" s="36"/>
      <c r="S502" s="36"/>
      <c r="T502" s="36"/>
      <c r="U502" s="36"/>
      <c r="V502" s="36">
        <v>6.7765597241936995E-2</v>
      </c>
      <c r="W502" s="36">
        <v>4.5636586540681798E-2</v>
      </c>
      <c r="X502" s="36">
        <v>8.4412088442348699E-3</v>
      </c>
      <c r="Y502" s="36">
        <v>1.62846347594559E-2</v>
      </c>
      <c r="Z502" s="36">
        <v>6.0062285079190703E-3</v>
      </c>
      <c r="AA502" s="36">
        <v>2.2898079238041001E-3</v>
      </c>
      <c r="AB502" s="36">
        <v>7.3952001607108405E-4</v>
      </c>
      <c r="AC502" s="36">
        <v>1.9404470958600099E-3</v>
      </c>
      <c r="AD502" s="36">
        <v>1.65065272732672E-3</v>
      </c>
      <c r="AE502" s="36">
        <v>1.5595656534575801E-3</v>
      </c>
      <c r="AF502" s="36">
        <v>7.8099422179244403E-4</v>
      </c>
      <c r="AG502" s="36">
        <v>1.7364095966417501E-3</v>
      </c>
      <c r="AH502" s="59" t="s">
        <v>777</v>
      </c>
    </row>
    <row r="503" spans="1:34" ht="15" customHeight="1" x14ac:dyDescent="0.25">
      <c r="A503" s="34" t="s">
        <v>832</v>
      </c>
      <c r="B503" s="34" t="s">
        <v>9</v>
      </c>
      <c r="C503" s="34" t="s">
        <v>34</v>
      </c>
      <c r="D503" s="34" t="s">
        <v>35</v>
      </c>
      <c r="E503" s="34" t="s">
        <v>776</v>
      </c>
      <c r="F503" s="34" t="s">
        <v>1152</v>
      </c>
      <c r="G503" s="34" t="s">
        <v>40</v>
      </c>
      <c r="H503" s="34" t="s">
        <v>723</v>
      </c>
      <c r="I503" s="59" t="s">
        <v>18</v>
      </c>
      <c r="J503" s="35">
        <v>298</v>
      </c>
      <c r="K503" s="36"/>
      <c r="L503" s="36"/>
      <c r="M503" s="36"/>
      <c r="N503" s="36"/>
      <c r="O503" s="36"/>
      <c r="P503" s="36"/>
      <c r="Q503" s="36"/>
      <c r="R503" s="36"/>
      <c r="S503" s="36"/>
      <c r="T503" s="36"/>
      <c r="U503" s="36"/>
      <c r="V503" s="36">
        <v>3.4593829512800402E-4</v>
      </c>
      <c r="W503" s="36">
        <v>2.2427875141823399E-4</v>
      </c>
      <c r="X503" s="36">
        <v>4.2273917435257497E-5</v>
      </c>
      <c r="Y503" s="36">
        <v>8.1593749259184294E-5</v>
      </c>
      <c r="Z503" s="36">
        <v>3.0090295808629099E-5</v>
      </c>
      <c r="AA503" s="36">
        <v>1.1470271289697601E-5</v>
      </c>
      <c r="AB503" s="36">
        <v>3.7086517687196698E-6</v>
      </c>
      <c r="AC503" s="36">
        <v>9.6939211585286599E-6</v>
      </c>
      <c r="AD503" s="36">
        <v>8.3063777752387305E-6</v>
      </c>
      <c r="AE503" s="36">
        <v>7.8303515423330798E-6</v>
      </c>
      <c r="AF503" s="36">
        <v>3.9062969156379997E-6</v>
      </c>
      <c r="AG503" s="36">
        <v>8.7078847666590104E-6</v>
      </c>
      <c r="AH503" s="59" t="s">
        <v>777</v>
      </c>
    </row>
    <row r="504" spans="1:34" ht="15" customHeight="1" x14ac:dyDescent="0.25">
      <c r="A504" s="34" t="s">
        <v>832</v>
      </c>
      <c r="B504" s="34" t="s">
        <v>9</v>
      </c>
      <c r="C504" s="34" t="s">
        <v>34</v>
      </c>
      <c r="D504" s="34" t="s">
        <v>35</v>
      </c>
      <c r="E504" s="34" t="s">
        <v>776</v>
      </c>
      <c r="F504" s="34" t="s">
        <v>848</v>
      </c>
      <c r="G504" s="34" t="s">
        <v>40</v>
      </c>
      <c r="H504" s="34" t="s">
        <v>723</v>
      </c>
      <c r="I504" s="59" t="s">
        <v>16</v>
      </c>
      <c r="J504" s="35">
        <v>25</v>
      </c>
      <c r="K504" s="36"/>
      <c r="L504" s="36"/>
      <c r="M504" s="36"/>
      <c r="N504" s="36"/>
      <c r="O504" s="36"/>
      <c r="P504" s="36"/>
      <c r="Q504" s="36"/>
      <c r="R504" s="36"/>
      <c r="S504" s="36"/>
      <c r="T504" s="36"/>
      <c r="U504" s="36"/>
      <c r="V504" s="36"/>
      <c r="W504" s="36"/>
      <c r="X504" s="36">
        <v>5.1356767555953399E-6</v>
      </c>
      <c r="Y504" s="36">
        <v>3.2840301455668702E-7</v>
      </c>
      <c r="Z504" s="36">
        <v>1.3020935450151401E-6</v>
      </c>
      <c r="AA504" s="36">
        <v>6.3081967803537303E-7</v>
      </c>
      <c r="AB504" s="36">
        <v>1.5231674894874499E-7</v>
      </c>
      <c r="AC504" s="36">
        <v>1.39709126239555E-7</v>
      </c>
      <c r="AD504" s="36"/>
      <c r="AE504" s="36">
        <v>4.6952019788928598E-7</v>
      </c>
      <c r="AF504" s="36">
        <v>4.6456726620099998E-7</v>
      </c>
      <c r="AG504" s="36">
        <v>6.0031573132040003E-6</v>
      </c>
      <c r="AH504" s="59" t="s">
        <v>867</v>
      </c>
    </row>
    <row r="505" spans="1:34" ht="15" customHeight="1" x14ac:dyDescent="0.25">
      <c r="A505" s="34" t="s">
        <v>832</v>
      </c>
      <c r="B505" s="34" t="s">
        <v>9</v>
      </c>
      <c r="C505" s="34" t="s">
        <v>34</v>
      </c>
      <c r="D505" s="34" t="s">
        <v>35</v>
      </c>
      <c r="E505" s="34" t="s">
        <v>776</v>
      </c>
      <c r="F505" s="34" t="s">
        <v>848</v>
      </c>
      <c r="G505" s="34" t="s">
        <v>40</v>
      </c>
      <c r="H505" s="34" t="s">
        <v>723</v>
      </c>
      <c r="I505" s="59" t="s">
        <v>17</v>
      </c>
      <c r="J505" s="35">
        <v>1</v>
      </c>
      <c r="K505" s="36"/>
      <c r="L505" s="36"/>
      <c r="M505" s="36"/>
      <c r="N505" s="36"/>
      <c r="O505" s="36"/>
      <c r="P505" s="36"/>
      <c r="Q505" s="36"/>
      <c r="R505" s="36"/>
      <c r="S505" s="36"/>
      <c r="T505" s="36"/>
      <c r="U505" s="36"/>
      <c r="V505" s="36"/>
      <c r="W505" s="36"/>
      <c r="X505" s="36">
        <v>1.8915716012618401E-3</v>
      </c>
      <c r="Y505" s="36">
        <v>1.1959515199919099E-4</v>
      </c>
      <c r="Z505" s="36">
        <v>4.7376117141355599E-4</v>
      </c>
      <c r="AA505" s="36">
        <v>2.2986010385768E-4</v>
      </c>
      <c r="AB505" s="36">
        <v>5.4522642524911698E-5</v>
      </c>
      <c r="AC505" s="36">
        <v>4.8636714449147297E-5</v>
      </c>
      <c r="AD505" s="36"/>
      <c r="AE505" s="36">
        <v>1.6598754877120901E-4</v>
      </c>
      <c r="AF505" s="36">
        <v>1.59543849383941E-4</v>
      </c>
      <c r="AG505" s="36">
        <v>2.0214650002302998E-3</v>
      </c>
      <c r="AH505" s="59" t="s">
        <v>867</v>
      </c>
    </row>
    <row r="506" spans="1:34" ht="15" customHeight="1" x14ac:dyDescent="0.25">
      <c r="A506" s="34" t="s">
        <v>832</v>
      </c>
      <c r="B506" s="34" t="s">
        <v>9</v>
      </c>
      <c r="C506" s="34" t="s">
        <v>34</v>
      </c>
      <c r="D506" s="34" t="s">
        <v>35</v>
      </c>
      <c r="E506" s="34" t="s">
        <v>776</v>
      </c>
      <c r="F506" s="34" t="s">
        <v>848</v>
      </c>
      <c r="G506" s="34" t="s">
        <v>40</v>
      </c>
      <c r="H506" s="34" t="s">
        <v>723</v>
      </c>
      <c r="I506" s="59" t="s">
        <v>18</v>
      </c>
      <c r="J506" s="35">
        <v>298</v>
      </c>
      <c r="K506" s="36"/>
      <c r="L506" s="36"/>
      <c r="M506" s="36"/>
      <c r="N506" s="36"/>
      <c r="O506" s="36"/>
      <c r="P506" s="36"/>
      <c r="Q506" s="36"/>
      <c r="R506" s="36"/>
      <c r="S506" s="36"/>
      <c r="T506" s="36"/>
      <c r="U506" s="36"/>
      <c r="V506" s="36"/>
      <c r="W506" s="36"/>
      <c r="X506" s="36">
        <v>8.9047390536339903E-6</v>
      </c>
      <c r="Y506" s="36">
        <v>5.6940877601173805E-7</v>
      </c>
      <c r="Z506" s="36">
        <v>2.2578398128218301E-6</v>
      </c>
      <c r="AA506" s="36">
        <v>1.0938142167324901E-6</v>
      </c>
      <c r="AB506" s="36">
        <v>2.64120266334671E-7</v>
      </c>
      <c r="AC506" s="36">
        <v>2.42259003717745E-7</v>
      </c>
      <c r="AD506" s="36"/>
      <c r="AE506" s="36">
        <v>8.14132798624452E-7</v>
      </c>
      <c r="AF506" s="36">
        <v>8.0558591029599999E-7</v>
      </c>
      <c r="AG506" s="36">
        <v>1.0409103975154E-5</v>
      </c>
      <c r="AH506" s="59" t="s">
        <v>867</v>
      </c>
    </row>
    <row r="507" spans="1:34" ht="15" customHeight="1" x14ac:dyDescent="0.25">
      <c r="A507" s="34" t="s">
        <v>832</v>
      </c>
      <c r="B507" s="34" t="s">
        <v>9</v>
      </c>
      <c r="C507" s="34" t="s">
        <v>34</v>
      </c>
      <c r="D507" s="34" t="s">
        <v>35</v>
      </c>
      <c r="E507" s="34" t="s">
        <v>1170</v>
      </c>
      <c r="F507" s="34" t="s">
        <v>1171</v>
      </c>
      <c r="G507" s="34" t="s">
        <v>40</v>
      </c>
      <c r="H507" s="34" t="s">
        <v>723</v>
      </c>
      <c r="I507" s="59" t="s">
        <v>16</v>
      </c>
      <c r="J507" s="35">
        <v>25</v>
      </c>
      <c r="K507" s="36"/>
      <c r="L507" s="36"/>
      <c r="M507" s="36"/>
      <c r="N507" s="36"/>
      <c r="O507" s="36"/>
      <c r="P507" s="36"/>
      <c r="Q507" s="36"/>
      <c r="R507" s="36"/>
      <c r="S507" s="36"/>
      <c r="T507" s="36"/>
      <c r="U507" s="36"/>
      <c r="V507" s="36">
        <v>1.87887335783186E-4</v>
      </c>
      <c r="W507" s="36">
        <v>1.76964185384601E-4</v>
      </c>
      <c r="X507" s="36">
        <v>1.8829182968077199E-4</v>
      </c>
      <c r="Y507" s="36">
        <v>1.35064691941805E-3</v>
      </c>
      <c r="Z507" s="36">
        <v>1.37441622756391E-3</v>
      </c>
      <c r="AA507" s="36">
        <v>1.1935413225168099E-3</v>
      </c>
      <c r="AB507" s="36">
        <v>1.23048909670768E-3</v>
      </c>
      <c r="AC507" s="36">
        <v>1.2423563736116299E-3</v>
      </c>
      <c r="AD507" s="36">
        <v>1.2068837115811299E-3</v>
      </c>
      <c r="AE507" s="36">
        <v>1.14797203182271E-3</v>
      </c>
      <c r="AF507" s="36">
        <v>1.1652016270700799E-3</v>
      </c>
      <c r="AG507" s="36">
        <v>1.0977884263199201E-3</v>
      </c>
      <c r="AH507" s="59" t="s">
        <v>1172</v>
      </c>
    </row>
    <row r="508" spans="1:34" ht="15" customHeight="1" x14ac:dyDescent="0.25">
      <c r="A508" s="34" t="s">
        <v>832</v>
      </c>
      <c r="B508" s="34" t="s">
        <v>9</v>
      </c>
      <c r="C508" s="34" t="s">
        <v>34</v>
      </c>
      <c r="D508" s="34" t="s">
        <v>35</v>
      </c>
      <c r="E508" s="34" t="s">
        <v>1170</v>
      </c>
      <c r="F508" s="34" t="s">
        <v>1171</v>
      </c>
      <c r="G508" s="34" t="s">
        <v>40</v>
      </c>
      <c r="H508" s="34" t="s">
        <v>723</v>
      </c>
      <c r="I508" s="59" t="s">
        <v>17</v>
      </c>
      <c r="J508" s="35">
        <v>1</v>
      </c>
      <c r="K508" s="36"/>
      <c r="L508" s="36"/>
      <c r="M508" s="36"/>
      <c r="N508" s="36"/>
      <c r="O508" s="36"/>
      <c r="P508" s="36"/>
      <c r="Q508" s="36"/>
      <c r="R508" s="36"/>
      <c r="S508" s="36"/>
      <c r="T508" s="36"/>
      <c r="U508" s="36"/>
      <c r="V508" s="36">
        <v>0.49808893989091702</v>
      </c>
      <c r="W508" s="36">
        <v>0.51476309764093398</v>
      </c>
      <c r="X508" s="36">
        <v>0.52879397976291798</v>
      </c>
      <c r="Y508" s="36">
        <v>0.52011116068381602</v>
      </c>
      <c r="Z508" s="36">
        <v>0.51681808732369905</v>
      </c>
      <c r="AA508" s="36">
        <v>0.471030444438028</v>
      </c>
      <c r="AB508" s="36">
        <v>0.47957067486134097</v>
      </c>
      <c r="AC508" s="36">
        <v>0.49190353205202703</v>
      </c>
      <c r="AD508" s="36">
        <v>0.47957411544939699</v>
      </c>
      <c r="AE508" s="36">
        <v>0.46399597385679697</v>
      </c>
      <c r="AF508" s="36">
        <v>0.46365031722426697</v>
      </c>
      <c r="AG508" s="36">
        <v>0.44257660080265798</v>
      </c>
      <c r="AH508" s="59" t="s">
        <v>1172</v>
      </c>
    </row>
    <row r="509" spans="1:34" ht="15" customHeight="1" x14ac:dyDescent="0.25">
      <c r="A509" s="34" t="s">
        <v>832</v>
      </c>
      <c r="B509" s="34" t="s">
        <v>9</v>
      </c>
      <c r="C509" s="34" t="s">
        <v>34</v>
      </c>
      <c r="D509" s="34" t="s">
        <v>35</v>
      </c>
      <c r="E509" s="34" t="s">
        <v>1170</v>
      </c>
      <c r="F509" s="34" t="s">
        <v>1171</v>
      </c>
      <c r="G509" s="34" t="s">
        <v>40</v>
      </c>
      <c r="H509" s="34" t="s">
        <v>723</v>
      </c>
      <c r="I509" s="59" t="s">
        <v>18</v>
      </c>
      <c r="J509" s="35">
        <v>298</v>
      </c>
      <c r="K509" s="36"/>
      <c r="L509" s="36"/>
      <c r="M509" s="36"/>
      <c r="N509" s="36"/>
      <c r="O509" s="36"/>
      <c r="P509" s="36"/>
      <c r="Q509" s="36"/>
      <c r="R509" s="36"/>
      <c r="S509" s="36"/>
      <c r="T509" s="36"/>
      <c r="U509" s="36"/>
      <c r="V509" s="36">
        <v>2.1642553042886502E-3</v>
      </c>
      <c r="W509" s="36">
        <v>2.2486243772552E-3</v>
      </c>
      <c r="X509" s="36">
        <v>2.3590359149975198E-3</v>
      </c>
      <c r="Y509" s="36">
        <v>2.3680630923818202E-3</v>
      </c>
      <c r="Z509" s="36">
        <v>2.40728437583578E-3</v>
      </c>
      <c r="AA509" s="36">
        <v>2.07228633532192E-3</v>
      </c>
      <c r="AB509" s="36">
        <v>2.1413590732754601E-3</v>
      </c>
      <c r="AC509" s="36">
        <v>2.1563665784758799E-3</v>
      </c>
      <c r="AD509" s="36">
        <v>2.0934684883764502E-3</v>
      </c>
      <c r="AE509" s="36">
        <v>1.9849664234967601E-3</v>
      </c>
      <c r="AF509" s="36">
        <v>2.0186612339803799E-3</v>
      </c>
      <c r="AG509" s="36">
        <v>1.90513751530166E-3</v>
      </c>
      <c r="AH509" s="59" t="s">
        <v>1172</v>
      </c>
    </row>
    <row r="510" spans="1:34" ht="15" customHeight="1" x14ac:dyDescent="0.25">
      <c r="A510" s="34" t="s">
        <v>832</v>
      </c>
      <c r="B510" s="34" t="s">
        <v>9</v>
      </c>
      <c r="C510" s="34" t="s">
        <v>34</v>
      </c>
      <c r="D510" s="34" t="s">
        <v>35</v>
      </c>
      <c r="E510" s="34" t="s">
        <v>849</v>
      </c>
      <c r="F510" s="34" t="s">
        <v>850</v>
      </c>
      <c r="G510" s="34" t="s">
        <v>40</v>
      </c>
      <c r="H510" s="34" t="s">
        <v>723</v>
      </c>
      <c r="I510" s="59" t="s">
        <v>16</v>
      </c>
      <c r="J510" s="35">
        <v>25</v>
      </c>
      <c r="K510" s="36"/>
      <c r="L510" s="36"/>
      <c r="M510" s="36"/>
      <c r="N510" s="36"/>
      <c r="O510" s="36"/>
      <c r="P510" s="36"/>
      <c r="Q510" s="36"/>
      <c r="R510" s="36"/>
      <c r="S510" s="36"/>
      <c r="T510" s="36"/>
      <c r="U510" s="36"/>
      <c r="V510" s="36"/>
      <c r="W510" s="36"/>
      <c r="X510" s="36">
        <v>3.3767878675878602E-7</v>
      </c>
      <c r="Y510" s="36"/>
      <c r="Z510" s="36"/>
      <c r="AA510" s="36"/>
      <c r="AB510" s="36"/>
      <c r="AC510" s="36"/>
      <c r="AD510" s="36"/>
      <c r="AE510" s="36"/>
      <c r="AF510" s="36"/>
      <c r="AG510" s="36"/>
      <c r="AH510" s="59" t="s">
        <v>871</v>
      </c>
    </row>
    <row r="511" spans="1:34" ht="15" customHeight="1" x14ac:dyDescent="0.25">
      <c r="A511" s="34" t="s">
        <v>832</v>
      </c>
      <c r="B511" s="34" t="s">
        <v>9</v>
      </c>
      <c r="C511" s="34" t="s">
        <v>34</v>
      </c>
      <c r="D511" s="34" t="s">
        <v>35</v>
      </c>
      <c r="E511" s="34" t="s">
        <v>849</v>
      </c>
      <c r="F511" s="34" t="s">
        <v>850</v>
      </c>
      <c r="G511" s="34" t="s">
        <v>40</v>
      </c>
      <c r="H511" s="34" t="s">
        <v>723</v>
      </c>
      <c r="I511" s="59" t="s">
        <v>17</v>
      </c>
      <c r="J511" s="35">
        <v>1</v>
      </c>
      <c r="K511" s="36"/>
      <c r="L511" s="36"/>
      <c r="M511" s="36"/>
      <c r="N511" s="36"/>
      <c r="O511" s="36"/>
      <c r="P511" s="36"/>
      <c r="Q511" s="36"/>
      <c r="R511" s="36"/>
      <c r="S511" s="36"/>
      <c r="T511" s="36"/>
      <c r="U511" s="36"/>
      <c r="V511" s="36"/>
      <c r="W511" s="36"/>
      <c r="X511" s="36">
        <v>1.1708475398809E-4</v>
      </c>
      <c r="Y511" s="36"/>
      <c r="Z511" s="36"/>
      <c r="AA511" s="36"/>
      <c r="AB511" s="36"/>
      <c r="AC511" s="36"/>
      <c r="AD511" s="36"/>
      <c r="AE511" s="36"/>
      <c r="AF511" s="36"/>
      <c r="AG511" s="36"/>
      <c r="AH511" s="59" t="s">
        <v>871</v>
      </c>
    </row>
    <row r="512" spans="1:34" ht="15" customHeight="1" x14ac:dyDescent="0.25">
      <c r="A512" s="34" t="s">
        <v>832</v>
      </c>
      <c r="B512" s="34" t="s">
        <v>9</v>
      </c>
      <c r="C512" s="34" t="s">
        <v>34</v>
      </c>
      <c r="D512" s="34" t="s">
        <v>35</v>
      </c>
      <c r="E512" s="34" t="s">
        <v>849</v>
      </c>
      <c r="F512" s="34" t="s">
        <v>850</v>
      </c>
      <c r="G512" s="34" t="s">
        <v>40</v>
      </c>
      <c r="H512" s="34" t="s">
        <v>723</v>
      </c>
      <c r="I512" s="59" t="s">
        <v>18</v>
      </c>
      <c r="J512" s="35">
        <v>298</v>
      </c>
      <c r="K512" s="36"/>
      <c r="L512" s="36"/>
      <c r="M512" s="36"/>
      <c r="N512" s="36"/>
      <c r="O512" s="36"/>
      <c r="P512" s="36"/>
      <c r="Q512" s="36"/>
      <c r="R512" s="36"/>
      <c r="S512" s="36"/>
      <c r="T512" s="36"/>
      <c r="U512" s="36"/>
      <c r="V512" s="36"/>
      <c r="W512" s="36"/>
      <c r="X512" s="36">
        <v>5.8562250197818101E-7</v>
      </c>
      <c r="Y512" s="36"/>
      <c r="Z512" s="36"/>
      <c r="AA512" s="36"/>
      <c r="AB512" s="36"/>
      <c r="AC512" s="36"/>
      <c r="AD512" s="36"/>
      <c r="AE512" s="36"/>
      <c r="AF512" s="36"/>
      <c r="AG512" s="36"/>
      <c r="AH512" s="59" t="s">
        <v>871</v>
      </c>
    </row>
    <row r="513" spans="1:34" ht="15" customHeight="1" x14ac:dyDescent="0.25">
      <c r="A513" s="34" t="s">
        <v>832</v>
      </c>
      <c r="B513" s="34" t="s">
        <v>9</v>
      </c>
      <c r="C513" s="34" t="s">
        <v>34</v>
      </c>
      <c r="D513" s="34" t="s">
        <v>35</v>
      </c>
      <c r="E513" s="34" t="s">
        <v>745</v>
      </c>
      <c r="F513" s="34" t="s">
        <v>410</v>
      </c>
      <c r="G513" s="34" t="s">
        <v>40</v>
      </c>
      <c r="H513" s="34" t="s">
        <v>724</v>
      </c>
      <c r="I513" s="59" t="s">
        <v>16</v>
      </c>
      <c r="J513" s="35">
        <v>25</v>
      </c>
      <c r="K513" s="36"/>
      <c r="L513" s="36"/>
      <c r="M513" s="36"/>
      <c r="N513" s="36"/>
      <c r="O513" s="36"/>
      <c r="P513" s="36"/>
      <c r="Q513" s="36"/>
      <c r="R513" s="36"/>
      <c r="S513" s="36"/>
      <c r="T513" s="36">
        <v>4.79290358213251E-4</v>
      </c>
      <c r="U513" s="36">
        <v>2.7216264159373799E-4</v>
      </c>
      <c r="V513" s="36">
        <v>1.0866774715794599E-4</v>
      </c>
      <c r="W513" s="36">
        <v>1.8132031489280799E-4</v>
      </c>
      <c r="X513" s="36">
        <v>1.6606800887525501E-5</v>
      </c>
      <c r="Y513" s="36">
        <v>3.17162696448243E-4</v>
      </c>
      <c r="Z513" s="36">
        <v>4.7150385902344598E-4</v>
      </c>
      <c r="AA513" s="36">
        <v>5.9280921347716305E-4</v>
      </c>
      <c r="AB513" s="36">
        <v>5.5090860887534296E-4</v>
      </c>
      <c r="AC513" s="36">
        <v>4.0363201771252601E-4</v>
      </c>
      <c r="AD513" s="36">
        <v>3.6400989271066E-4</v>
      </c>
      <c r="AE513" s="36">
        <v>4.9563721799548901E-4</v>
      </c>
      <c r="AF513" s="36">
        <v>4.76178902940493E-4</v>
      </c>
      <c r="AG513" s="36">
        <v>4.5826814536279999E-4</v>
      </c>
      <c r="AH513" s="59" t="s">
        <v>749</v>
      </c>
    </row>
    <row r="514" spans="1:34" ht="15" customHeight="1" x14ac:dyDescent="0.25">
      <c r="A514" s="34" t="s">
        <v>832</v>
      </c>
      <c r="B514" s="34" t="s">
        <v>9</v>
      </c>
      <c r="C514" s="34" t="s">
        <v>34</v>
      </c>
      <c r="D514" s="34" t="s">
        <v>35</v>
      </c>
      <c r="E514" s="34" t="s">
        <v>745</v>
      </c>
      <c r="F514" s="34" t="s">
        <v>410</v>
      </c>
      <c r="G514" s="34" t="s">
        <v>40</v>
      </c>
      <c r="H514" s="34" t="s">
        <v>724</v>
      </c>
      <c r="I514" s="59" t="s">
        <v>17</v>
      </c>
      <c r="J514" s="35">
        <v>1</v>
      </c>
      <c r="K514" s="36"/>
      <c r="L514" s="36"/>
      <c r="M514" s="36"/>
      <c r="N514" s="36"/>
      <c r="O514" s="36"/>
      <c r="P514" s="36"/>
      <c r="Q514" s="36"/>
      <c r="R514" s="36"/>
      <c r="S514" s="36"/>
      <c r="T514" s="36">
        <v>1.0164789916986601</v>
      </c>
      <c r="U514" s="36">
        <v>0.57720253029199897</v>
      </c>
      <c r="V514" s="36">
        <v>0.230472452445142</v>
      </c>
      <c r="W514" s="36">
        <v>0.38454412382466802</v>
      </c>
      <c r="X514" s="36">
        <v>3.5810164303902998E-2</v>
      </c>
      <c r="Y514" s="36">
        <v>0.68506244618418499</v>
      </c>
      <c r="Z514" s="36">
        <v>1.0172016938076101</v>
      </c>
      <c r="AA514" s="36">
        <v>1.27829435352337</v>
      </c>
      <c r="AB514" s="36">
        <v>1.1884803668503601</v>
      </c>
      <c r="AC514" s="36">
        <v>0.87069563186964605</v>
      </c>
      <c r="AD514" s="36">
        <v>0.78464865809468298</v>
      </c>
      <c r="AE514" s="36">
        <v>1.0689978330891701</v>
      </c>
      <c r="AF514" s="36">
        <v>1.02629613926201</v>
      </c>
      <c r="AG514" s="36">
        <v>0.98852416741614102</v>
      </c>
      <c r="AH514" s="59" t="s">
        <v>749</v>
      </c>
    </row>
    <row r="515" spans="1:34" ht="15" customHeight="1" x14ac:dyDescent="0.25">
      <c r="A515" s="34" t="s">
        <v>832</v>
      </c>
      <c r="B515" s="34" t="s">
        <v>9</v>
      </c>
      <c r="C515" s="34" t="s">
        <v>34</v>
      </c>
      <c r="D515" s="34" t="s">
        <v>35</v>
      </c>
      <c r="E515" s="34" t="s">
        <v>745</v>
      </c>
      <c r="F515" s="34" t="s">
        <v>410</v>
      </c>
      <c r="G515" s="34" t="s">
        <v>40</v>
      </c>
      <c r="H515" s="34" t="s">
        <v>724</v>
      </c>
      <c r="I515" s="59" t="s">
        <v>18</v>
      </c>
      <c r="J515" s="35">
        <v>298</v>
      </c>
      <c r="K515" s="36"/>
      <c r="L515" s="36"/>
      <c r="M515" s="36"/>
      <c r="N515" s="36"/>
      <c r="O515" s="36"/>
      <c r="P515" s="36"/>
      <c r="Q515" s="36"/>
      <c r="R515" s="36"/>
      <c r="S515" s="36"/>
      <c r="T515" s="36">
        <v>5.7131410699019596E-4</v>
      </c>
      <c r="U515" s="36">
        <v>3.2441786877973502E-4</v>
      </c>
      <c r="V515" s="36">
        <v>1.2954649783623401E-4</v>
      </c>
      <c r="W515" s="36">
        <v>2.1613381535222801E-4</v>
      </c>
      <c r="X515" s="36">
        <v>1.9795306657930399E-5</v>
      </c>
      <c r="Y515" s="36">
        <v>3.7805793416630697E-4</v>
      </c>
      <c r="Z515" s="36">
        <v>5.6203259995594795E-4</v>
      </c>
      <c r="AA515" s="36">
        <v>7.0662858246477796E-4</v>
      </c>
      <c r="AB515" s="36">
        <v>6.5668306177940898E-4</v>
      </c>
      <c r="AC515" s="36">
        <v>4.8112936511332999E-4</v>
      </c>
      <c r="AD515" s="36">
        <v>4.33899792111108E-4</v>
      </c>
      <c r="AE515" s="36">
        <v>5.9079956385062204E-4</v>
      </c>
      <c r="AF515" s="36">
        <v>5.6760525230506703E-4</v>
      </c>
      <c r="AG515" s="36">
        <v>5.4625562927245505E-4</v>
      </c>
      <c r="AH515" s="59" t="s">
        <v>749</v>
      </c>
    </row>
    <row r="516" spans="1:34" ht="15" customHeight="1" x14ac:dyDescent="0.25">
      <c r="A516" s="34" t="s">
        <v>832</v>
      </c>
      <c r="B516" s="34" t="s">
        <v>9</v>
      </c>
      <c r="C516" s="34" t="s">
        <v>34</v>
      </c>
      <c r="D516" s="34" t="s">
        <v>35</v>
      </c>
      <c r="E516" s="34" t="s">
        <v>745</v>
      </c>
      <c r="F516" s="34" t="s">
        <v>975</v>
      </c>
      <c r="G516" s="34" t="s">
        <v>40</v>
      </c>
      <c r="H516" s="34" t="s">
        <v>724</v>
      </c>
      <c r="I516" s="59" t="s">
        <v>16</v>
      </c>
      <c r="J516" s="35">
        <v>25</v>
      </c>
      <c r="K516" s="36"/>
      <c r="L516" s="36"/>
      <c r="M516" s="36"/>
      <c r="N516" s="36"/>
      <c r="O516" s="36"/>
      <c r="P516" s="36"/>
      <c r="Q516" s="36"/>
      <c r="R516" s="36"/>
      <c r="S516" s="36"/>
      <c r="T516" s="36"/>
      <c r="U516" s="36"/>
      <c r="V516" s="36"/>
      <c r="W516" s="36"/>
      <c r="X516" s="36"/>
      <c r="Y516" s="36"/>
      <c r="Z516" s="36"/>
      <c r="AA516" s="36">
        <v>1.99026419486902E-8</v>
      </c>
      <c r="AB516" s="36">
        <v>1.8961919543972599E-6</v>
      </c>
      <c r="AC516" s="36">
        <v>2.19988547762707E-6</v>
      </c>
      <c r="AD516" s="36">
        <v>1.70122364923349E-5</v>
      </c>
      <c r="AE516" s="36">
        <v>1.2258478870611899E-5</v>
      </c>
      <c r="AF516" s="36">
        <v>4.1278329961229997E-5</v>
      </c>
      <c r="AG516" s="36">
        <v>1.4778367909689E-5</v>
      </c>
      <c r="AH516" s="59" t="s">
        <v>976</v>
      </c>
    </row>
    <row r="517" spans="1:34" ht="15" customHeight="1" x14ac:dyDescent="0.25">
      <c r="A517" s="34" t="s">
        <v>832</v>
      </c>
      <c r="B517" s="34" t="s">
        <v>9</v>
      </c>
      <c r="C517" s="34" t="s">
        <v>34</v>
      </c>
      <c r="D517" s="34" t="s">
        <v>35</v>
      </c>
      <c r="E517" s="34" t="s">
        <v>745</v>
      </c>
      <c r="F517" s="34" t="s">
        <v>975</v>
      </c>
      <c r="G517" s="34" t="s">
        <v>40</v>
      </c>
      <c r="H517" s="34" t="s">
        <v>724</v>
      </c>
      <c r="I517" s="59" t="s">
        <v>17</v>
      </c>
      <c r="J517" s="35">
        <v>1</v>
      </c>
      <c r="K517" s="36"/>
      <c r="L517" s="36"/>
      <c r="M517" s="36"/>
      <c r="N517" s="36"/>
      <c r="O517" s="36"/>
      <c r="P517" s="36"/>
      <c r="Q517" s="36"/>
      <c r="R517" s="36"/>
      <c r="S517" s="36"/>
      <c r="T517" s="36"/>
      <c r="U517" s="36"/>
      <c r="V517" s="36"/>
      <c r="W517" s="36"/>
      <c r="X517" s="36"/>
      <c r="Y517" s="36"/>
      <c r="Z517" s="36"/>
      <c r="AA517" s="36">
        <v>4.2911673330413801E-5</v>
      </c>
      <c r="AB517" s="36">
        <v>4.0894514944864197E-3</v>
      </c>
      <c r="AC517" s="36">
        <v>4.7439855066062899E-3</v>
      </c>
      <c r="AD517" s="36">
        <v>3.6687411712457402E-2</v>
      </c>
      <c r="AE517" s="36">
        <v>2.64289920102425E-2</v>
      </c>
      <c r="AF517" s="36">
        <v>8.9022715236209499E-2</v>
      </c>
      <c r="AG517" s="36">
        <v>3.1872544389844298E-2</v>
      </c>
      <c r="AH517" s="59" t="s">
        <v>976</v>
      </c>
    </row>
    <row r="518" spans="1:34" ht="15" customHeight="1" x14ac:dyDescent="0.25">
      <c r="A518" s="34" t="s">
        <v>832</v>
      </c>
      <c r="B518" s="34" t="s">
        <v>9</v>
      </c>
      <c r="C518" s="34" t="s">
        <v>34</v>
      </c>
      <c r="D518" s="34" t="s">
        <v>35</v>
      </c>
      <c r="E518" s="34" t="s">
        <v>745</v>
      </c>
      <c r="F518" s="34" t="s">
        <v>975</v>
      </c>
      <c r="G518" s="34" t="s">
        <v>40</v>
      </c>
      <c r="H518" s="34" t="s">
        <v>724</v>
      </c>
      <c r="I518" s="59" t="s">
        <v>18</v>
      </c>
      <c r="J518" s="35">
        <v>298</v>
      </c>
      <c r="K518" s="36"/>
      <c r="L518" s="36"/>
      <c r="M518" s="36"/>
      <c r="N518" s="36"/>
      <c r="O518" s="36"/>
      <c r="P518" s="36"/>
      <c r="Q518" s="36"/>
      <c r="R518" s="36"/>
      <c r="S518" s="36"/>
      <c r="T518" s="36"/>
      <c r="U518" s="36"/>
      <c r="V518" s="36"/>
      <c r="W518" s="36"/>
      <c r="X518" s="36"/>
      <c r="Y518" s="36"/>
      <c r="Z518" s="36"/>
      <c r="AA518" s="36">
        <v>2.3723949202838799E-8</v>
      </c>
      <c r="AB518" s="36">
        <v>2.2602608096415299E-6</v>
      </c>
      <c r="AC518" s="36">
        <v>2.62226348933146E-6</v>
      </c>
      <c r="AD518" s="36">
        <v>2.0278585898863301E-5</v>
      </c>
      <c r="AE518" s="36">
        <v>1.4612106813769599E-5</v>
      </c>
      <c r="AF518" s="36">
        <v>4.9203769313785998E-5</v>
      </c>
      <c r="AG518" s="36">
        <v>1.7615814548349001E-5</v>
      </c>
      <c r="AH518" s="59" t="s">
        <v>976</v>
      </c>
    </row>
    <row r="519" spans="1:34" ht="15" customHeight="1" x14ac:dyDescent="0.25">
      <c r="A519" s="34" t="s">
        <v>832</v>
      </c>
      <c r="B519" s="34" t="s">
        <v>9</v>
      </c>
      <c r="C519" s="34" t="s">
        <v>34</v>
      </c>
      <c r="D519" s="34" t="s">
        <v>35</v>
      </c>
      <c r="E519" s="34" t="s">
        <v>745</v>
      </c>
      <c r="F519" s="34" t="s">
        <v>959</v>
      </c>
      <c r="G519" s="34" t="s">
        <v>40</v>
      </c>
      <c r="H519" s="34" t="s">
        <v>724</v>
      </c>
      <c r="I519" s="59" t="s">
        <v>16</v>
      </c>
      <c r="J519" s="35">
        <v>25</v>
      </c>
      <c r="K519" s="36"/>
      <c r="L519" s="36"/>
      <c r="M519" s="36"/>
      <c r="N519" s="36"/>
      <c r="O519" s="36"/>
      <c r="P519" s="36"/>
      <c r="Q519" s="36"/>
      <c r="R519" s="36"/>
      <c r="S519" s="36"/>
      <c r="T519" s="36"/>
      <c r="U519" s="36"/>
      <c r="V519" s="36"/>
      <c r="W519" s="36"/>
      <c r="X519" s="36"/>
      <c r="Y519" s="36"/>
      <c r="Z519" s="36">
        <v>4.5426056969605799E-8</v>
      </c>
      <c r="AA519" s="36"/>
      <c r="AB519" s="36"/>
      <c r="AC519" s="36"/>
      <c r="AD519" s="36">
        <v>1.6018521281517501E-7</v>
      </c>
      <c r="AE519" s="36">
        <v>6.6035454851190504E-8</v>
      </c>
      <c r="AF519" s="36">
        <v>1.44976136334E-7</v>
      </c>
      <c r="AG519" s="36">
        <v>1.3322933228600001E-7</v>
      </c>
      <c r="AH519" s="59" t="s">
        <v>960</v>
      </c>
    </row>
    <row r="520" spans="1:34" ht="15" customHeight="1" x14ac:dyDescent="0.25">
      <c r="A520" s="34" t="s">
        <v>832</v>
      </c>
      <c r="B520" s="34" t="s">
        <v>9</v>
      </c>
      <c r="C520" s="34" t="s">
        <v>34</v>
      </c>
      <c r="D520" s="34" t="s">
        <v>35</v>
      </c>
      <c r="E520" s="34" t="s">
        <v>745</v>
      </c>
      <c r="F520" s="34" t="s">
        <v>959</v>
      </c>
      <c r="G520" s="34" t="s">
        <v>40</v>
      </c>
      <c r="H520" s="34" t="s">
        <v>724</v>
      </c>
      <c r="I520" s="59" t="s">
        <v>17</v>
      </c>
      <c r="J520" s="35">
        <v>1</v>
      </c>
      <c r="K520" s="36"/>
      <c r="L520" s="36"/>
      <c r="M520" s="36"/>
      <c r="N520" s="36"/>
      <c r="O520" s="36"/>
      <c r="P520" s="36"/>
      <c r="Q520" s="36"/>
      <c r="R520" s="36"/>
      <c r="S520" s="36"/>
      <c r="T520" s="36"/>
      <c r="U520" s="36"/>
      <c r="V520" s="36"/>
      <c r="W520" s="36"/>
      <c r="X520" s="36"/>
      <c r="Y520" s="36"/>
      <c r="Z520" s="36">
        <v>9.6921035150350894E-5</v>
      </c>
      <c r="AA520" s="36"/>
      <c r="AB520" s="36"/>
      <c r="AC520" s="36"/>
      <c r="AD520" s="36">
        <v>3.4299579828244299E-4</v>
      </c>
      <c r="AE520" s="36">
        <v>1.4172652895188401E-4</v>
      </c>
      <c r="AF520" s="36">
        <v>3.1014233373014E-4</v>
      </c>
      <c r="AG520" s="36">
        <v>2.8445850018203101E-4</v>
      </c>
      <c r="AH520" s="59" t="s">
        <v>960</v>
      </c>
    </row>
    <row r="521" spans="1:34" ht="15" customHeight="1" x14ac:dyDescent="0.25">
      <c r="A521" s="34" t="s">
        <v>832</v>
      </c>
      <c r="B521" s="34" t="s">
        <v>9</v>
      </c>
      <c r="C521" s="34" t="s">
        <v>34</v>
      </c>
      <c r="D521" s="34" t="s">
        <v>35</v>
      </c>
      <c r="E521" s="34" t="s">
        <v>745</v>
      </c>
      <c r="F521" s="34" t="s">
        <v>959</v>
      </c>
      <c r="G521" s="34" t="s">
        <v>40</v>
      </c>
      <c r="H521" s="34" t="s">
        <v>724</v>
      </c>
      <c r="I521" s="59" t="s">
        <v>18</v>
      </c>
      <c r="J521" s="35">
        <v>298</v>
      </c>
      <c r="K521" s="36"/>
      <c r="L521" s="36"/>
      <c r="M521" s="36"/>
      <c r="N521" s="36"/>
      <c r="O521" s="36"/>
      <c r="P521" s="36"/>
      <c r="Q521" s="36"/>
      <c r="R521" s="36"/>
      <c r="S521" s="36"/>
      <c r="T521" s="36"/>
      <c r="U521" s="36"/>
      <c r="V521" s="36"/>
      <c r="W521" s="36"/>
      <c r="X521" s="36"/>
      <c r="Y521" s="36"/>
      <c r="Z521" s="36">
        <v>5.4147859907770101E-8</v>
      </c>
      <c r="AA521" s="36"/>
      <c r="AB521" s="36"/>
      <c r="AC521" s="36"/>
      <c r="AD521" s="36">
        <v>1.9094077367568799E-7</v>
      </c>
      <c r="AE521" s="36">
        <v>7.8714262182161301E-8</v>
      </c>
      <c r="AF521" s="36">
        <v>1.7281155451099999E-7</v>
      </c>
      <c r="AG521" s="36">
        <v>1.5880936408499999E-7</v>
      </c>
      <c r="AH521" s="59" t="s">
        <v>960</v>
      </c>
    </row>
    <row r="522" spans="1:34" ht="15" customHeight="1" x14ac:dyDescent="0.25">
      <c r="A522" s="34" t="s">
        <v>832</v>
      </c>
      <c r="B522" s="34" t="s">
        <v>9</v>
      </c>
      <c r="C522" s="34" t="s">
        <v>34</v>
      </c>
      <c r="D522" s="34" t="s">
        <v>35</v>
      </c>
      <c r="E522" s="34" t="s">
        <v>745</v>
      </c>
      <c r="F522" s="34" t="s">
        <v>1154</v>
      </c>
      <c r="G522" s="34" t="s">
        <v>40</v>
      </c>
      <c r="H522" s="34" t="s">
        <v>724</v>
      </c>
      <c r="I522" s="59" t="s">
        <v>16</v>
      </c>
      <c r="J522" s="35">
        <v>25</v>
      </c>
      <c r="K522" s="36"/>
      <c r="L522" s="36"/>
      <c r="M522" s="36"/>
      <c r="N522" s="36"/>
      <c r="O522" s="36"/>
      <c r="P522" s="36"/>
      <c r="Q522" s="36"/>
      <c r="R522" s="36"/>
      <c r="S522" s="36"/>
      <c r="T522" s="36">
        <v>1.92680093862575E-3</v>
      </c>
      <c r="U522" s="36">
        <v>1.91981329782353E-3</v>
      </c>
      <c r="V522" s="36">
        <v>4.9687833284218401E-4</v>
      </c>
      <c r="W522" s="36">
        <v>1.7632345319175001E-4</v>
      </c>
      <c r="X522" s="36">
        <v>5.07669631226405E-4</v>
      </c>
      <c r="Y522" s="36">
        <v>2.7137119973493298E-4</v>
      </c>
      <c r="Z522" s="36">
        <v>3.9492891462074802E-4</v>
      </c>
      <c r="AA522" s="36">
        <v>2.22387179284115E-4</v>
      </c>
      <c r="AB522" s="36">
        <v>1.9956246841870199E-4</v>
      </c>
      <c r="AC522" s="36">
        <v>3.21386803707792E-4</v>
      </c>
      <c r="AD522" s="36">
        <v>2.4571268364477299E-4</v>
      </c>
      <c r="AE522" s="36">
        <v>1.93326930771019E-4</v>
      </c>
      <c r="AF522" s="36">
        <v>1.9320937794042799E-4</v>
      </c>
      <c r="AG522" s="36">
        <v>2.8878359483379802E-4</v>
      </c>
      <c r="AH522" s="59" t="s">
        <v>748</v>
      </c>
    </row>
    <row r="523" spans="1:34" ht="15" customHeight="1" x14ac:dyDescent="0.25">
      <c r="A523" s="34" t="s">
        <v>832</v>
      </c>
      <c r="B523" s="34" t="s">
        <v>9</v>
      </c>
      <c r="C523" s="34" t="s">
        <v>34</v>
      </c>
      <c r="D523" s="34" t="s">
        <v>35</v>
      </c>
      <c r="E523" s="34" t="s">
        <v>745</v>
      </c>
      <c r="F523" s="34" t="s">
        <v>1154</v>
      </c>
      <c r="G523" s="34" t="s">
        <v>40</v>
      </c>
      <c r="H523" s="34" t="s">
        <v>724</v>
      </c>
      <c r="I523" s="59" t="s">
        <v>17</v>
      </c>
      <c r="J523" s="35">
        <v>1</v>
      </c>
      <c r="K523" s="36"/>
      <c r="L523" s="36"/>
      <c r="M523" s="36"/>
      <c r="N523" s="36"/>
      <c r="O523" s="36"/>
      <c r="P523" s="36"/>
      <c r="Q523" s="36"/>
      <c r="R523" s="36"/>
      <c r="S523" s="36"/>
      <c r="T523" s="36">
        <v>4.0863594306374997</v>
      </c>
      <c r="U523" s="36">
        <v>4.0715400420241297</v>
      </c>
      <c r="V523" s="36">
        <v>1.0537795682916999</v>
      </c>
      <c r="W523" s="36">
        <v>0.37394677952906302</v>
      </c>
      <c r="X523" s="36">
        <v>1.09450879195146</v>
      </c>
      <c r="Y523" s="36">
        <v>0.58508025890650095</v>
      </c>
      <c r="Z523" s="36">
        <v>0.87858244555158405</v>
      </c>
      <c r="AA523" s="36">
        <v>0.490483766148681</v>
      </c>
      <c r="AB523" s="36">
        <v>0.43742284744332499</v>
      </c>
      <c r="AC523" s="36">
        <v>0.70414471320361205</v>
      </c>
      <c r="AD523" s="36">
        <v>0.53835656887299299</v>
      </c>
      <c r="AE523" s="36">
        <v>0.42344471554455898</v>
      </c>
      <c r="AF523" s="36">
        <v>0.42387972791484702</v>
      </c>
      <c r="AG523" s="36">
        <v>0.63171118401028903</v>
      </c>
      <c r="AH523" s="59" t="s">
        <v>748</v>
      </c>
    </row>
    <row r="524" spans="1:34" ht="15" customHeight="1" x14ac:dyDescent="0.25">
      <c r="A524" s="34" t="s">
        <v>832</v>
      </c>
      <c r="B524" s="34" t="s">
        <v>9</v>
      </c>
      <c r="C524" s="34" t="s">
        <v>34</v>
      </c>
      <c r="D524" s="34" t="s">
        <v>35</v>
      </c>
      <c r="E524" s="34" t="s">
        <v>745</v>
      </c>
      <c r="F524" s="34" t="s">
        <v>1154</v>
      </c>
      <c r="G524" s="34" t="s">
        <v>40</v>
      </c>
      <c r="H524" s="34" t="s">
        <v>724</v>
      </c>
      <c r="I524" s="59" t="s">
        <v>18</v>
      </c>
      <c r="J524" s="35">
        <v>298</v>
      </c>
      <c r="K524" s="36"/>
      <c r="L524" s="36"/>
      <c r="M524" s="36"/>
      <c r="N524" s="36"/>
      <c r="O524" s="36"/>
      <c r="P524" s="36"/>
      <c r="Q524" s="36"/>
      <c r="R524" s="36"/>
      <c r="S524" s="36"/>
      <c r="T524" s="36">
        <v>2.2967467188419002E-3</v>
      </c>
      <c r="U524" s="36">
        <v>2.28841745100564E-3</v>
      </c>
      <c r="V524" s="36">
        <v>5.9227897274788204E-4</v>
      </c>
      <c r="W524" s="36">
        <v>2.10177556204566E-4</v>
      </c>
      <c r="X524" s="36">
        <v>6.0514220042187498E-4</v>
      </c>
      <c r="Y524" s="36">
        <v>3.23474470084041E-4</v>
      </c>
      <c r="Z524" s="36">
        <v>4.7075526622793098E-4</v>
      </c>
      <c r="AA524" s="36">
        <v>2.6508551770666598E-4</v>
      </c>
      <c r="AB524" s="36">
        <v>2.37878462355094E-4</v>
      </c>
      <c r="AC524" s="36">
        <v>3.8309307001968697E-4</v>
      </c>
      <c r="AD524" s="36">
        <v>2.9288951890456998E-4</v>
      </c>
      <c r="AE524" s="36">
        <v>2.3044570147905401E-4</v>
      </c>
      <c r="AF524" s="36">
        <v>2.3030557850498999E-4</v>
      </c>
      <c r="AG524" s="36">
        <v>3.44230045041887E-4</v>
      </c>
      <c r="AH524" s="59" t="s">
        <v>748</v>
      </c>
    </row>
    <row r="525" spans="1:34" ht="15" customHeight="1" x14ac:dyDescent="0.25">
      <c r="A525" s="34" t="s">
        <v>832</v>
      </c>
      <c r="B525" s="34" t="s">
        <v>999</v>
      </c>
      <c r="C525" s="34" t="s">
        <v>34</v>
      </c>
      <c r="D525" s="34" t="s">
        <v>35</v>
      </c>
      <c r="E525" s="34" t="s">
        <v>745</v>
      </c>
      <c r="F525" s="34" t="s">
        <v>1007</v>
      </c>
      <c r="G525" s="34" t="s">
        <v>40</v>
      </c>
      <c r="H525" s="34" t="s">
        <v>724</v>
      </c>
      <c r="I525" s="59" t="s">
        <v>16</v>
      </c>
      <c r="J525" s="35">
        <v>25</v>
      </c>
      <c r="K525" s="36"/>
      <c r="L525" s="36"/>
      <c r="M525" s="36"/>
      <c r="N525" s="36"/>
      <c r="O525" s="36"/>
      <c r="P525" s="36"/>
      <c r="Q525" s="36"/>
      <c r="R525" s="36"/>
      <c r="S525" s="36"/>
      <c r="T525" s="36"/>
      <c r="U525" s="36"/>
      <c r="V525" s="36"/>
      <c r="W525" s="36"/>
      <c r="X525" s="36"/>
      <c r="Y525" s="36"/>
      <c r="Z525" s="36"/>
      <c r="AA525" s="36"/>
      <c r="AB525" s="36"/>
      <c r="AC525" s="36">
        <v>1.7865834678500599E-7</v>
      </c>
      <c r="AD525" s="36">
        <v>2.30591889827205E-6</v>
      </c>
      <c r="AE525" s="36">
        <v>7.20790642111905E-7</v>
      </c>
      <c r="AF525" s="36">
        <v>1.7852008789409999E-6</v>
      </c>
      <c r="AG525" s="36">
        <v>2.32093288942E-7</v>
      </c>
      <c r="AH525" s="59" t="s">
        <v>1080</v>
      </c>
    </row>
    <row r="526" spans="1:34" ht="15" customHeight="1" x14ac:dyDescent="0.25">
      <c r="A526" s="34" t="s">
        <v>832</v>
      </c>
      <c r="B526" s="34" t="s">
        <v>999</v>
      </c>
      <c r="C526" s="34" t="s">
        <v>34</v>
      </c>
      <c r="D526" s="34" t="s">
        <v>35</v>
      </c>
      <c r="E526" s="34" t="s">
        <v>745</v>
      </c>
      <c r="F526" s="34" t="s">
        <v>1007</v>
      </c>
      <c r="G526" s="34" t="s">
        <v>40</v>
      </c>
      <c r="H526" s="34" t="s">
        <v>724</v>
      </c>
      <c r="I526" s="59" t="s">
        <v>17</v>
      </c>
      <c r="J526" s="35">
        <v>1</v>
      </c>
      <c r="K526" s="36"/>
      <c r="L526" s="36"/>
      <c r="M526" s="36"/>
      <c r="N526" s="36"/>
      <c r="O526" s="36"/>
      <c r="P526" s="36"/>
      <c r="Q526" s="36"/>
      <c r="R526" s="36"/>
      <c r="S526" s="36"/>
      <c r="T526" s="36"/>
      <c r="U526" s="36"/>
      <c r="V526" s="36"/>
      <c r="W526" s="36"/>
      <c r="X526" s="36"/>
      <c r="Y526" s="36"/>
      <c r="Z526" s="36"/>
      <c r="AA526" s="36"/>
      <c r="AB526" s="36"/>
      <c r="AC526" s="36">
        <v>3.8582379716279301E-4</v>
      </c>
      <c r="AD526" s="36">
        <v>4.9700417596650398E-3</v>
      </c>
      <c r="AE526" s="36">
        <v>1.5555437710747799E-3</v>
      </c>
      <c r="AF526" s="36">
        <v>3.87003857687592E-3</v>
      </c>
      <c r="AG526" s="36">
        <v>5.0082885986670804E-4</v>
      </c>
      <c r="AH526" s="59" t="s">
        <v>1080</v>
      </c>
    </row>
    <row r="527" spans="1:34" ht="15" customHeight="1" x14ac:dyDescent="0.25">
      <c r="A527" s="34" t="s">
        <v>832</v>
      </c>
      <c r="B527" s="34" t="s">
        <v>999</v>
      </c>
      <c r="C527" s="34" t="s">
        <v>34</v>
      </c>
      <c r="D527" s="34" t="s">
        <v>35</v>
      </c>
      <c r="E527" s="34" t="s">
        <v>745</v>
      </c>
      <c r="F527" s="34" t="s">
        <v>1007</v>
      </c>
      <c r="G527" s="34" t="s">
        <v>40</v>
      </c>
      <c r="H527" s="34" t="s">
        <v>724</v>
      </c>
      <c r="I527" s="59" t="s">
        <v>18</v>
      </c>
      <c r="J527" s="35">
        <v>298</v>
      </c>
      <c r="K527" s="36"/>
      <c r="L527" s="36"/>
      <c r="M527" s="36"/>
      <c r="N527" s="36"/>
      <c r="O527" s="36"/>
      <c r="P527" s="36"/>
      <c r="Q527" s="36"/>
      <c r="R527" s="36"/>
      <c r="S527" s="36"/>
      <c r="T527" s="36"/>
      <c r="U527" s="36"/>
      <c r="V527" s="36"/>
      <c r="W527" s="36"/>
      <c r="X527" s="36"/>
      <c r="Y527" s="36"/>
      <c r="Z527" s="36"/>
      <c r="AA527" s="36"/>
      <c r="AB527" s="36"/>
      <c r="AC527" s="36">
        <v>2.1296074936772801E-7</v>
      </c>
      <c r="AD527" s="36">
        <v>2.7486553267402898E-6</v>
      </c>
      <c r="AE527" s="36">
        <v>8.5918244539761899E-7</v>
      </c>
      <c r="AF527" s="36">
        <v>2.1279594476980002E-6</v>
      </c>
      <c r="AG527" s="36">
        <v>2.7665520041899998E-7</v>
      </c>
      <c r="AH527" s="59" t="s">
        <v>1080</v>
      </c>
    </row>
    <row r="528" spans="1:34" ht="15" customHeight="1" x14ac:dyDescent="0.25">
      <c r="A528" s="34" t="s">
        <v>832</v>
      </c>
      <c r="B528" s="34" t="s">
        <v>9</v>
      </c>
      <c r="C528" s="34" t="s">
        <v>34</v>
      </c>
      <c r="D528" s="34" t="s">
        <v>35</v>
      </c>
      <c r="E528" s="34" t="s">
        <v>745</v>
      </c>
      <c r="F528" s="34" t="s">
        <v>977</v>
      </c>
      <c r="G528" s="34" t="s">
        <v>40</v>
      </c>
      <c r="H528" s="34" t="s">
        <v>724</v>
      </c>
      <c r="I528" s="59" t="s">
        <v>16</v>
      </c>
      <c r="J528" s="35">
        <v>25</v>
      </c>
      <c r="K528" s="36"/>
      <c r="L528" s="36"/>
      <c r="M528" s="36"/>
      <c r="N528" s="36"/>
      <c r="O528" s="36"/>
      <c r="P528" s="36"/>
      <c r="Q528" s="36"/>
      <c r="R528" s="36"/>
      <c r="S528" s="36"/>
      <c r="T528" s="36"/>
      <c r="U528" s="36"/>
      <c r="V528" s="36"/>
      <c r="W528" s="36"/>
      <c r="X528" s="36"/>
      <c r="Y528" s="36"/>
      <c r="Z528" s="36"/>
      <c r="AA528" s="36">
        <v>9.0758154016119805E-7</v>
      </c>
      <c r="AB528" s="36">
        <v>1.93764083169231E-8</v>
      </c>
      <c r="AC528" s="36">
        <v>1.4436945188107601E-6</v>
      </c>
      <c r="AD528" s="36">
        <v>8.2559004959099792E-6</v>
      </c>
      <c r="AE528" s="36">
        <v>3.5875171785059499E-6</v>
      </c>
      <c r="AF528" s="36">
        <v>1.0010302629123E-5</v>
      </c>
      <c r="AG528" s="36">
        <v>3.7942830815489999E-6</v>
      </c>
      <c r="AH528" s="59" t="s">
        <v>978</v>
      </c>
    </row>
    <row r="529" spans="1:34" ht="15" customHeight="1" x14ac:dyDescent="0.25">
      <c r="A529" s="34" t="s">
        <v>832</v>
      </c>
      <c r="B529" s="34" t="s">
        <v>9</v>
      </c>
      <c r="C529" s="34" t="s">
        <v>34</v>
      </c>
      <c r="D529" s="34" t="s">
        <v>35</v>
      </c>
      <c r="E529" s="34" t="s">
        <v>745</v>
      </c>
      <c r="F529" s="34" t="s">
        <v>977</v>
      </c>
      <c r="G529" s="34" t="s">
        <v>40</v>
      </c>
      <c r="H529" s="34" t="s">
        <v>724</v>
      </c>
      <c r="I529" s="59" t="s">
        <v>17</v>
      </c>
      <c r="J529" s="35">
        <v>1</v>
      </c>
      <c r="K529" s="36"/>
      <c r="L529" s="36"/>
      <c r="M529" s="36"/>
      <c r="N529" s="36"/>
      <c r="O529" s="36"/>
      <c r="P529" s="36"/>
      <c r="Q529" s="36"/>
      <c r="R529" s="36"/>
      <c r="S529" s="36"/>
      <c r="T529" s="36"/>
      <c r="U529" s="36"/>
      <c r="V529" s="36"/>
      <c r="W529" s="36"/>
      <c r="X529" s="36"/>
      <c r="Y529" s="36"/>
      <c r="Z529" s="36"/>
      <c r="AA529" s="36">
        <v>1.95680675421197E-3</v>
      </c>
      <c r="AB529" s="36">
        <v>4.1782733988184699E-5</v>
      </c>
      <c r="AC529" s="36">
        <v>3.1134700993249399E-3</v>
      </c>
      <c r="AD529" s="36">
        <v>1.78061806335564E-2</v>
      </c>
      <c r="AE529" s="36">
        <v>7.7350486553149703E-3</v>
      </c>
      <c r="AF529" s="36">
        <v>2.1741864127466998E-2</v>
      </c>
      <c r="AG529" s="36">
        <v>8.1819793213220495E-3</v>
      </c>
      <c r="AH529" s="59" t="s">
        <v>978</v>
      </c>
    </row>
    <row r="530" spans="1:34" ht="15" customHeight="1" x14ac:dyDescent="0.25">
      <c r="A530" s="34" t="s">
        <v>832</v>
      </c>
      <c r="B530" s="34" t="s">
        <v>9</v>
      </c>
      <c r="C530" s="34" t="s">
        <v>34</v>
      </c>
      <c r="D530" s="34" t="s">
        <v>35</v>
      </c>
      <c r="E530" s="34" t="s">
        <v>745</v>
      </c>
      <c r="F530" s="34" t="s">
        <v>977</v>
      </c>
      <c r="G530" s="34" t="s">
        <v>40</v>
      </c>
      <c r="H530" s="34" t="s">
        <v>724</v>
      </c>
      <c r="I530" s="59" t="s">
        <v>18</v>
      </c>
      <c r="J530" s="35">
        <v>298</v>
      </c>
      <c r="K530" s="36"/>
      <c r="L530" s="36"/>
      <c r="M530" s="36"/>
      <c r="N530" s="36"/>
      <c r="O530" s="36"/>
      <c r="P530" s="36"/>
      <c r="Q530" s="36"/>
      <c r="R530" s="36"/>
      <c r="S530" s="36"/>
      <c r="T530" s="36"/>
      <c r="U530" s="36"/>
      <c r="V530" s="36"/>
      <c r="W530" s="36"/>
      <c r="X530" s="36"/>
      <c r="Y530" s="36"/>
      <c r="Z530" s="36"/>
      <c r="AA530" s="36">
        <v>1.08183719587214E-6</v>
      </c>
      <c r="AB530" s="36">
        <v>2.3096678713772398E-8</v>
      </c>
      <c r="AC530" s="36">
        <v>1.72088386642243E-6</v>
      </c>
      <c r="AD530" s="36">
        <v>9.8410333911247002E-6</v>
      </c>
      <c r="AE530" s="36">
        <v>4.2763204767796898E-6</v>
      </c>
      <c r="AF530" s="36">
        <v>1.1932280733915E-5</v>
      </c>
      <c r="AG530" s="36">
        <v>4.5227854332059901E-6</v>
      </c>
      <c r="AH530" s="59" t="s">
        <v>978</v>
      </c>
    </row>
    <row r="531" spans="1:34" ht="15" customHeight="1" x14ac:dyDescent="0.25">
      <c r="A531" s="34" t="s">
        <v>832</v>
      </c>
      <c r="B531" s="34" t="s">
        <v>9</v>
      </c>
      <c r="C531" s="34" t="s">
        <v>34</v>
      </c>
      <c r="D531" s="34" t="s">
        <v>35</v>
      </c>
      <c r="E531" s="34" t="s">
        <v>745</v>
      </c>
      <c r="F531" s="34" t="s">
        <v>987</v>
      </c>
      <c r="G531" s="34" t="s">
        <v>40</v>
      </c>
      <c r="H531" s="34" t="s">
        <v>724</v>
      </c>
      <c r="I531" s="59" t="s">
        <v>16</v>
      </c>
      <c r="J531" s="35">
        <v>25</v>
      </c>
      <c r="K531" s="36"/>
      <c r="L531" s="36"/>
      <c r="M531" s="36"/>
      <c r="N531" s="36"/>
      <c r="O531" s="36"/>
      <c r="P531" s="36"/>
      <c r="Q531" s="36"/>
      <c r="R531" s="36"/>
      <c r="S531" s="36"/>
      <c r="T531" s="36"/>
      <c r="U531" s="36"/>
      <c r="V531" s="36"/>
      <c r="W531" s="36"/>
      <c r="X531" s="36"/>
      <c r="Y531" s="36"/>
      <c r="Z531" s="36">
        <v>1.5014582981310601E-7</v>
      </c>
      <c r="AA531" s="36">
        <v>1.1186456176121801E-5</v>
      </c>
      <c r="AB531" s="36">
        <v>8.9846493135194395E-6</v>
      </c>
      <c r="AC531" s="36">
        <v>2.4575603042918299E-6</v>
      </c>
      <c r="AD531" s="36">
        <v>8.5836067123722998E-6</v>
      </c>
      <c r="AE531" s="36">
        <v>8.1749835376238097E-6</v>
      </c>
      <c r="AF531" s="36">
        <v>1.7748952752478E-5</v>
      </c>
      <c r="AG531" s="36">
        <v>8.1280806048860004E-6</v>
      </c>
      <c r="AH531" s="59" t="s">
        <v>961</v>
      </c>
    </row>
    <row r="532" spans="1:34" ht="15" customHeight="1" x14ac:dyDescent="0.25">
      <c r="A532" s="34" t="s">
        <v>832</v>
      </c>
      <c r="B532" s="34" t="s">
        <v>9</v>
      </c>
      <c r="C532" s="34" t="s">
        <v>34</v>
      </c>
      <c r="D532" s="34" t="s">
        <v>35</v>
      </c>
      <c r="E532" s="34" t="s">
        <v>745</v>
      </c>
      <c r="F532" s="34" t="s">
        <v>987</v>
      </c>
      <c r="G532" s="34" t="s">
        <v>40</v>
      </c>
      <c r="H532" s="34" t="s">
        <v>724</v>
      </c>
      <c r="I532" s="59" t="s">
        <v>17</v>
      </c>
      <c r="J532" s="35">
        <v>1</v>
      </c>
      <c r="K532" s="36"/>
      <c r="L532" s="36"/>
      <c r="M532" s="36"/>
      <c r="N532" s="36"/>
      <c r="O532" s="36"/>
      <c r="P532" s="36"/>
      <c r="Q532" s="36"/>
      <c r="R532" s="36"/>
      <c r="S532" s="36"/>
      <c r="T532" s="36"/>
      <c r="U532" s="36"/>
      <c r="V532" s="36"/>
      <c r="W532" s="36"/>
      <c r="X532" s="36"/>
      <c r="Y532" s="36"/>
      <c r="Z532" s="36">
        <v>3.2413198396071002E-4</v>
      </c>
      <c r="AA532" s="36">
        <v>2.4125956713095899E-2</v>
      </c>
      <c r="AB532" s="36">
        <v>1.9370633991828499E-2</v>
      </c>
      <c r="AC532" s="36">
        <v>5.3027713250891001E-3</v>
      </c>
      <c r="AD532" s="36">
        <v>1.8513422854813898E-2</v>
      </c>
      <c r="AE532" s="36">
        <v>1.7626551717239002E-2</v>
      </c>
      <c r="AF532" s="36">
        <v>3.82722661996052E-2</v>
      </c>
      <c r="AG532" s="36">
        <v>1.75240391284457E-2</v>
      </c>
      <c r="AH532" s="59" t="s">
        <v>961</v>
      </c>
    </row>
    <row r="533" spans="1:34" ht="15" customHeight="1" x14ac:dyDescent="0.25">
      <c r="A533" s="34" t="s">
        <v>832</v>
      </c>
      <c r="B533" s="34" t="s">
        <v>9</v>
      </c>
      <c r="C533" s="34" t="s">
        <v>34</v>
      </c>
      <c r="D533" s="34" t="s">
        <v>35</v>
      </c>
      <c r="E533" s="34" t="s">
        <v>745</v>
      </c>
      <c r="F533" s="34" t="s">
        <v>987</v>
      </c>
      <c r="G533" s="34" t="s">
        <v>40</v>
      </c>
      <c r="H533" s="34" t="s">
        <v>724</v>
      </c>
      <c r="I533" s="59" t="s">
        <v>18</v>
      </c>
      <c r="J533" s="35">
        <v>298</v>
      </c>
      <c r="K533" s="36"/>
      <c r="L533" s="36"/>
      <c r="M533" s="36"/>
      <c r="N533" s="36"/>
      <c r="O533" s="36"/>
      <c r="P533" s="36"/>
      <c r="Q533" s="36"/>
      <c r="R533" s="36"/>
      <c r="S533" s="36"/>
      <c r="T533" s="36"/>
      <c r="U533" s="36"/>
      <c r="V533" s="36"/>
      <c r="W533" s="36"/>
      <c r="X533" s="36"/>
      <c r="Y533" s="36"/>
      <c r="Z533" s="36">
        <v>1.78973829137222E-7</v>
      </c>
      <c r="AA533" s="36">
        <v>1.3334255761937101E-5</v>
      </c>
      <c r="AB533" s="36">
        <v>1.07097019817152E-5</v>
      </c>
      <c r="AC533" s="36">
        <v>2.9294118827158601E-6</v>
      </c>
      <c r="AD533" s="36">
        <v>1.0231659201147801E-5</v>
      </c>
      <c r="AE533" s="36">
        <v>9.7445803768480399E-6</v>
      </c>
      <c r="AF533" s="36">
        <v>2.1156751680953002E-5</v>
      </c>
      <c r="AG533" s="36">
        <v>9.6886720810250094E-6</v>
      </c>
      <c r="AH533" s="59" t="s">
        <v>961</v>
      </c>
    </row>
    <row r="534" spans="1:34" ht="15" customHeight="1" x14ac:dyDescent="0.25">
      <c r="A534" s="34" t="s">
        <v>832</v>
      </c>
      <c r="B534" s="34" t="s">
        <v>9</v>
      </c>
      <c r="C534" s="34" t="s">
        <v>34</v>
      </c>
      <c r="D534" s="34" t="s">
        <v>35</v>
      </c>
      <c r="E534" s="34" t="s">
        <v>745</v>
      </c>
      <c r="F534" s="34" t="s">
        <v>1032</v>
      </c>
      <c r="G534" s="34" t="s">
        <v>40</v>
      </c>
      <c r="H534" s="34" t="s">
        <v>724</v>
      </c>
      <c r="I534" s="59" t="s">
        <v>16</v>
      </c>
      <c r="J534" s="35">
        <v>25</v>
      </c>
      <c r="K534" s="36"/>
      <c r="L534" s="36"/>
      <c r="M534" s="36"/>
      <c r="N534" s="36"/>
      <c r="O534" s="36"/>
      <c r="P534" s="36"/>
      <c r="Q534" s="36"/>
      <c r="R534" s="36"/>
      <c r="S534" s="36"/>
      <c r="T534" s="36"/>
      <c r="U534" s="36"/>
      <c r="V534" s="36"/>
      <c r="W534" s="36"/>
      <c r="X534" s="36"/>
      <c r="Y534" s="36"/>
      <c r="Z534" s="36"/>
      <c r="AA534" s="36"/>
      <c r="AB534" s="36">
        <v>6.8682543927300996E-8</v>
      </c>
      <c r="AC534" s="36">
        <v>9.3950063928767299E-7</v>
      </c>
      <c r="AD534" s="36">
        <v>8.6684273243161494E-6</v>
      </c>
      <c r="AE534" s="36">
        <v>2.3645933126404798E-6</v>
      </c>
      <c r="AF534" s="36">
        <v>1.5508365006794E-5</v>
      </c>
      <c r="AG534" s="36">
        <v>7.3568784064250001E-6</v>
      </c>
      <c r="AH534" s="59" t="s">
        <v>1033</v>
      </c>
    </row>
    <row r="535" spans="1:34" ht="15" customHeight="1" x14ac:dyDescent="0.25">
      <c r="A535" s="34" t="s">
        <v>832</v>
      </c>
      <c r="B535" s="34" t="s">
        <v>9</v>
      </c>
      <c r="C535" s="34" t="s">
        <v>34</v>
      </c>
      <c r="D535" s="34" t="s">
        <v>35</v>
      </c>
      <c r="E535" s="34" t="s">
        <v>745</v>
      </c>
      <c r="F535" s="34" t="s">
        <v>1032</v>
      </c>
      <c r="G535" s="34" t="s">
        <v>40</v>
      </c>
      <c r="H535" s="34" t="s">
        <v>724</v>
      </c>
      <c r="I535" s="59" t="s">
        <v>17</v>
      </c>
      <c r="J535" s="35">
        <v>1</v>
      </c>
      <c r="K535" s="36"/>
      <c r="L535" s="36"/>
      <c r="M535" s="36"/>
      <c r="N535" s="36"/>
      <c r="O535" s="36"/>
      <c r="P535" s="36"/>
      <c r="Q535" s="36"/>
      <c r="R535" s="36"/>
      <c r="S535" s="36"/>
      <c r="T535" s="36"/>
      <c r="U535" s="36"/>
      <c r="V535" s="36"/>
      <c r="W535" s="36"/>
      <c r="X535" s="36"/>
      <c r="Y535" s="36"/>
      <c r="Z535" s="36"/>
      <c r="AA535" s="36"/>
      <c r="AB535" s="36">
        <v>1.48092010392981E-4</v>
      </c>
      <c r="AC535" s="36">
        <v>2.0255743562981399E-3</v>
      </c>
      <c r="AD535" s="36">
        <v>1.8683552962918602E-2</v>
      </c>
      <c r="AE535" s="36">
        <v>5.0987836095473102E-3</v>
      </c>
      <c r="AF535" s="36">
        <v>3.3448551846729499E-2</v>
      </c>
      <c r="AG535" s="36">
        <v>1.5858522896134399E-2</v>
      </c>
      <c r="AH535" s="59" t="s">
        <v>1033</v>
      </c>
    </row>
    <row r="536" spans="1:34" ht="15" customHeight="1" x14ac:dyDescent="0.25">
      <c r="A536" s="34" t="s">
        <v>832</v>
      </c>
      <c r="B536" s="34" t="s">
        <v>9</v>
      </c>
      <c r="C536" s="34" t="s">
        <v>34</v>
      </c>
      <c r="D536" s="34" t="s">
        <v>35</v>
      </c>
      <c r="E536" s="34" t="s">
        <v>745</v>
      </c>
      <c r="F536" s="34" t="s">
        <v>1032</v>
      </c>
      <c r="G536" s="34" t="s">
        <v>40</v>
      </c>
      <c r="H536" s="34" t="s">
        <v>724</v>
      </c>
      <c r="I536" s="59" t="s">
        <v>18</v>
      </c>
      <c r="J536" s="35">
        <v>298</v>
      </c>
      <c r="K536" s="36"/>
      <c r="L536" s="36"/>
      <c r="M536" s="36"/>
      <c r="N536" s="36"/>
      <c r="O536" s="36"/>
      <c r="P536" s="36"/>
      <c r="Q536" s="36"/>
      <c r="R536" s="36"/>
      <c r="S536" s="36"/>
      <c r="T536" s="36"/>
      <c r="U536" s="36"/>
      <c r="V536" s="36"/>
      <c r="W536" s="36"/>
      <c r="X536" s="36"/>
      <c r="Y536" s="36"/>
      <c r="Z536" s="36"/>
      <c r="AA536" s="36"/>
      <c r="AB536" s="36">
        <v>8.1869592361342806E-8</v>
      </c>
      <c r="AC536" s="36">
        <v>1.11988476203091E-6</v>
      </c>
      <c r="AD536" s="36">
        <v>1.03327653705848E-5</v>
      </c>
      <c r="AE536" s="36">
        <v>2.81859522866726E-6</v>
      </c>
      <c r="AF536" s="36">
        <v>1.8485971088097999E-5</v>
      </c>
      <c r="AG536" s="36">
        <v>8.7693990604579999E-6</v>
      </c>
      <c r="AH536" s="59" t="s">
        <v>1033</v>
      </c>
    </row>
    <row r="537" spans="1:34" ht="15" customHeight="1" x14ac:dyDescent="0.25">
      <c r="A537" s="34" t="s">
        <v>832</v>
      </c>
      <c r="B537" s="34" t="s">
        <v>9</v>
      </c>
      <c r="C537" s="34" t="s">
        <v>34</v>
      </c>
      <c r="D537" s="34" t="s">
        <v>35</v>
      </c>
      <c r="E537" s="34" t="s">
        <v>745</v>
      </c>
      <c r="F537" s="34" t="s">
        <v>1024</v>
      </c>
      <c r="G537" s="34" t="s">
        <v>40</v>
      </c>
      <c r="H537" s="34" t="s">
        <v>724</v>
      </c>
      <c r="I537" s="59" t="s">
        <v>16</v>
      </c>
      <c r="J537" s="35">
        <v>25</v>
      </c>
      <c r="K537" s="36"/>
      <c r="L537" s="36"/>
      <c r="M537" s="36"/>
      <c r="N537" s="36"/>
      <c r="O537" s="36"/>
      <c r="P537" s="36"/>
      <c r="Q537" s="36"/>
      <c r="R537" s="36"/>
      <c r="S537" s="36"/>
      <c r="T537" s="36"/>
      <c r="U537" s="36"/>
      <c r="V537" s="36"/>
      <c r="W537" s="36"/>
      <c r="X537" s="36"/>
      <c r="Y537" s="36"/>
      <c r="Z537" s="36"/>
      <c r="AA537" s="36"/>
      <c r="AB537" s="36"/>
      <c r="AC537" s="36"/>
      <c r="AD537" s="36">
        <v>3.0476177215080099E-7</v>
      </c>
      <c r="AE537" s="36">
        <v>4.1274482644404798E-7</v>
      </c>
      <c r="AF537" s="36">
        <v>5.0981815502199996E-7</v>
      </c>
      <c r="AG537" s="36">
        <v>1.53468989825E-7</v>
      </c>
      <c r="AH537" s="59" t="s">
        <v>1081</v>
      </c>
    </row>
    <row r="538" spans="1:34" ht="15" customHeight="1" x14ac:dyDescent="0.25">
      <c r="A538" s="34" t="s">
        <v>832</v>
      </c>
      <c r="B538" s="34" t="s">
        <v>9</v>
      </c>
      <c r="C538" s="34" t="s">
        <v>34</v>
      </c>
      <c r="D538" s="34" t="s">
        <v>35</v>
      </c>
      <c r="E538" s="34" t="s">
        <v>745</v>
      </c>
      <c r="F538" s="34" t="s">
        <v>1024</v>
      </c>
      <c r="G538" s="34" t="s">
        <v>40</v>
      </c>
      <c r="H538" s="34" t="s">
        <v>724</v>
      </c>
      <c r="I538" s="59" t="s">
        <v>17</v>
      </c>
      <c r="J538" s="35">
        <v>1</v>
      </c>
      <c r="K538" s="36"/>
      <c r="L538" s="36"/>
      <c r="M538" s="36"/>
      <c r="N538" s="36"/>
      <c r="O538" s="36"/>
      <c r="P538" s="36"/>
      <c r="Q538" s="36"/>
      <c r="R538" s="36"/>
      <c r="S538" s="36"/>
      <c r="T538" s="36"/>
      <c r="U538" s="36"/>
      <c r="V538" s="36"/>
      <c r="W538" s="36"/>
      <c r="X538" s="36"/>
      <c r="Y538" s="36"/>
      <c r="Z538" s="36"/>
      <c r="AA538" s="36"/>
      <c r="AB538" s="36"/>
      <c r="AC538" s="36"/>
      <c r="AD538" s="36">
        <v>6.5792467255476497E-4</v>
      </c>
      <c r="AE538" s="36">
        <v>8.8813172532743799E-4</v>
      </c>
      <c r="AF538" s="36">
        <v>1.09521622100939E-3</v>
      </c>
      <c r="AG538" s="36">
        <v>3.3252003887515098E-4</v>
      </c>
      <c r="AH538" s="59" t="s">
        <v>1081</v>
      </c>
    </row>
    <row r="539" spans="1:34" ht="15" customHeight="1" x14ac:dyDescent="0.25">
      <c r="A539" s="34" t="s">
        <v>832</v>
      </c>
      <c r="B539" s="34" t="s">
        <v>9</v>
      </c>
      <c r="C539" s="34" t="s">
        <v>34</v>
      </c>
      <c r="D539" s="34" t="s">
        <v>35</v>
      </c>
      <c r="E539" s="34" t="s">
        <v>745</v>
      </c>
      <c r="F539" s="34" t="s">
        <v>1024</v>
      </c>
      <c r="G539" s="34" t="s">
        <v>40</v>
      </c>
      <c r="H539" s="34" t="s">
        <v>724</v>
      </c>
      <c r="I539" s="59" t="s">
        <v>18</v>
      </c>
      <c r="J539" s="35">
        <v>298</v>
      </c>
      <c r="K539" s="36"/>
      <c r="L539" s="36"/>
      <c r="M539" s="36"/>
      <c r="N539" s="36"/>
      <c r="O539" s="36"/>
      <c r="P539" s="36"/>
      <c r="Q539" s="36"/>
      <c r="R539" s="36"/>
      <c r="S539" s="36"/>
      <c r="T539" s="36"/>
      <c r="U539" s="36"/>
      <c r="V539" s="36"/>
      <c r="W539" s="36"/>
      <c r="X539" s="36"/>
      <c r="Y539" s="36"/>
      <c r="Z539" s="36"/>
      <c r="AA539" s="36"/>
      <c r="AB539" s="36"/>
      <c r="AC539" s="36"/>
      <c r="AD539" s="36">
        <v>3.63276032403756E-7</v>
      </c>
      <c r="AE539" s="36">
        <v>4.9199183312167102E-7</v>
      </c>
      <c r="AF539" s="36">
        <v>6.0770324078700004E-7</v>
      </c>
      <c r="AG539" s="36">
        <v>1.82935035872E-7</v>
      </c>
      <c r="AH539" s="59" t="s">
        <v>1081</v>
      </c>
    </row>
    <row r="540" spans="1:34" ht="15" customHeight="1" x14ac:dyDescent="0.25">
      <c r="A540" s="34" t="s">
        <v>832</v>
      </c>
      <c r="B540" s="34" t="s">
        <v>9</v>
      </c>
      <c r="C540" s="34" t="s">
        <v>34</v>
      </c>
      <c r="D540" s="34" t="s">
        <v>35</v>
      </c>
      <c r="E540" s="34" t="s">
        <v>745</v>
      </c>
      <c r="F540" s="34" t="s">
        <v>36</v>
      </c>
      <c r="G540" s="34" t="s">
        <v>40</v>
      </c>
      <c r="H540" s="34" t="s">
        <v>723</v>
      </c>
      <c r="I540" s="59" t="s">
        <v>16</v>
      </c>
      <c r="J540" s="35">
        <v>25</v>
      </c>
      <c r="K540" s="36">
        <v>2.05192013141143E-3</v>
      </c>
      <c r="L540" s="36">
        <v>1.94695124698634E-3</v>
      </c>
      <c r="M540" s="36">
        <v>1.6973957900204299E-3</v>
      </c>
      <c r="N540" s="36">
        <v>1.62301208909274E-3</v>
      </c>
      <c r="O540" s="36">
        <v>1.70258621009256E-3</v>
      </c>
      <c r="P540" s="36">
        <v>1.77420455304258E-3</v>
      </c>
      <c r="Q540" s="36"/>
      <c r="R540" s="36"/>
      <c r="S540" s="36"/>
      <c r="T540" s="36"/>
      <c r="U540" s="36"/>
      <c r="V540" s="36"/>
      <c r="W540" s="36"/>
      <c r="X540" s="36"/>
      <c r="Y540" s="36"/>
      <c r="Z540" s="36"/>
      <c r="AA540" s="36"/>
      <c r="AB540" s="36"/>
      <c r="AC540" s="36"/>
      <c r="AD540" s="36"/>
      <c r="AE540" s="36"/>
      <c r="AF540" s="36"/>
      <c r="AG540" s="36"/>
      <c r="AH540" s="59" t="s">
        <v>746</v>
      </c>
    </row>
    <row r="541" spans="1:34" ht="15" customHeight="1" x14ac:dyDescent="0.25">
      <c r="A541" s="34" t="s">
        <v>832</v>
      </c>
      <c r="B541" s="34" t="s">
        <v>9</v>
      </c>
      <c r="C541" s="34" t="s">
        <v>34</v>
      </c>
      <c r="D541" s="34" t="s">
        <v>35</v>
      </c>
      <c r="E541" s="34" t="s">
        <v>745</v>
      </c>
      <c r="F541" s="34" t="s">
        <v>36</v>
      </c>
      <c r="G541" s="34" t="s">
        <v>40</v>
      </c>
      <c r="H541" s="34" t="s">
        <v>723</v>
      </c>
      <c r="I541" s="59" t="s">
        <v>17</v>
      </c>
      <c r="J541" s="35">
        <v>1</v>
      </c>
      <c r="K541" s="36">
        <v>7.6450899530716798</v>
      </c>
      <c r="L541" s="36">
        <v>7.2646014562850603</v>
      </c>
      <c r="M541" s="36">
        <v>6.3365633585563597</v>
      </c>
      <c r="N541" s="36">
        <v>6.0570169338089102</v>
      </c>
      <c r="O541" s="36">
        <v>6.3560438412114602</v>
      </c>
      <c r="P541" s="36">
        <v>6.6233187649070597</v>
      </c>
      <c r="Q541" s="36"/>
      <c r="R541" s="36"/>
      <c r="S541" s="36"/>
      <c r="T541" s="36"/>
      <c r="U541" s="36"/>
      <c r="V541" s="36"/>
      <c r="W541" s="36"/>
      <c r="X541" s="36"/>
      <c r="Y541" s="36"/>
      <c r="Z541" s="36"/>
      <c r="AA541" s="36"/>
      <c r="AB541" s="36"/>
      <c r="AC541" s="36"/>
      <c r="AD541" s="36"/>
      <c r="AE541" s="36"/>
      <c r="AF541" s="36"/>
      <c r="AG541" s="36"/>
      <c r="AH541" s="59" t="s">
        <v>746</v>
      </c>
    </row>
    <row r="542" spans="1:34" ht="15" customHeight="1" x14ac:dyDescent="0.25">
      <c r="A542" s="34" t="s">
        <v>832</v>
      </c>
      <c r="B542" s="34" t="s">
        <v>9</v>
      </c>
      <c r="C542" s="34" t="s">
        <v>34</v>
      </c>
      <c r="D542" s="34" t="s">
        <v>35</v>
      </c>
      <c r="E542" s="34" t="s">
        <v>745</v>
      </c>
      <c r="F542" s="34" t="s">
        <v>36</v>
      </c>
      <c r="G542" s="34" t="s">
        <v>40</v>
      </c>
      <c r="H542" s="34" t="s">
        <v>723</v>
      </c>
      <c r="I542" s="59" t="s">
        <v>18</v>
      </c>
      <c r="J542" s="35">
        <v>298</v>
      </c>
      <c r="K542" s="36">
        <v>3.8903042066907902E-2</v>
      </c>
      <c r="L542" s="36">
        <v>3.7030318672424498E-2</v>
      </c>
      <c r="M542" s="36">
        <v>3.2318409354889499E-2</v>
      </c>
      <c r="N542" s="36">
        <v>3.0881510157144399E-2</v>
      </c>
      <c r="O542" s="36">
        <v>3.2418387072997198E-2</v>
      </c>
      <c r="P542" s="36">
        <v>3.37810685117245E-2</v>
      </c>
      <c r="Q542" s="36"/>
      <c r="R542" s="36"/>
      <c r="S542" s="36"/>
      <c r="T542" s="36"/>
      <c r="U542" s="36"/>
      <c r="V542" s="36"/>
      <c r="W542" s="36"/>
      <c r="X542" s="36"/>
      <c r="Y542" s="36"/>
      <c r="Z542" s="36"/>
      <c r="AA542" s="36"/>
      <c r="AB542" s="36"/>
      <c r="AC542" s="36"/>
      <c r="AD542" s="36"/>
      <c r="AE542" s="36"/>
      <c r="AF542" s="36"/>
      <c r="AG542" s="36"/>
      <c r="AH542" s="59" t="s">
        <v>746</v>
      </c>
    </row>
    <row r="543" spans="1:34" ht="15" customHeight="1" x14ac:dyDescent="0.25">
      <c r="A543" s="34" t="s">
        <v>832</v>
      </c>
      <c r="B543" s="34" t="s">
        <v>9</v>
      </c>
      <c r="C543" s="34" t="s">
        <v>34</v>
      </c>
      <c r="D543" s="34" t="s">
        <v>35</v>
      </c>
      <c r="E543" s="34" t="s">
        <v>745</v>
      </c>
      <c r="F543" s="34" t="s">
        <v>1079</v>
      </c>
      <c r="G543" s="34" t="s">
        <v>40</v>
      </c>
      <c r="H543" s="34" t="s">
        <v>723</v>
      </c>
      <c r="I543" s="59" t="s">
        <v>16</v>
      </c>
      <c r="J543" s="35">
        <v>25</v>
      </c>
      <c r="K543" s="36">
        <v>3.4619307588362199E-4</v>
      </c>
      <c r="L543" s="36">
        <v>3.1255983833556998E-4</v>
      </c>
      <c r="M543" s="36">
        <v>3.3868828247263401E-4</v>
      </c>
      <c r="N543" s="36">
        <v>3.2468771272734003E-4</v>
      </c>
      <c r="O543" s="36">
        <v>3.2407051868974798E-4</v>
      </c>
      <c r="P543" s="36">
        <v>3.2412998091188897E-4</v>
      </c>
      <c r="Q543" s="36">
        <v>3.0728300116611602E-4</v>
      </c>
      <c r="R543" s="36">
        <v>3.0683472749582299E-4</v>
      </c>
      <c r="S543" s="36">
        <v>2.7497289040986803E-4</v>
      </c>
      <c r="T543" s="36">
        <v>3.2835558771557999E-4</v>
      </c>
      <c r="U543" s="36">
        <v>2.6041392934722301E-4</v>
      </c>
      <c r="V543" s="36">
        <v>2.4576725760148998E-4</v>
      </c>
      <c r="W543" s="36">
        <v>3.0314498441150097E-4</v>
      </c>
      <c r="X543" s="36">
        <v>1.5547547160940801E-3</v>
      </c>
      <c r="Y543" s="36"/>
      <c r="Z543" s="36"/>
      <c r="AA543" s="36"/>
      <c r="AB543" s="36"/>
      <c r="AC543" s="36"/>
      <c r="AD543" s="36"/>
      <c r="AE543" s="36"/>
      <c r="AF543" s="36"/>
      <c r="AG543" s="36"/>
      <c r="AH543" s="59" t="s">
        <v>747</v>
      </c>
    </row>
    <row r="544" spans="1:34" ht="15" customHeight="1" x14ac:dyDescent="0.25">
      <c r="A544" s="34" t="s">
        <v>832</v>
      </c>
      <c r="B544" s="34" t="s">
        <v>9</v>
      </c>
      <c r="C544" s="34" t="s">
        <v>34</v>
      </c>
      <c r="D544" s="34" t="s">
        <v>35</v>
      </c>
      <c r="E544" s="34" t="s">
        <v>745</v>
      </c>
      <c r="F544" s="34" t="s">
        <v>1079</v>
      </c>
      <c r="G544" s="34" t="s">
        <v>40</v>
      </c>
      <c r="H544" s="34" t="s">
        <v>723</v>
      </c>
      <c r="I544" s="59" t="s">
        <v>17</v>
      </c>
      <c r="J544" s="35">
        <v>1</v>
      </c>
      <c r="K544" s="36">
        <v>1.28630870778963</v>
      </c>
      <c r="L544" s="36">
        <v>1.1615241726150201</v>
      </c>
      <c r="M544" s="36">
        <v>1.25536934848269</v>
      </c>
      <c r="N544" s="36">
        <v>1.20569366750256</v>
      </c>
      <c r="O544" s="36">
        <v>1.2057259797376401</v>
      </c>
      <c r="P544" s="36">
        <v>1.20197371782893</v>
      </c>
      <c r="Q544" s="36">
        <v>1.1436077200113599</v>
      </c>
      <c r="R544" s="36">
        <v>1.1447072730275301</v>
      </c>
      <c r="S544" s="36">
        <v>1.02729043866876</v>
      </c>
      <c r="T544" s="36">
        <v>1.2193576555892001</v>
      </c>
      <c r="U544" s="36">
        <v>0.97495682112014803</v>
      </c>
      <c r="V544" s="36">
        <v>0.92012153423282605</v>
      </c>
      <c r="W544" s="36">
        <v>1.13853934993039</v>
      </c>
      <c r="X544" s="36">
        <v>0.53793157355609</v>
      </c>
      <c r="Y544" s="36"/>
      <c r="Z544" s="36"/>
      <c r="AA544" s="36"/>
      <c r="AB544" s="36"/>
      <c r="AC544" s="36"/>
      <c r="AD544" s="36"/>
      <c r="AE544" s="36"/>
      <c r="AF544" s="36"/>
      <c r="AG544" s="36"/>
      <c r="AH544" s="59" t="s">
        <v>747</v>
      </c>
    </row>
    <row r="545" spans="1:34" ht="15" customHeight="1" x14ac:dyDescent="0.25">
      <c r="A545" s="34" t="s">
        <v>832</v>
      </c>
      <c r="B545" s="34" t="s">
        <v>9</v>
      </c>
      <c r="C545" s="34" t="s">
        <v>34</v>
      </c>
      <c r="D545" s="34" t="s">
        <v>35</v>
      </c>
      <c r="E545" s="34" t="s">
        <v>745</v>
      </c>
      <c r="F545" s="34" t="s">
        <v>1079</v>
      </c>
      <c r="G545" s="34" t="s">
        <v>40</v>
      </c>
      <c r="H545" s="34" t="s">
        <v>723</v>
      </c>
      <c r="I545" s="59" t="s">
        <v>18</v>
      </c>
      <c r="J545" s="35">
        <v>298</v>
      </c>
      <c r="K545" s="36">
        <v>6.5596972843044998E-3</v>
      </c>
      <c r="L545" s="36">
        <v>5.9235192998091102E-3</v>
      </c>
      <c r="M545" s="36">
        <v>6.3989579501626702E-3</v>
      </c>
      <c r="N545" s="36">
        <v>6.1479023704500797E-3</v>
      </c>
      <c r="O545" s="36">
        <v>6.1503206730733799E-3</v>
      </c>
      <c r="P545" s="36">
        <v>6.1273353852177798E-3</v>
      </c>
      <c r="Q545" s="36">
        <v>5.83378976156778E-3</v>
      </c>
      <c r="R545" s="36">
        <v>5.8420765845957397E-3</v>
      </c>
      <c r="S545" s="36">
        <v>5.24423271800148E-3</v>
      </c>
      <c r="T545" s="36">
        <v>5.8241288149161003E-3</v>
      </c>
      <c r="U545" s="36">
        <v>4.9399540176640298E-3</v>
      </c>
      <c r="V545" s="36">
        <v>4.6621121790300498E-3</v>
      </c>
      <c r="W545" s="36">
        <v>5.7412259495940804E-3</v>
      </c>
      <c r="X545" s="36">
        <v>2.6956342390389398E-3</v>
      </c>
      <c r="Y545" s="36"/>
      <c r="Z545" s="36"/>
      <c r="AA545" s="36"/>
      <c r="AB545" s="36"/>
      <c r="AC545" s="36"/>
      <c r="AD545" s="36"/>
      <c r="AE545" s="36"/>
      <c r="AF545" s="36"/>
      <c r="AG545" s="36"/>
      <c r="AH545" s="59" t="s">
        <v>747</v>
      </c>
    </row>
    <row r="546" spans="1:34" ht="15" customHeight="1" x14ac:dyDescent="0.25">
      <c r="A546" s="34" t="s">
        <v>832</v>
      </c>
      <c r="B546" s="34" t="s">
        <v>9</v>
      </c>
      <c r="C546" s="34" t="s">
        <v>34</v>
      </c>
      <c r="D546" s="34" t="s">
        <v>35</v>
      </c>
      <c r="E546" s="34" t="s">
        <v>745</v>
      </c>
      <c r="F546" s="34" t="s">
        <v>988</v>
      </c>
      <c r="G546" s="34" t="s">
        <v>40</v>
      </c>
      <c r="H546" s="34" t="s">
        <v>724</v>
      </c>
      <c r="I546" s="59" t="s">
        <v>16</v>
      </c>
      <c r="J546" s="35">
        <v>25</v>
      </c>
      <c r="K546" s="36"/>
      <c r="L546" s="36"/>
      <c r="M546" s="36"/>
      <c r="N546" s="36"/>
      <c r="O546" s="36"/>
      <c r="P546" s="36"/>
      <c r="Q546" s="36"/>
      <c r="R546" s="36"/>
      <c r="S546" s="36"/>
      <c r="T546" s="36"/>
      <c r="U546" s="36"/>
      <c r="V546" s="36"/>
      <c r="W546" s="36"/>
      <c r="X546" s="36"/>
      <c r="Y546" s="36"/>
      <c r="Z546" s="36"/>
      <c r="AA546" s="36"/>
      <c r="AB546" s="36">
        <v>7.7347522943377898E-9</v>
      </c>
      <c r="AC546" s="36">
        <v>2.38765738606137E-8</v>
      </c>
      <c r="AD546" s="36">
        <v>4.3994591942588702E-6</v>
      </c>
      <c r="AE546" s="36">
        <v>3.3546392544809499E-6</v>
      </c>
      <c r="AF546" s="36">
        <v>7.1258285982709999E-6</v>
      </c>
      <c r="AG546" s="36">
        <v>4.3551540216279998E-6</v>
      </c>
      <c r="AH546" s="59" t="s">
        <v>989</v>
      </c>
    </row>
    <row r="547" spans="1:34" ht="15" customHeight="1" x14ac:dyDescent="0.25">
      <c r="A547" s="34" t="s">
        <v>832</v>
      </c>
      <c r="B547" s="34" t="s">
        <v>9</v>
      </c>
      <c r="C547" s="34" t="s">
        <v>34</v>
      </c>
      <c r="D547" s="34" t="s">
        <v>35</v>
      </c>
      <c r="E547" s="34" t="s">
        <v>745</v>
      </c>
      <c r="F547" s="34" t="s">
        <v>988</v>
      </c>
      <c r="G547" s="34" t="s">
        <v>40</v>
      </c>
      <c r="H547" s="34" t="s">
        <v>724</v>
      </c>
      <c r="I547" s="59" t="s">
        <v>17</v>
      </c>
      <c r="J547" s="35">
        <v>1</v>
      </c>
      <c r="K547" s="36"/>
      <c r="L547" s="36"/>
      <c r="M547" s="36"/>
      <c r="N547" s="36"/>
      <c r="O547" s="36"/>
      <c r="P547" s="36"/>
      <c r="Q547" s="36"/>
      <c r="R547" s="36"/>
      <c r="S547" s="36"/>
      <c r="T547" s="36"/>
      <c r="U547" s="36"/>
      <c r="V547" s="36"/>
      <c r="W547" s="36"/>
      <c r="X547" s="36"/>
      <c r="Y547" s="36"/>
      <c r="Z547" s="36"/>
      <c r="AA547" s="36"/>
      <c r="AB547" s="36">
        <v>1.66853759711791E-5</v>
      </c>
      <c r="AC547" s="36">
        <v>5.1488814565230201E-5</v>
      </c>
      <c r="AD547" s="36">
        <v>9.4897980876324905E-3</v>
      </c>
      <c r="AE547" s="36">
        <v>7.23442913144121E-3</v>
      </c>
      <c r="AF547" s="36">
        <v>1.5362390145357001E-2</v>
      </c>
      <c r="AG547" s="36">
        <v>9.3970741269103798E-3</v>
      </c>
      <c r="AH547" s="59" t="s">
        <v>989</v>
      </c>
    </row>
    <row r="548" spans="1:34" ht="15" customHeight="1" x14ac:dyDescent="0.25">
      <c r="A548" s="34" t="s">
        <v>832</v>
      </c>
      <c r="B548" s="34" t="s">
        <v>9</v>
      </c>
      <c r="C548" s="34" t="s">
        <v>34</v>
      </c>
      <c r="D548" s="34" t="s">
        <v>35</v>
      </c>
      <c r="E548" s="34" t="s">
        <v>745</v>
      </c>
      <c r="F548" s="34" t="s">
        <v>988</v>
      </c>
      <c r="G548" s="34" t="s">
        <v>40</v>
      </c>
      <c r="H548" s="34" t="s">
        <v>724</v>
      </c>
      <c r="I548" s="59" t="s">
        <v>18</v>
      </c>
      <c r="J548" s="35">
        <v>298</v>
      </c>
      <c r="K548" s="36"/>
      <c r="L548" s="36"/>
      <c r="M548" s="36"/>
      <c r="N548" s="36"/>
      <c r="O548" s="36"/>
      <c r="P548" s="36"/>
      <c r="Q548" s="36"/>
      <c r="R548" s="36"/>
      <c r="S548" s="36"/>
      <c r="T548" s="36"/>
      <c r="U548" s="36"/>
      <c r="V548" s="36"/>
      <c r="W548" s="36"/>
      <c r="X548" s="36"/>
      <c r="Y548" s="36"/>
      <c r="Z548" s="36"/>
      <c r="AA548" s="36"/>
      <c r="AB548" s="36">
        <v>9.2198247348506408E-9</v>
      </c>
      <c r="AC548" s="36">
        <v>2.8460876041851401E-8</v>
      </c>
      <c r="AD548" s="36">
        <v>5.2441553595565498E-6</v>
      </c>
      <c r="AE548" s="36">
        <v>3.9987299913409303E-6</v>
      </c>
      <c r="AF548" s="36">
        <v>8.4939876891390007E-6</v>
      </c>
      <c r="AG548" s="36">
        <v>5.1913435937809896E-6</v>
      </c>
      <c r="AH548" s="59" t="s">
        <v>989</v>
      </c>
    </row>
    <row r="549" spans="1:34" ht="15" customHeight="1" x14ac:dyDescent="0.25">
      <c r="A549" s="34" t="s">
        <v>832</v>
      </c>
      <c r="B549" s="34" t="s">
        <v>177</v>
      </c>
      <c r="C549" s="34" t="s">
        <v>34</v>
      </c>
      <c r="D549" s="34" t="s">
        <v>35</v>
      </c>
      <c r="E549" s="34" t="s">
        <v>745</v>
      </c>
      <c r="F549" s="34" t="s">
        <v>1019</v>
      </c>
      <c r="G549" s="34" t="s">
        <v>40</v>
      </c>
      <c r="H549" s="34" t="s">
        <v>726</v>
      </c>
      <c r="I549" s="59" t="s">
        <v>17</v>
      </c>
      <c r="J549" s="35">
        <v>1</v>
      </c>
      <c r="K549" s="36"/>
      <c r="L549" s="36"/>
      <c r="M549" s="36"/>
      <c r="N549" s="36"/>
      <c r="O549" s="36"/>
      <c r="P549" s="36"/>
      <c r="Q549" s="36"/>
      <c r="R549" s="36"/>
      <c r="S549" s="36"/>
      <c r="T549" s="36"/>
      <c r="U549" s="36"/>
      <c r="V549" s="36"/>
      <c r="W549" s="36"/>
      <c r="X549" s="36"/>
      <c r="Y549" s="36"/>
      <c r="Z549" s="36"/>
      <c r="AA549" s="36"/>
      <c r="AB549" s="36"/>
      <c r="AC549" s="36">
        <v>2.9706647949508799E-3</v>
      </c>
      <c r="AD549" s="36">
        <v>3.1786930226305101E-3</v>
      </c>
      <c r="AE549" s="36">
        <v>5.3086741164808798E-3</v>
      </c>
      <c r="AF549" s="36">
        <v>3.52021248289537E-3</v>
      </c>
      <c r="AG549" s="36"/>
      <c r="AH549" s="59" t="s">
        <v>1020</v>
      </c>
    </row>
    <row r="550" spans="1:34" ht="15" customHeight="1" x14ac:dyDescent="0.25">
      <c r="A550" s="34" t="s">
        <v>832</v>
      </c>
      <c r="B550" s="34" t="s">
        <v>9</v>
      </c>
      <c r="C550" s="34" t="s">
        <v>34</v>
      </c>
      <c r="D550" s="34" t="s">
        <v>35</v>
      </c>
      <c r="E550" s="34" t="s">
        <v>745</v>
      </c>
      <c r="F550" s="34" t="s">
        <v>1215</v>
      </c>
      <c r="G550" s="34" t="s">
        <v>40</v>
      </c>
      <c r="H550" s="34" t="s">
        <v>724</v>
      </c>
      <c r="I550" s="59" t="s">
        <v>16</v>
      </c>
      <c r="J550" s="35">
        <v>25</v>
      </c>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v>5.5430699349000003E-8</v>
      </c>
      <c r="AH550" s="59" t="s">
        <v>1216</v>
      </c>
    </row>
    <row r="551" spans="1:34" ht="15" customHeight="1" x14ac:dyDescent="0.25">
      <c r="A551" s="34" t="s">
        <v>832</v>
      </c>
      <c r="B551" s="34" t="s">
        <v>9</v>
      </c>
      <c r="C551" s="34" t="s">
        <v>34</v>
      </c>
      <c r="D551" s="34" t="s">
        <v>35</v>
      </c>
      <c r="E551" s="34" t="s">
        <v>745</v>
      </c>
      <c r="F551" s="34" t="s">
        <v>1215</v>
      </c>
      <c r="G551" s="34" t="s">
        <v>40</v>
      </c>
      <c r="H551" s="34" t="s">
        <v>724</v>
      </c>
      <c r="I551" s="59" t="s">
        <v>17</v>
      </c>
      <c r="J551" s="35">
        <v>1</v>
      </c>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v>1.18552408233417E-4</v>
      </c>
      <c r="AH551" s="59" t="s">
        <v>1216</v>
      </c>
    </row>
    <row r="552" spans="1:34" ht="15" customHeight="1" x14ac:dyDescent="0.25">
      <c r="A552" s="34" t="s">
        <v>832</v>
      </c>
      <c r="B552" s="34" t="s">
        <v>9</v>
      </c>
      <c r="C552" s="34" t="s">
        <v>34</v>
      </c>
      <c r="D552" s="34" t="s">
        <v>35</v>
      </c>
      <c r="E552" s="34" t="s">
        <v>745</v>
      </c>
      <c r="F552" s="34" t="s">
        <v>1215</v>
      </c>
      <c r="G552" s="34" t="s">
        <v>40</v>
      </c>
      <c r="H552" s="34" t="s">
        <v>724</v>
      </c>
      <c r="I552" s="59" t="s">
        <v>18</v>
      </c>
      <c r="J552" s="35">
        <v>298</v>
      </c>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v>6.6073393623999995E-8</v>
      </c>
      <c r="AH552" s="59" t="s">
        <v>1216</v>
      </c>
    </row>
    <row r="553" spans="1:34" ht="15" customHeight="1" x14ac:dyDescent="0.25">
      <c r="A553" s="34" t="s">
        <v>832</v>
      </c>
      <c r="B553" s="34" t="s">
        <v>177</v>
      </c>
      <c r="C553" s="34" t="s">
        <v>34</v>
      </c>
      <c r="D553" s="34" t="s">
        <v>35</v>
      </c>
      <c r="E553" s="34" t="s">
        <v>745</v>
      </c>
      <c r="F553" s="34" t="s">
        <v>1186</v>
      </c>
      <c r="G553" s="34" t="s">
        <v>40</v>
      </c>
      <c r="H553" s="34" t="s">
        <v>726</v>
      </c>
      <c r="I553" s="59" t="s">
        <v>17</v>
      </c>
      <c r="J553" s="35">
        <v>1</v>
      </c>
      <c r="K553" s="36">
        <v>7.6080011941693795E-2</v>
      </c>
      <c r="L553" s="36">
        <v>7.2751583074566195E-2</v>
      </c>
      <c r="M553" s="36">
        <v>7.4658373506643394E-2</v>
      </c>
      <c r="N553" s="36">
        <v>6.9913170148379694E-2</v>
      </c>
      <c r="O553" s="36">
        <v>8.0202469096890106E-2</v>
      </c>
      <c r="P553" s="36">
        <v>8.0923650833400002E-2</v>
      </c>
      <c r="Q553" s="36">
        <v>7.9200221883204205E-2</v>
      </c>
      <c r="R553" s="36">
        <v>7.6064033916821497E-2</v>
      </c>
      <c r="S553" s="36">
        <v>6.1020734825417498E-2</v>
      </c>
      <c r="T553" s="36">
        <v>6.9578611536911306E-2</v>
      </c>
      <c r="U553" s="36">
        <v>6.4052254134791597E-2</v>
      </c>
      <c r="V553" s="36">
        <v>3.61454915274129E-2</v>
      </c>
      <c r="W553" s="36">
        <v>3.6273240538596901E-2</v>
      </c>
      <c r="X553" s="36">
        <v>3.6825861450984099E-2</v>
      </c>
      <c r="Y553" s="36">
        <v>3.5769522041265503E-2</v>
      </c>
      <c r="Z553" s="36">
        <v>3.3813489594771998E-2</v>
      </c>
      <c r="AA553" s="36">
        <v>3.5455681710124198E-2</v>
      </c>
      <c r="AB553" s="36">
        <v>3.4694860515593999E-2</v>
      </c>
      <c r="AC553" s="36">
        <v>3.5049520407415199E-2</v>
      </c>
      <c r="AD553" s="36">
        <v>3.3218809075990001E-2</v>
      </c>
      <c r="AE553" s="36">
        <v>3.3411535015551698E-2</v>
      </c>
      <c r="AF553" s="36">
        <v>3.1618739830131901E-2</v>
      </c>
      <c r="AG553" s="36">
        <v>2.7612730393664599E-2</v>
      </c>
      <c r="AH553" s="59" t="s">
        <v>762</v>
      </c>
    </row>
    <row r="554" spans="1:34" ht="15" customHeight="1" x14ac:dyDescent="0.25">
      <c r="A554" s="34" t="s">
        <v>832</v>
      </c>
      <c r="B554" s="34" t="s">
        <v>9</v>
      </c>
      <c r="C554" s="34" t="s">
        <v>34</v>
      </c>
      <c r="D554" s="34" t="s">
        <v>35</v>
      </c>
      <c r="E554" s="34" t="s">
        <v>745</v>
      </c>
      <c r="F554" s="34" t="s">
        <v>1025</v>
      </c>
      <c r="G554" s="34" t="s">
        <v>40</v>
      </c>
      <c r="H554" s="34" t="s">
        <v>723</v>
      </c>
      <c r="I554" s="59" t="s">
        <v>16</v>
      </c>
      <c r="J554" s="35">
        <v>25</v>
      </c>
      <c r="K554" s="36"/>
      <c r="L554" s="36"/>
      <c r="M554" s="36"/>
      <c r="N554" s="36"/>
      <c r="O554" s="36"/>
      <c r="P554" s="36"/>
      <c r="Q554" s="36"/>
      <c r="R554" s="36"/>
      <c r="S554" s="36"/>
      <c r="T554" s="36"/>
      <c r="U554" s="36"/>
      <c r="V554" s="36"/>
      <c r="W554" s="36"/>
      <c r="X554" s="36"/>
      <c r="Y554" s="36"/>
      <c r="Z554" s="36"/>
      <c r="AA554" s="36"/>
      <c r="AB554" s="36"/>
      <c r="AC554" s="36"/>
      <c r="AD554" s="36">
        <v>7.8371436414170101E-7</v>
      </c>
      <c r="AE554" s="36"/>
      <c r="AF554" s="36"/>
      <c r="AG554" s="36"/>
      <c r="AH554" s="59" t="s">
        <v>1026</v>
      </c>
    </row>
    <row r="555" spans="1:34" ht="15" customHeight="1" x14ac:dyDescent="0.25">
      <c r="A555" s="34" t="s">
        <v>832</v>
      </c>
      <c r="B555" s="34" t="s">
        <v>9</v>
      </c>
      <c r="C555" s="34" t="s">
        <v>34</v>
      </c>
      <c r="D555" s="34" t="s">
        <v>35</v>
      </c>
      <c r="E555" s="34" t="s">
        <v>745</v>
      </c>
      <c r="F555" s="34" t="s">
        <v>1025</v>
      </c>
      <c r="G555" s="34" t="s">
        <v>40</v>
      </c>
      <c r="H555" s="34" t="s">
        <v>723</v>
      </c>
      <c r="I555" s="59" t="s">
        <v>17</v>
      </c>
      <c r="J555" s="35">
        <v>1</v>
      </c>
      <c r="K555" s="36"/>
      <c r="L555" s="36"/>
      <c r="M555" s="36"/>
      <c r="N555" s="36"/>
      <c r="O555" s="36"/>
      <c r="P555" s="36"/>
      <c r="Q555" s="36"/>
      <c r="R555" s="36"/>
      <c r="S555" s="36"/>
      <c r="T555" s="36"/>
      <c r="U555" s="36"/>
      <c r="V555" s="36"/>
      <c r="W555" s="36"/>
      <c r="X555" s="36"/>
      <c r="Y555" s="36"/>
      <c r="Z555" s="36"/>
      <c r="AA555" s="36"/>
      <c r="AB555" s="36"/>
      <c r="AC555" s="36"/>
      <c r="AD555" s="36">
        <v>2.71247213604054E-4</v>
      </c>
      <c r="AE555" s="36"/>
      <c r="AF555" s="36"/>
      <c r="AG555" s="36"/>
      <c r="AH555" s="59" t="s">
        <v>1026</v>
      </c>
    </row>
    <row r="556" spans="1:34" ht="15" customHeight="1" x14ac:dyDescent="0.25">
      <c r="A556" s="34" t="s">
        <v>832</v>
      </c>
      <c r="B556" s="34" t="s">
        <v>9</v>
      </c>
      <c r="C556" s="34" t="s">
        <v>34</v>
      </c>
      <c r="D556" s="34" t="s">
        <v>35</v>
      </c>
      <c r="E556" s="34" t="s">
        <v>745</v>
      </c>
      <c r="F556" s="34" t="s">
        <v>1025</v>
      </c>
      <c r="G556" s="34" t="s">
        <v>40</v>
      </c>
      <c r="H556" s="34" t="s">
        <v>723</v>
      </c>
      <c r="I556" s="59" t="s">
        <v>18</v>
      </c>
      <c r="J556" s="35">
        <v>298</v>
      </c>
      <c r="K556" s="36"/>
      <c r="L556" s="36"/>
      <c r="M556" s="36"/>
      <c r="N556" s="36"/>
      <c r="O556" s="36"/>
      <c r="P556" s="36"/>
      <c r="Q556" s="36"/>
      <c r="R556" s="36"/>
      <c r="S556" s="36"/>
      <c r="T556" s="36"/>
      <c r="U556" s="36"/>
      <c r="V556" s="36"/>
      <c r="W556" s="36"/>
      <c r="X556" s="36"/>
      <c r="Y556" s="36"/>
      <c r="Z556" s="36"/>
      <c r="AA556" s="36"/>
      <c r="AB556" s="36"/>
      <c r="AC556" s="36"/>
      <c r="AD556" s="36">
        <v>1.3591343587876599E-6</v>
      </c>
      <c r="AE556" s="36"/>
      <c r="AF556" s="36"/>
      <c r="AG556" s="36"/>
      <c r="AH556" s="59" t="s">
        <v>1026</v>
      </c>
    </row>
    <row r="557" spans="1:34" ht="15" customHeight="1" x14ac:dyDescent="0.25">
      <c r="A557" s="34" t="s">
        <v>832</v>
      </c>
      <c r="B557" s="34" t="s">
        <v>9</v>
      </c>
      <c r="C557" s="34" t="s">
        <v>34</v>
      </c>
      <c r="D557" s="34" t="s">
        <v>35</v>
      </c>
      <c r="E557" s="34" t="s">
        <v>742</v>
      </c>
      <c r="F557" s="34" t="s">
        <v>1077</v>
      </c>
      <c r="G557" s="34" t="s">
        <v>40</v>
      </c>
      <c r="H557" s="34" t="s">
        <v>724</v>
      </c>
      <c r="I557" s="59" t="s">
        <v>16</v>
      </c>
      <c r="J557" s="35">
        <v>25</v>
      </c>
      <c r="K557" s="36"/>
      <c r="L557" s="36"/>
      <c r="M557" s="36"/>
      <c r="N557" s="36"/>
      <c r="O557" s="36"/>
      <c r="P557" s="36"/>
      <c r="Q557" s="36"/>
      <c r="R557" s="36"/>
      <c r="S557" s="36"/>
      <c r="T557" s="36"/>
      <c r="U557" s="36"/>
      <c r="V557" s="36"/>
      <c r="W557" s="36"/>
      <c r="X557" s="36"/>
      <c r="Y557" s="36"/>
      <c r="Z557" s="36"/>
      <c r="AA557" s="36"/>
      <c r="AB557" s="36"/>
      <c r="AC557" s="36"/>
      <c r="AD557" s="36"/>
      <c r="AE557" s="36">
        <v>5.5988551475000001E-8</v>
      </c>
      <c r="AF557" s="36">
        <v>1.8282353251679999E-6</v>
      </c>
      <c r="AG557" s="36">
        <v>1.8167597276270001E-6</v>
      </c>
      <c r="AH557" s="59" t="s">
        <v>1078</v>
      </c>
    </row>
    <row r="558" spans="1:34" ht="15" customHeight="1" x14ac:dyDescent="0.25">
      <c r="A558" s="34" t="s">
        <v>832</v>
      </c>
      <c r="B558" s="34" t="s">
        <v>9</v>
      </c>
      <c r="C558" s="34" t="s">
        <v>34</v>
      </c>
      <c r="D558" s="34" t="s">
        <v>35</v>
      </c>
      <c r="E558" s="34" t="s">
        <v>742</v>
      </c>
      <c r="F558" s="34" t="s">
        <v>1077</v>
      </c>
      <c r="G558" s="34" t="s">
        <v>40</v>
      </c>
      <c r="H558" s="34" t="s">
        <v>724</v>
      </c>
      <c r="I558" s="59" t="s">
        <v>17</v>
      </c>
      <c r="J558" s="35">
        <v>1</v>
      </c>
      <c r="K558" s="36"/>
      <c r="L558" s="36"/>
      <c r="M558" s="36"/>
      <c r="N558" s="36"/>
      <c r="O558" s="36"/>
      <c r="P558" s="36"/>
      <c r="Q558" s="36"/>
      <c r="R558" s="36"/>
      <c r="S558" s="36"/>
      <c r="T558" s="36"/>
      <c r="U558" s="36"/>
      <c r="V558" s="36"/>
      <c r="W558" s="36"/>
      <c r="X558" s="36"/>
      <c r="Y558" s="36"/>
      <c r="Z558" s="36"/>
      <c r="AA558" s="36"/>
      <c r="AB558" s="36"/>
      <c r="AC558" s="36"/>
      <c r="AD558" s="36"/>
      <c r="AE558" s="36">
        <v>1.20686851393538E-4</v>
      </c>
      <c r="AF558" s="36">
        <v>3.9434502099020196E-3</v>
      </c>
      <c r="AG558" s="36">
        <v>3.91921014299611E-3</v>
      </c>
      <c r="AH558" s="59" t="s">
        <v>1078</v>
      </c>
    </row>
    <row r="559" spans="1:34" ht="15" customHeight="1" x14ac:dyDescent="0.25">
      <c r="A559" s="34" t="s">
        <v>832</v>
      </c>
      <c r="B559" s="34" t="s">
        <v>9</v>
      </c>
      <c r="C559" s="34" t="s">
        <v>34</v>
      </c>
      <c r="D559" s="34" t="s">
        <v>35</v>
      </c>
      <c r="E559" s="34" t="s">
        <v>742</v>
      </c>
      <c r="F559" s="34" t="s">
        <v>1077</v>
      </c>
      <c r="G559" s="34" t="s">
        <v>40</v>
      </c>
      <c r="H559" s="34" t="s">
        <v>724</v>
      </c>
      <c r="I559" s="59" t="s">
        <v>18</v>
      </c>
      <c r="J559" s="35">
        <v>298</v>
      </c>
      <c r="K559" s="36"/>
      <c r="L559" s="36"/>
      <c r="M559" s="36"/>
      <c r="N559" s="36"/>
      <c r="O559" s="36"/>
      <c r="P559" s="36"/>
      <c r="Q559" s="36"/>
      <c r="R559" s="36"/>
      <c r="S559" s="36"/>
      <c r="T559" s="36"/>
      <c r="U559" s="36"/>
      <c r="V559" s="36"/>
      <c r="W559" s="36"/>
      <c r="X559" s="36"/>
      <c r="Y559" s="36"/>
      <c r="Z559" s="36"/>
      <c r="AA559" s="36"/>
      <c r="AB559" s="36"/>
      <c r="AC559" s="36"/>
      <c r="AD559" s="36"/>
      <c r="AE559" s="36">
        <v>6.6738353357238695E-8</v>
      </c>
      <c r="AF559" s="36">
        <v>2.1792565076009999E-6</v>
      </c>
      <c r="AG559" s="36">
        <v>2.1655775953309999E-6</v>
      </c>
      <c r="AH559" s="59" t="s">
        <v>1078</v>
      </c>
    </row>
    <row r="560" spans="1:34" ht="15" customHeight="1" x14ac:dyDescent="0.25">
      <c r="A560" s="34" t="s">
        <v>832</v>
      </c>
      <c r="B560" s="34" t="s">
        <v>9</v>
      </c>
      <c r="C560" s="34" t="s">
        <v>34</v>
      </c>
      <c r="D560" s="34" t="s">
        <v>35</v>
      </c>
      <c r="E560" s="34" t="s">
        <v>742</v>
      </c>
      <c r="F560" s="34" t="s">
        <v>1153</v>
      </c>
      <c r="G560" s="34" t="s">
        <v>40</v>
      </c>
      <c r="H560" s="34" t="s">
        <v>723</v>
      </c>
      <c r="I560" s="59" t="s">
        <v>16</v>
      </c>
      <c r="J560" s="35">
        <v>25</v>
      </c>
      <c r="K560" s="36">
        <v>1.31538610194447E-3</v>
      </c>
      <c r="L560" s="36">
        <v>1.3733716059802E-3</v>
      </c>
      <c r="M560" s="36">
        <v>1.1874358908365999E-3</v>
      </c>
      <c r="N560" s="36">
        <v>1.43286609732051E-3</v>
      </c>
      <c r="O560" s="36">
        <v>1.3801394513582601E-3</v>
      </c>
      <c r="P560" s="36">
        <v>1.42749669180813E-3</v>
      </c>
      <c r="Q560" s="36">
        <v>1.46466392556031E-3</v>
      </c>
      <c r="R560" s="36">
        <v>1.3417040289657399E-3</v>
      </c>
      <c r="S560" s="36">
        <v>1.33261394988437E-3</v>
      </c>
      <c r="T560" s="36">
        <v>1.3877084467578101E-3</v>
      </c>
      <c r="U560" s="36">
        <v>1.19474822748647E-3</v>
      </c>
      <c r="V560" s="36">
        <v>1.2755261968003899E-3</v>
      </c>
      <c r="W560" s="36">
        <v>1.29804460263396E-3</v>
      </c>
      <c r="X560" s="36">
        <v>1.13059154229507E-2</v>
      </c>
      <c r="Y560" s="36">
        <v>1.6475058059083099E-6</v>
      </c>
      <c r="Z560" s="36">
        <v>2.69131392329637E-7</v>
      </c>
      <c r="AA560" s="36">
        <v>1.81738022669768E-5</v>
      </c>
      <c r="AB560" s="36">
        <v>2.4531407353320001E-7</v>
      </c>
      <c r="AC560" s="36"/>
      <c r="AD560" s="36">
        <v>5.1596194418264998E-7</v>
      </c>
      <c r="AE560" s="36">
        <v>3.8325238421059503E-6</v>
      </c>
      <c r="AF560" s="36">
        <v>9.9150234580000005E-7</v>
      </c>
      <c r="AG560" s="36">
        <v>4.4759969568700001E-7</v>
      </c>
      <c r="AH560" s="59" t="s">
        <v>743</v>
      </c>
    </row>
    <row r="561" spans="1:34" ht="15" customHeight="1" x14ac:dyDescent="0.25">
      <c r="A561" s="34" t="s">
        <v>832</v>
      </c>
      <c r="B561" s="34" t="s">
        <v>9</v>
      </c>
      <c r="C561" s="34" t="s">
        <v>34</v>
      </c>
      <c r="D561" s="34" t="s">
        <v>35</v>
      </c>
      <c r="E561" s="34" t="s">
        <v>742</v>
      </c>
      <c r="F561" s="34" t="s">
        <v>1153</v>
      </c>
      <c r="G561" s="34" t="s">
        <v>40</v>
      </c>
      <c r="H561" s="34" t="s">
        <v>723</v>
      </c>
      <c r="I561" s="59" t="s">
        <v>17</v>
      </c>
      <c r="J561" s="35">
        <v>1</v>
      </c>
      <c r="K561" s="36">
        <v>5.0960206623539301</v>
      </c>
      <c r="L561" s="36">
        <v>5.3210787011631604</v>
      </c>
      <c r="M561" s="36">
        <v>4.5977395810347703</v>
      </c>
      <c r="N561" s="36">
        <v>5.5527166381997803</v>
      </c>
      <c r="O561" s="36">
        <v>5.3492375536889503</v>
      </c>
      <c r="P561" s="36">
        <v>5.5340471782054701</v>
      </c>
      <c r="Q561" s="36">
        <v>5.67922201584713</v>
      </c>
      <c r="R561" s="36">
        <v>5.2018183505632498</v>
      </c>
      <c r="S561" s="36">
        <v>5.1657151133993198</v>
      </c>
      <c r="T561" s="36">
        <v>5.3800738141106299</v>
      </c>
      <c r="U561" s="36">
        <v>4.6294548648145604</v>
      </c>
      <c r="V561" s="36">
        <v>4.9424563444626202</v>
      </c>
      <c r="W561" s="36">
        <v>5.0100885160181097</v>
      </c>
      <c r="X561" s="36">
        <v>3.8398970471605098</v>
      </c>
      <c r="Y561" s="36">
        <v>5.5776371045477603E-4</v>
      </c>
      <c r="Z561" s="36">
        <v>9.1121017070718995E-5</v>
      </c>
      <c r="AA561" s="36">
        <v>6.1492109941672203E-3</v>
      </c>
      <c r="AB561" s="36">
        <v>8.3090433389276905E-5</v>
      </c>
      <c r="AC561" s="36"/>
      <c r="AD561" s="36">
        <v>1.7473815860247899E-4</v>
      </c>
      <c r="AE561" s="36">
        <v>1.2976766664820601E-3</v>
      </c>
      <c r="AF561" s="36">
        <v>3.3566155544660701E-4</v>
      </c>
      <c r="AG561" s="36">
        <v>1.5153607950907101E-4</v>
      </c>
      <c r="AH561" s="59" t="s">
        <v>743</v>
      </c>
    </row>
    <row r="562" spans="1:34" ht="15" customHeight="1" x14ac:dyDescent="0.25">
      <c r="A562" s="34" t="s">
        <v>832</v>
      </c>
      <c r="B562" s="34" t="s">
        <v>9</v>
      </c>
      <c r="C562" s="34" t="s">
        <v>34</v>
      </c>
      <c r="D562" s="34" t="s">
        <v>35</v>
      </c>
      <c r="E562" s="34" t="s">
        <v>742</v>
      </c>
      <c r="F562" s="34" t="s">
        <v>1153</v>
      </c>
      <c r="G562" s="34" t="s">
        <v>40</v>
      </c>
      <c r="H562" s="34" t="s">
        <v>723</v>
      </c>
      <c r="I562" s="59" t="s">
        <v>18</v>
      </c>
      <c r="J562" s="35">
        <v>298</v>
      </c>
      <c r="K562" s="36">
        <v>2.4998357696142601E-2</v>
      </c>
      <c r="L562" s="36">
        <v>2.6104540614386801E-2</v>
      </c>
      <c r="M562" s="36">
        <v>2.2540496719504099E-2</v>
      </c>
      <c r="N562" s="36">
        <v>2.7246856294690001E-2</v>
      </c>
      <c r="O562" s="36">
        <v>2.6252860292973901E-2</v>
      </c>
      <c r="P562" s="36">
        <v>2.7166477211539902E-2</v>
      </c>
      <c r="Q562" s="36">
        <v>2.7884842009402201E-2</v>
      </c>
      <c r="R562" s="36">
        <v>2.5537506732798001E-2</v>
      </c>
      <c r="S562" s="36">
        <v>2.5355744679912001E-2</v>
      </c>
      <c r="T562" s="36">
        <v>2.4761717705375299E-2</v>
      </c>
      <c r="U562" s="36">
        <v>2.2713864257861201E-2</v>
      </c>
      <c r="V562" s="36">
        <v>2.4249568423651901E-2</v>
      </c>
      <c r="W562" s="36">
        <v>2.4650357626881898E-2</v>
      </c>
      <c r="X562" s="36">
        <v>1.9602401729223499E-2</v>
      </c>
      <c r="Y562" s="36">
        <v>2.8564290627632102E-6</v>
      </c>
      <c r="Z562" s="36">
        <v>4.66618886871584E-7</v>
      </c>
      <c r="AA562" s="36">
        <v>3.15097047404922E-5</v>
      </c>
      <c r="AB562" s="36">
        <v>4.2530612031436198E-7</v>
      </c>
      <c r="AC562" s="36"/>
      <c r="AD562" s="36">
        <v>8.9454834179934699E-7</v>
      </c>
      <c r="AE562" s="36">
        <v>6.6447672986747202E-6</v>
      </c>
      <c r="AF562" s="36">
        <v>1.7190653034850001E-6</v>
      </c>
      <c r="AG562" s="36">
        <v>7.7604277916399895E-7</v>
      </c>
      <c r="AH562" s="59" t="s">
        <v>743</v>
      </c>
    </row>
    <row r="563" spans="1:34" ht="15" customHeight="1" x14ac:dyDescent="0.25">
      <c r="A563" s="34" t="s">
        <v>832</v>
      </c>
      <c r="B563" s="34" t="s">
        <v>9</v>
      </c>
      <c r="C563" s="34" t="s">
        <v>34</v>
      </c>
      <c r="D563" s="34" t="s">
        <v>35</v>
      </c>
      <c r="E563" s="34" t="s">
        <v>742</v>
      </c>
      <c r="F563" s="34" t="s">
        <v>1190</v>
      </c>
      <c r="G563" s="34" t="s">
        <v>40</v>
      </c>
      <c r="H563" s="34" t="s">
        <v>724</v>
      </c>
      <c r="I563" s="59" t="s">
        <v>16</v>
      </c>
      <c r="J563" s="35">
        <v>25</v>
      </c>
      <c r="K563" s="36"/>
      <c r="L563" s="36"/>
      <c r="M563" s="36"/>
      <c r="N563" s="36"/>
      <c r="O563" s="36"/>
      <c r="P563" s="36"/>
      <c r="Q563" s="36"/>
      <c r="R563" s="36"/>
      <c r="S563" s="36"/>
      <c r="T563" s="36"/>
      <c r="U563" s="36"/>
      <c r="V563" s="36"/>
      <c r="W563" s="36"/>
      <c r="X563" s="36"/>
      <c r="Y563" s="36"/>
      <c r="Z563" s="36"/>
      <c r="AA563" s="36"/>
      <c r="AB563" s="36"/>
      <c r="AC563" s="36"/>
      <c r="AD563" s="36"/>
      <c r="AE563" s="36"/>
      <c r="AF563" s="36">
        <v>1.116488458604E-6</v>
      </c>
      <c r="AG563" s="36">
        <v>1.3817544433099999E-7</v>
      </c>
      <c r="AH563" s="59" t="s">
        <v>1191</v>
      </c>
    </row>
    <row r="564" spans="1:34" ht="15" customHeight="1" x14ac:dyDescent="0.25">
      <c r="A564" s="34" t="s">
        <v>832</v>
      </c>
      <c r="B564" s="34" t="s">
        <v>9</v>
      </c>
      <c r="C564" s="34" t="s">
        <v>34</v>
      </c>
      <c r="D564" s="34" t="s">
        <v>35</v>
      </c>
      <c r="E564" s="34" t="s">
        <v>742</v>
      </c>
      <c r="F564" s="34" t="s">
        <v>1190</v>
      </c>
      <c r="G564" s="34" t="s">
        <v>40</v>
      </c>
      <c r="H564" s="34" t="s">
        <v>724</v>
      </c>
      <c r="I564" s="59" t="s">
        <v>17</v>
      </c>
      <c r="J564" s="35">
        <v>1</v>
      </c>
      <c r="K564" s="36"/>
      <c r="L564" s="36"/>
      <c r="M564" s="36"/>
      <c r="N564" s="36"/>
      <c r="O564" s="36"/>
      <c r="P564" s="36"/>
      <c r="Q564" s="36"/>
      <c r="R564" s="36"/>
      <c r="S564" s="36"/>
      <c r="T564" s="36"/>
      <c r="U564" s="36"/>
      <c r="V564" s="36"/>
      <c r="W564" s="36"/>
      <c r="X564" s="36"/>
      <c r="Y564" s="36"/>
      <c r="Z564" s="36"/>
      <c r="AA564" s="36"/>
      <c r="AB564" s="36"/>
      <c r="AC564" s="36"/>
      <c r="AD564" s="36"/>
      <c r="AE564" s="36"/>
      <c r="AF564" s="36">
        <v>2.3861185341472698E-3</v>
      </c>
      <c r="AG564" s="36">
        <v>3.0228296517671098E-4</v>
      </c>
      <c r="AH564" s="59" t="s">
        <v>1191</v>
      </c>
    </row>
    <row r="565" spans="1:34" ht="15" customHeight="1" x14ac:dyDescent="0.25">
      <c r="A565" s="34" t="s">
        <v>832</v>
      </c>
      <c r="B565" s="34" t="s">
        <v>9</v>
      </c>
      <c r="C565" s="34" t="s">
        <v>34</v>
      </c>
      <c r="D565" s="34" t="s">
        <v>35</v>
      </c>
      <c r="E565" s="34" t="s">
        <v>742</v>
      </c>
      <c r="F565" s="34" t="s">
        <v>1190</v>
      </c>
      <c r="G565" s="34" t="s">
        <v>40</v>
      </c>
      <c r="H565" s="34" t="s">
        <v>724</v>
      </c>
      <c r="I565" s="59" t="s">
        <v>18</v>
      </c>
      <c r="J565" s="35">
        <v>298</v>
      </c>
      <c r="K565" s="36"/>
      <c r="L565" s="36"/>
      <c r="M565" s="36"/>
      <c r="N565" s="36"/>
      <c r="O565" s="36"/>
      <c r="P565" s="36"/>
      <c r="Q565" s="36"/>
      <c r="R565" s="36"/>
      <c r="S565" s="36"/>
      <c r="T565" s="36"/>
      <c r="U565" s="36"/>
      <c r="V565" s="36"/>
      <c r="W565" s="36"/>
      <c r="X565" s="36"/>
      <c r="Y565" s="36"/>
      <c r="Z565" s="36"/>
      <c r="AA565" s="36"/>
      <c r="AB565" s="36"/>
      <c r="AC565" s="36"/>
      <c r="AD565" s="36"/>
      <c r="AE565" s="36"/>
      <c r="AF565" s="36">
        <v>1.3308542426550001E-6</v>
      </c>
      <c r="AG565" s="36">
        <v>1.64705129642E-7</v>
      </c>
      <c r="AH565" s="59" t="s">
        <v>1191</v>
      </c>
    </row>
    <row r="566" spans="1:34" ht="15" customHeight="1" x14ac:dyDescent="0.25">
      <c r="A566" s="34" t="s">
        <v>832</v>
      </c>
      <c r="B566" s="34" t="s">
        <v>9</v>
      </c>
      <c r="C566" s="34" t="s">
        <v>34</v>
      </c>
      <c r="D566" s="34" t="s">
        <v>35</v>
      </c>
      <c r="E566" s="34" t="s">
        <v>742</v>
      </c>
      <c r="F566" s="34" t="s">
        <v>1192</v>
      </c>
      <c r="G566" s="34" t="s">
        <v>40</v>
      </c>
      <c r="H566" s="34" t="s">
        <v>724</v>
      </c>
      <c r="I566" s="59" t="s">
        <v>16</v>
      </c>
      <c r="J566" s="35">
        <v>25</v>
      </c>
      <c r="K566" s="36"/>
      <c r="L566" s="36"/>
      <c r="M566" s="36"/>
      <c r="N566" s="36"/>
      <c r="O566" s="36"/>
      <c r="P566" s="36"/>
      <c r="Q566" s="36"/>
      <c r="R566" s="36"/>
      <c r="S566" s="36"/>
      <c r="T566" s="36"/>
      <c r="U566" s="36"/>
      <c r="V566" s="36"/>
      <c r="W566" s="36"/>
      <c r="X566" s="36"/>
      <c r="Y566" s="36"/>
      <c r="Z566" s="36"/>
      <c r="AA566" s="36"/>
      <c r="AB566" s="36"/>
      <c r="AC566" s="36"/>
      <c r="AD566" s="36"/>
      <c r="AE566" s="36"/>
      <c r="AF566" s="36">
        <v>3.013838045842E-6</v>
      </c>
      <c r="AG566" s="36">
        <v>1.460334183412E-6</v>
      </c>
      <c r="AH566" s="59" t="s">
        <v>1193</v>
      </c>
    </row>
    <row r="567" spans="1:34" ht="15" customHeight="1" x14ac:dyDescent="0.25">
      <c r="A567" s="34" t="s">
        <v>832</v>
      </c>
      <c r="B567" s="34" t="s">
        <v>9</v>
      </c>
      <c r="C567" s="34" t="s">
        <v>34</v>
      </c>
      <c r="D567" s="34" t="s">
        <v>35</v>
      </c>
      <c r="E567" s="34" t="s">
        <v>742</v>
      </c>
      <c r="F567" s="34" t="s">
        <v>1192</v>
      </c>
      <c r="G567" s="34" t="s">
        <v>40</v>
      </c>
      <c r="H567" s="34" t="s">
        <v>724</v>
      </c>
      <c r="I567" s="59" t="s">
        <v>17</v>
      </c>
      <c r="J567" s="35">
        <v>1</v>
      </c>
      <c r="K567" s="36"/>
      <c r="L567" s="36"/>
      <c r="M567" s="36"/>
      <c r="N567" s="36"/>
      <c r="O567" s="36"/>
      <c r="P567" s="36"/>
      <c r="Q567" s="36"/>
      <c r="R567" s="36"/>
      <c r="S567" s="36"/>
      <c r="T567" s="36"/>
      <c r="U567" s="36"/>
      <c r="V567" s="36"/>
      <c r="W567" s="36"/>
      <c r="X567" s="36"/>
      <c r="Y567" s="36"/>
      <c r="Z567" s="36"/>
      <c r="AA567" s="36"/>
      <c r="AB567" s="36"/>
      <c r="AC567" s="36"/>
      <c r="AD567" s="36"/>
      <c r="AE567" s="36"/>
      <c r="AF567" s="36">
        <v>6.5556077838380498E-3</v>
      </c>
      <c r="AG567" s="36">
        <v>3.1941078297007099E-3</v>
      </c>
      <c r="AH567" s="59" t="s">
        <v>1193</v>
      </c>
    </row>
    <row r="568" spans="1:34" ht="15" customHeight="1" x14ac:dyDescent="0.25">
      <c r="A568" s="34" t="s">
        <v>832</v>
      </c>
      <c r="B568" s="34" t="s">
        <v>9</v>
      </c>
      <c r="C568" s="34" t="s">
        <v>34</v>
      </c>
      <c r="D568" s="34" t="s">
        <v>35</v>
      </c>
      <c r="E568" s="34" t="s">
        <v>742</v>
      </c>
      <c r="F568" s="34" t="s">
        <v>1192</v>
      </c>
      <c r="G568" s="34" t="s">
        <v>40</v>
      </c>
      <c r="H568" s="34" t="s">
        <v>724</v>
      </c>
      <c r="I568" s="59" t="s">
        <v>18</v>
      </c>
      <c r="J568" s="35">
        <v>298</v>
      </c>
      <c r="K568" s="36"/>
      <c r="L568" s="36"/>
      <c r="M568" s="36"/>
      <c r="N568" s="36"/>
      <c r="O568" s="36"/>
      <c r="P568" s="36"/>
      <c r="Q568" s="36"/>
      <c r="R568" s="36"/>
      <c r="S568" s="36"/>
      <c r="T568" s="36"/>
      <c r="U568" s="36"/>
      <c r="V568" s="36"/>
      <c r="W568" s="36"/>
      <c r="X568" s="36"/>
      <c r="Y568" s="36"/>
      <c r="Z568" s="36"/>
      <c r="AA568" s="36"/>
      <c r="AB568" s="36"/>
      <c r="AC568" s="36"/>
      <c r="AD568" s="36"/>
      <c r="AE568" s="36"/>
      <c r="AF568" s="36">
        <v>3.592494950644E-6</v>
      </c>
      <c r="AG568" s="36">
        <v>1.740718346627E-6</v>
      </c>
      <c r="AH568" s="59" t="s">
        <v>1193</v>
      </c>
    </row>
    <row r="569" spans="1:34" ht="15" customHeight="1" x14ac:dyDescent="0.25">
      <c r="A569" s="34" t="s">
        <v>832</v>
      </c>
      <c r="B569" s="34" t="s">
        <v>9</v>
      </c>
      <c r="C569" s="34" t="s">
        <v>34</v>
      </c>
      <c r="D569" s="34" t="s">
        <v>35</v>
      </c>
      <c r="E569" s="34" t="s">
        <v>742</v>
      </c>
      <c r="F569" s="34" t="s">
        <v>1194</v>
      </c>
      <c r="G569" s="34" t="s">
        <v>40</v>
      </c>
      <c r="H569" s="34" t="s">
        <v>724</v>
      </c>
      <c r="I569" s="59" t="s">
        <v>16</v>
      </c>
      <c r="J569" s="35">
        <v>25</v>
      </c>
      <c r="K569" s="36"/>
      <c r="L569" s="36"/>
      <c r="M569" s="36"/>
      <c r="N569" s="36"/>
      <c r="O569" s="36"/>
      <c r="P569" s="36"/>
      <c r="Q569" s="36"/>
      <c r="R569" s="36"/>
      <c r="S569" s="36"/>
      <c r="T569" s="36"/>
      <c r="U569" s="36"/>
      <c r="V569" s="36"/>
      <c r="W569" s="36"/>
      <c r="X569" s="36"/>
      <c r="Y569" s="36"/>
      <c r="Z569" s="36"/>
      <c r="AA569" s="36"/>
      <c r="AB569" s="36"/>
      <c r="AC569" s="36"/>
      <c r="AD569" s="36"/>
      <c r="AE569" s="36"/>
      <c r="AF569" s="36">
        <v>5.069238223147E-6</v>
      </c>
      <c r="AG569" s="36">
        <v>1.1832838341287E-5</v>
      </c>
      <c r="AH569" s="59" t="s">
        <v>1195</v>
      </c>
    </row>
    <row r="570" spans="1:34" ht="15" customHeight="1" x14ac:dyDescent="0.25">
      <c r="A570" s="34" t="s">
        <v>832</v>
      </c>
      <c r="B570" s="34" t="s">
        <v>9</v>
      </c>
      <c r="C570" s="34" t="s">
        <v>34</v>
      </c>
      <c r="D570" s="34" t="s">
        <v>35</v>
      </c>
      <c r="E570" s="34" t="s">
        <v>742</v>
      </c>
      <c r="F570" s="34" t="s">
        <v>1194</v>
      </c>
      <c r="G570" s="34" t="s">
        <v>40</v>
      </c>
      <c r="H570" s="34" t="s">
        <v>724</v>
      </c>
      <c r="I570" s="59" t="s">
        <v>17</v>
      </c>
      <c r="J570" s="35">
        <v>1</v>
      </c>
      <c r="K570" s="36"/>
      <c r="L570" s="36"/>
      <c r="M570" s="36"/>
      <c r="N570" s="36"/>
      <c r="O570" s="36"/>
      <c r="P570" s="36"/>
      <c r="Q570" s="36"/>
      <c r="R570" s="36"/>
      <c r="S570" s="36"/>
      <c r="T570" s="36"/>
      <c r="U570" s="36"/>
      <c r="V570" s="36"/>
      <c r="W570" s="36"/>
      <c r="X570" s="36"/>
      <c r="Y570" s="36"/>
      <c r="Z570" s="36"/>
      <c r="AA570" s="36"/>
      <c r="AB570" s="36"/>
      <c r="AC570" s="36"/>
      <c r="AD570" s="36"/>
      <c r="AE570" s="36"/>
      <c r="AF570" s="36">
        <v>1.0931093810753099E-2</v>
      </c>
      <c r="AG570" s="36">
        <v>2.5509963699297099E-2</v>
      </c>
      <c r="AH570" s="59" t="s">
        <v>1195</v>
      </c>
    </row>
    <row r="571" spans="1:34" ht="15" customHeight="1" x14ac:dyDescent="0.25">
      <c r="A571" s="34" t="s">
        <v>832</v>
      </c>
      <c r="B571" s="34" t="s">
        <v>9</v>
      </c>
      <c r="C571" s="34" t="s">
        <v>34</v>
      </c>
      <c r="D571" s="34" t="s">
        <v>35</v>
      </c>
      <c r="E571" s="34" t="s">
        <v>742</v>
      </c>
      <c r="F571" s="34" t="s">
        <v>1194</v>
      </c>
      <c r="G571" s="34" t="s">
        <v>40</v>
      </c>
      <c r="H571" s="34" t="s">
        <v>724</v>
      </c>
      <c r="I571" s="59" t="s">
        <v>18</v>
      </c>
      <c r="J571" s="35">
        <v>298</v>
      </c>
      <c r="K571" s="36"/>
      <c r="L571" s="36"/>
      <c r="M571" s="36"/>
      <c r="N571" s="36"/>
      <c r="O571" s="36"/>
      <c r="P571" s="36"/>
      <c r="Q571" s="36"/>
      <c r="R571" s="36"/>
      <c r="S571" s="36"/>
      <c r="T571" s="36"/>
      <c r="U571" s="36"/>
      <c r="V571" s="36"/>
      <c r="W571" s="36"/>
      <c r="X571" s="36"/>
      <c r="Y571" s="36"/>
      <c r="Z571" s="36"/>
      <c r="AA571" s="36"/>
      <c r="AB571" s="36"/>
      <c r="AC571" s="36"/>
      <c r="AD571" s="36"/>
      <c r="AE571" s="36"/>
      <c r="AF571" s="36">
        <v>6.0425319619919996E-6</v>
      </c>
      <c r="AG571" s="36">
        <v>1.4104743302815E-5</v>
      </c>
      <c r="AH571" s="59" t="s">
        <v>1195</v>
      </c>
    </row>
    <row r="572" spans="1:34" ht="15" customHeight="1" x14ac:dyDescent="0.25">
      <c r="A572" s="34" t="s">
        <v>832</v>
      </c>
      <c r="B572" s="34" t="s">
        <v>9</v>
      </c>
      <c r="C572" s="34" t="s">
        <v>34</v>
      </c>
      <c r="D572" s="34" t="s">
        <v>35</v>
      </c>
      <c r="E572" s="34" t="s">
        <v>742</v>
      </c>
      <c r="F572" s="34" t="s">
        <v>1196</v>
      </c>
      <c r="G572" s="34" t="s">
        <v>40</v>
      </c>
      <c r="H572" s="34" t="s">
        <v>724</v>
      </c>
      <c r="I572" s="59" t="s">
        <v>16</v>
      </c>
      <c r="J572" s="35">
        <v>25</v>
      </c>
      <c r="K572" s="36"/>
      <c r="L572" s="36"/>
      <c r="M572" s="36"/>
      <c r="N572" s="36"/>
      <c r="O572" s="36"/>
      <c r="P572" s="36"/>
      <c r="Q572" s="36"/>
      <c r="R572" s="36"/>
      <c r="S572" s="36"/>
      <c r="T572" s="36"/>
      <c r="U572" s="36"/>
      <c r="V572" s="36"/>
      <c r="W572" s="36"/>
      <c r="X572" s="36"/>
      <c r="Y572" s="36"/>
      <c r="Z572" s="36"/>
      <c r="AA572" s="36"/>
      <c r="AB572" s="36"/>
      <c r="AC572" s="36"/>
      <c r="AD572" s="36"/>
      <c r="AE572" s="36"/>
      <c r="AF572" s="36">
        <v>4.5128775341299999E-7</v>
      </c>
      <c r="AG572" s="36">
        <v>7.0821239542000001E-8</v>
      </c>
      <c r="AH572" s="59" t="s">
        <v>1197</v>
      </c>
    </row>
    <row r="573" spans="1:34" ht="15" customHeight="1" x14ac:dyDescent="0.25">
      <c r="A573" s="34" t="s">
        <v>832</v>
      </c>
      <c r="B573" s="34" t="s">
        <v>9</v>
      </c>
      <c r="C573" s="34" t="s">
        <v>34</v>
      </c>
      <c r="D573" s="34" t="s">
        <v>35</v>
      </c>
      <c r="E573" s="34" t="s">
        <v>742</v>
      </c>
      <c r="F573" s="34" t="s">
        <v>1196</v>
      </c>
      <c r="G573" s="34" t="s">
        <v>40</v>
      </c>
      <c r="H573" s="34" t="s">
        <v>724</v>
      </c>
      <c r="I573" s="59" t="s">
        <v>17</v>
      </c>
      <c r="J573" s="35">
        <v>1</v>
      </c>
      <c r="K573" s="36"/>
      <c r="L573" s="36"/>
      <c r="M573" s="36"/>
      <c r="N573" s="36"/>
      <c r="O573" s="36"/>
      <c r="P573" s="36"/>
      <c r="Q573" s="36"/>
      <c r="R573" s="36"/>
      <c r="S573" s="36"/>
      <c r="T573" s="36"/>
      <c r="U573" s="36"/>
      <c r="V573" s="36"/>
      <c r="W573" s="36"/>
      <c r="X573" s="36"/>
      <c r="Y573" s="36"/>
      <c r="Z573" s="36"/>
      <c r="AA573" s="36"/>
      <c r="AB573" s="36"/>
      <c r="AC573" s="36"/>
      <c r="AD573" s="36"/>
      <c r="AE573" s="36"/>
      <c r="AF573" s="36">
        <v>9.7669127265204809E-4</v>
      </c>
      <c r="AG573" s="36">
        <v>1.5324529981219001E-4</v>
      </c>
      <c r="AH573" s="59" t="s">
        <v>1197</v>
      </c>
    </row>
    <row r="574" spans="1:34" ht="15" customHeight="1" x14ac:dyDescent="0.25">
      <c r="A574" s="34" t="s">
        <v>832</v>
      </c>
      <c r="B574" s="34" t="s">
        <v>9</v>
      </c>
      <c r="C574" s="34" t="s">
        <v>34</v>
      </c>
      <c r="D574" s="34" t="s">
        <v>35</v>
      </c>
      <c r="E574" s="34" t="s">
        <v>742</v>
      </c>
      <c r="F574" s="34" t="s">
        <v>1196</v>
      </c>
      <c r="G574" s="34" t="s">
        <v>40</v>
      </c>
      <c r="H574" s="34" t="s">
        <v>724</v>
      </c>
      <c r="I574" s="59" t="s">
        <v>18</v>
      </c>
      <c r="J574" s="35">
        <v>298</v>
      </c>
      <c r="K574" s="36"/>
      <c r="L574" s="36"/>
      <c r="M574" s="36"/>
      <c r="N574" s="36"/>
      <c r="O574" s="36"/>
      <c r="P574" s="36"/>
      <c r="Q574" s="36"/>
      <c r="R574" s="36"/>
      <c r="S574" s="36"/>
      <c r="T574" s="36"/>
      <c r="U574" s="36"/>
      <c r="V574" s="36"/>
      <c r="W574" s="36"/>
      <c r="X574" s="36"/>
      <c r="Y574" s="36"/>
      <c r="Z574" s="36"/>
      <c r="AA574" s="36"/>
      <c r="AB574" s="36"/>
      <c r="AC574" s="36"/>
      <c r="AD574" s="36"/>
      <c r="AE574" s="36"/>
      <c r="AF574" s="36">
        <v>5.3793500206900003E-7</v>
      </c>
      <c r="AG574" s="36">
        <v>8.4418917534999999E-8</v>
      </c>
      <c r="AH574" s="59" t="s">
        <v>1197</v>
      </c>
    </row>
    <row r="575" spans="1:34" ht="15" customHeight="1" x14ac:dyDescent="0.25">
      <c r="A575" s="34" t="s">
        <v>832</v>
      </c>
      <c r="B575" s="34" t="s">
        <v>9</v>
      </c>
      <c r="C575" s="34" t="s">
        <v>34</v>
      </c>
      <c r="D575" s="34" t="s">
        <v>35</v>
      </c>
      <c r="E575" s="34" t="s">
        <v>742</v>
      </c>
      <c r="F575" s="34" t="s">
        <v>1198</v>
      </c>
      <c r="G575" s="34" t="s">
        <v>40</v>
      </c>
      <c r="H575" s="34" t="s">
        <v>724</v>
      </c>
      <c r="I575" s="59" t="s">
        <v>16</v>
      </c>
      <c r="J575" s="35">
        <v>25</v>
      </c>
      <c r="K575" s="36"/>
      <c r="L575" s="36"/>
      <c r="M575" s="36"/>
      <c r="N575" s="36"/>
      <c r="O575" s="36"/>
      <c r="P575" s="36"/>
      <c r="Q575" s="36"/>
      <c r="R575" s="36"/>
      <c r="S575" s="36"/>
      <c r="T575" s="36"/>
      <c r="U575" s="36"/>
      <c r="V575" s="36"/>
      <c r="W575" s="36"/>
      <c r="X575" s="36"/>
      <c r="Y575" s="36"/>
      <c r="Z575" s="36"/>
      <c r="AA575" s="36"/>
      <c r="AB575" s="36"/>
      <c r="AC575" s="36"/>
      <c r="AD575" s="36"/>
      <c r="AE575" s="36"/>
      <c r="AF575" s="36">
        <v>1.512666953186E-6</v>
      </c>
      <c r="AG575" s="36">
        <v>5.2508347403999998E-8</v>
      </c>
      <c r="AH575" s="59" t="s">
        <v>1199</v>
      </c>
    </row>
    <row r="576" spans="1:34" ht="15" customHeight="1" x14ac:dyDescent="0.25">
      <c r="A576" s="34" t="s">
        <v>832</v>
      </c>
      <c r="B576" s="34" t="s">
        <v>9</v>
      </c>
      <c r="C576" s="34" t="s">
        <v>34</v>
      </c>
      <c r="D576" s="34" t="s">
        <v>35</v>
      </c>
      <c r="E576" s="34" t="s">
        <v>742</v>
      </c>
      <c r="F576" s="34" t="s">
        <v>1198</v>
      </c>
      <c r="G576" s="34" t="s">
        <v>40</v>
      </c>
      <c r="H576" s="34" t="s">
        <v>724</v>
      </c>
      <c r="I576" s="59" t="s">
        <v>17</v>
      </c>
      <c r="J576" s="35">
        <v>1</v>
      </c>
      <c r="K576" s="36"/>
      <c r="L576" s="36"/>
      <c r="M576" s="36"/>
      <c r="N576" s="36"/>
      <c r="O576" s="36"/>
      <c r="P576" s="36"/>
      <c r="Q576" s="36"/>
      <c r="R576" s="36"/>
      <c r="S576" s="36"/>
      <c r="T576" s="36"/>
      <c r="U576" s="36"/>
      <c r="V576" s="36"/>
      <c r="W576" s="36"/>
      <c r="X576" s="36"/>
      <c r="Y576" s="36"/>
      <c r="Z576" s="36"/>
      <c r="AA576" s="36"/>
      <c r="AB576" s="36"/>
      <c r="AC576" s="36"/>
      <c r="AD576" s="36"/>
      <c r="AE576" s="36"/>
      <c r="AF576" s="36">
        <v>3.2417288754298199E-3</v>
      </c>
      <c r="AG576" s="36">
        <v>1.11359703175216E-4</v>
      </c>
      <c r="AH576" s="59" t="s">
        <v>1199</v>
      </c>
    </row>
    <row r="577" spans="1:34" ht="15" customHeight="1" x14ac:dyDescent="0.25">
      <c r="A577" s="34" t="s">
        <v>832</v>
      </c>
      <c r="B577" s="34" t="s">
        <v>9</v>
      </c>
      <c r="C577" s="34" t="s">
        <v>34</v>
      </c>
      <c r="D577" s="34" t="s">
        <v>35</v>
      </c>
      <c r="E577" s="34" t="s">
        <v>742</v>
      </c>
      <c r="F577" s="34" t="s">
        <v>1198</v>
      </c>
      <c r="G577" s="34" t="s">
        <v>40</v>
      </c>
      <c r="H577" s="34" t="s">
        <v>724</v>
      </c>
      <c r="I577" s="59" t="s">
        <v>18</v>
      </c>
      <c r="J577" s="35">
        <v>298</v>
      </c>
      <c r="K577" s="36"/>
      <c r="L577" s="36"/>
      <c r="M577" s="36"/>
      <c r="N577" s="36"/>
      <c r="O577" s="36"/>
      <c r="P577" s="36"/>
      <c r="Q577" s="36"/>
      <c r="R577" s="36"/>
      <c r="S577" s="36"/>
      <c r="T577" s="36"/>
      <c r="U577" s="36"/>
      <c r="V577" s="36"/>
      <c r="W577" s="36"/>
      <c r="X577" s="36"/>
      <c r="Y577" s="36"/>
      <c r="Z577" s="36"/>
      <c r="AA577" s="36"/>
      <c r="AB577" s="36"/>
      <c r="AC577" s="36"/>
      <c r="AD577" s="36"/>
      <c r="AE577" s="36"/>
      <c r="AF577" s="36">
        <v>1.8149615016719999E-6</v>
      </c>
      <c r="AG577" s="36">
        <v>6.2589950106000096E-8</v>
      </c>
      <c r="AH577" s="59" t="s">
        <v>1199</v>
      </c>
    </row>
    <row r="578" spans="1:34" ht="15" customHeight="1" x14ac:dyDescent="0.25">
      <c r="A578" s="34" t="s">
        <v>832</v>
      </c>
      <c r="B578" s="34" t="s">
        <v>9</v>
      </c>
      <c r="C578" s="34" t="s">
        <v>34</v>
      </c>
      <c r="D578" s="34" t="s">
        <v>35</v>
      </c>
      <c r="E578" s="34" t="s">
        <v>742</v>
      </c>
      <c r="F578" s="34" t="s">
        <v>37</v>
      </c>
      <c r="G578" s="34" t="s">
        <v>40</v>
      </c>
      <c r="H578" s="34" t="s">
        <v>723</v>
      </c>
      <c r="I578" s="59" t="s">
        <v>16</v>
      </c>
      <c r="J578" s="35">
        <v>25</v>
      </c>
      <c r="K578" s="36">
        <v>1.4491788652743601E-4</v>
      </c>
      <c r="L578" s="36">
        <v>7.6472228722443295E-4</v>
      </c>
      <c r="M578" s="36">
        <v>8.0587955046056202E-4</v>
      </c>
      <c r="N578" s="36">
        <v>7.5674448019796804E-4</v>
      </c>
      <c r="O578" s="36">
        <v>8.1323136499803796E-4</v>
      </c>
      <c r="P578" s="36">
        <v>8.2450444433695101E-4</v>
      </c>
      <c r="Q578" s="36">
        <v>8.2373669391085297E-4</v>
      </c>
      <c r="R578" s="36">
        <v>7.5997719335759795E-4</v>
      </c>
      <c r="S578" s="36">
        <v>7.0647556389650797E-4</v>
      </c>
      <c r="T578" s="36">
        <v>6.1056711371778303E-4</v>
      </c>
      <c r="U578" s="36">
        <v>4.9756327575847402E-4</v>
      </c>
      <c r="V578" s="36">
        <v>6.58683953889568E-4</v>
      </c>
      <c r="W578" s="36">
        <v>5.0819632202431101E-4</v>
      </c>
      <c r="X578" s="36">
        <v>5.8364629610856101E-3</v>
      </c>
      <c r="Y578" s="36">
        <v>5.81686148904185E-3</v>
      </c>
      <c r="Z578" s="36">
        <v>5.5600547537700802E-3</v>
      </c>
      <c r="AA578" s="36">
        <v>6.6632385340698102E-3</v>
      </c>
      <c r="AB578" s="36">
        <v>7.0377242863981799E-3</v>
      </c>
      <c r="AC578" s="36">
        <v>4.8801791025904397E-6</v>
      </c>
      <c r="AD578" s="36">
        <v>4.5272018244301897E-6</v>
      </c>
      <c r="AE578" s="36">
        <v>2.4826415732738101E-7</v>
      </c>
      <c r="AF578" s="36">
        <v>8.0594816430070008E-6</v>
      </c>
      <c r="AG578" s="36">
        <v>1.11538917715E-6</v>
      </c>
      <c r="AH578" s="59" t="s">
        <v>744</v>
      </c>
    </row>
    <row r="579" spans="1:34" ht="15" customHeight="1" x14ac:dyDescent="0.25">
      <c r="A579" s="34" t="s">
        <v>832</v>
      </c>
      <c r="B579" s="34" t="s">
        <v>9</v>
      </c>
      <c r="C579" s="34" t="s">
        <v>34</v>
      </c>
      <c r="D579" s="34" t="s">
        <v>35</v>
      </c>
      <c r="E579" s="34" t="s">
        <v>742</v>
      </c>
      <c r="F579" s="34" t="s">
        <v>37</v>
      </c>
      <c r="G579" s="34" t="s">
        <v>40</v>
      </c>
      <c r="H579" s="34" t="s">
        <v>723</v>
      </c>
      <c r="I579" s="59" t="s">
        <v>17</v>
      </c>
      <c r="J579" s="35">
        <v>1</v>
      </c>
      <c r="K579" s="36">
        <v>0.55981418254250204</v>
      </c>
      <c r="L579" s="36">
        <v>2.9525141862334801</v>
      </c>
      <c r="M579" s="36">
        <v>3.11227200827132</v>
      </c>
      <c r="N579" s="36">
        <v>2.9123520146589699</v>
      </c>
      <c r="O579" s="36">
        <v>3.1411942566496198</v>
      </c>
      <c r="P579" s="36">
        <v>3.1836300121319301</v>
      </c>
      <c r="Q579" s="36">
        <v>3.1783956521499102</v>
      </c>
      <c r="R579" s="36">
        <v>2.9301801483778198</v>
      </c>
      <c r="S579" s="36">
        <v>2.7162561311828202</v>
      </c>
      <c r="T579" s="36">
        <v>2.35264096929436</v>
      </c>
      <c r="U579" s="36">
        <v>1.84213213983183</v>
      </c>
      <c r="V579" s="36">
        <v>2.4386503999954998</v>
      </c>
      <c r="W579" s="36">
        <v>1.8876401827866001</v>
      </c>
      <c r="X579" s="36">
        <v>2.0256476587247998</v>
      </c>
      <c r="Y579" s="36">
        <v>2.1127330149314898</v>
      </c>
      <c r="Z579" s="36">
        <v>1.93344270212666</v>
      </c>
      <c r="AA579" s="36">
        <v>2.3159921667096399</v>
      </c>
      <c r="AB579" s="36">
        <v>2.4428668369584501</v>
      </c>
      <c r="AC579" s="36">
        <v>1.69183812180692E-3</v>
      </c>
      <c r="AD579" s="36">
        <v>1.5701237957303901E-3</v>
      </c>
      <c r="AE579" s="36">
        <v>8.6200433725499995E-5</v>
      </c>
      <c r="AF579" s="36">
        <v>2.7968008461913799E-3</v>
      </c>
      <c r="AG579" s="36">
        <v>3.8693971198322399E-4</v>
      </c>
      <c r="AH579" s="59" t="s">
        <v>744</v>
      </c>
    </row>
    <row r="580" spans="1:34" ht="15" customHeight="1" x14ac:dyDescent="0.25">
      <c r="A580" s="34" t="s">
        <v>832</v>
      </c>
      <c r="B580" s="34" t="s">
        <v>9</v>
      </c>
      <c r="C580" s="34" t="s">
        <v>34</v>
      </c>
      <c r="D580" s="34" t="s">
        <v>35</v>
      </c>
      <c r="E580" s="34" t="s">
        <v>742</v>
      </c>
      <c r="F580" s="34" t="s">
        <v>37</v>
      </c>
      <c r="G580" s="34" t="s">
        <v>40</v>
      </c>
      <c r="H580" s="34" t="s">
        <v>723</v>
      </c>
      <c r="I580" s="59" t="s">
        <v>18</v>
      </c>
      <c r="J580" s="35">
        <v>298</v>
      </c>
      <c r="K580" s="36">
        <v>2.7489818433719701E-3</v>
      </c>
      <c r="L580" s="36">
        <v>1.44970384843325E-2</v>
      </c>
      <c r="M580" s="36">
        <v>1.5282189942962E-2</v>
      </c>
      <c r="N580" s="36">
        <v>1.42918360222399E-2</v>
      </c>
      <c r="O580" s="36">
        <v>1.5424659780562301E-2</v>
      </c>
      <c r="P580" s="36">
        <v>1.5632091483489E-2</v>
      </c>
      <c r="Q580" s="36">
        <v>1.5604449405864701E-2</v>
      </c>
      <c r="R580" s="36">
        <v>1.4383945084893501E-2</v>
      </c>
      <c r="S580" s="36">
        <v>1.33272714098947E-2</v>
      </c>
      <c r="T580" s="36">
        <v>1.08271041854678E-2</v>
      </c>
      <c r="U580" s="36">
        <v>9.3877902465081802E-3</v>
      </c>
      <c r="V580" s="36">
        <v>1.2427739544141E-2</v>
      </c>
      <c r="W580" s="36">
        <v>9.6256786447824899E-3</v>
      </c>
      <c r="X580" s="36">
        <v>1.01240854527966E-2</v>
      </c>
      <c r="Y580" s="36">
        <v>1.0090226808688501E-2</v>
      </c>
      <c r="Z580" s="36">
        <v>9.6461857242787601E-3</v>
      </c>
      <c r="AA580" s="36">
        <v>1.15614364198565E-2</v>
      </c>
      <c r="AB580" s="36">
        <v>1.2208135568575701E-2</v>
      </c>
      <c r="AC580" s="36">
        <v>8.4639217829667899E-6</v>
      </c>
      <c r="AD580" s="36">
        <v>7.8527729094694692E-6</v>
      </c>
      <c r="AE580" s="36">
        <v>4.3069855659367101E-7</v>
      </c>
      <c r="AF580" s="36">
        <v>1.3980518103109001E-5</v>
      </c>
      <c r="AG580" s="36">
        <v>1.9346392887660001E-6</v>
      </c>
      <c r="AH580" s="59" t="s">
        <v>744</v>
      </c>
    </row>
    <row r="581" spans="1:34" ht="15" customHeight="1" x14ac:dyDescent="0.25">
      <c r="A581" s="34" t="s">
        <v>832</v>
      </c>
      <c r="B581" s="34" t="s">
        <v>9</v>
      </c>
      <c r="C581" s="34" t="s">
        <v>34</v>
      </c>
      <c r="D581" s="34" t="s">
        <v>35</v>
      </c>
      <c r="E581" s="34" t="s">
        <v>742</v>
      </c>
      <c r="F581" s="34" t="s">
        <v>1200</v>
      </c>
      <c r="G581" s="34" t="s">
        <v>40</v>
      </c>
      <c r="H581" s="34" t="s">
        <v>724</v>
      </c>
      <c r="I581" s="59" t="s">
        <v>16</v>
      </c>
      <c r="J581" s="35">
        <v>25</v>
      </c>
      <c r="K581" s="36"/>
      <c r="L581" s="36"/>
      <c r="M581" s="36"/>
      <c r="N581" s="36"/>
      <c r="O581" s="36"/>
      <c r="P581" s="36"/>
      <c r="Q581" s="36"/>
      <c r="R581" s="36"/>
      <c r="S581" s="36"/>
      <c r="T581" s="36"/>
      <c r="U581" s="36"/>
      <c r="V581" s="36"/>
      <c r="W581" s="36"/>
      <c r="X581" s="36"/>
      <c r="Y581" s="36"/>
      <c r="Z581" s="36"/>
      <c r="AA581" s="36"/>
      <c r="AB581" s="36"/>
      <c r="AC581" s="36"/>
      <c r="AD581" s="36"/>
      <c r="AE581" s="36"/>
      <c r="AF581" s="36">
        <v>3.2338520617949998E-6</v>
      </c>
      <c r="AG581" s="36">
        <v>1.3824429327820001E-6</v>
      </c>
      <c r="AH581" s="59" t="s">
        <v>1201</v>
      </c>
    </row>
    <row r="582" spans="1:34" ht="15" customHeight="1" x14ac:dyDescent="0.25">
      <c r="A582" s="34" t="s">
        <v>832</v>
      </c>
      <c r="B582" s="34" t="s">
        <v>9</v>
      </c>
      <c r="C582" s="34" t="s">
        <v>34</v>
      </c>
      <c r="D582" s="34" t="s">
        <v>35</v>
      </c>
      <c r="E582" s="34" t="s">
        <v>742</v>
      </c>
      <c r="F582" s="34" t="s">
        <v>1200</v>
      </c>
      <c r="G582" s="34" t="s">
        <v>40</v>
      </c>
      <c r="H582" s="34" t="s">
        <v>724</v>
      </c>
      <c r="I582" s="59" t="s">
        <v>17</v>
      </c>
      <c r="J582" s="35">
        <v>1</v>
      </c>
      <c r="K582" s="36"/>
      <c r="L582" s="36"/>
      <c r="M582" s="36"/>
      <c r="N582" s="36"/>
      <c r="O582" s="36"/>
      <c r="P582" s="36"/>
      <c r="Q582" s="36"/>
      <c r="R582" s="36"/>
      <c r="S582" s="36"/>
      <c r="T582" s="36"/>
      <c r="U582" s="36"/>
      <c r="V582" s="36"/>
      <c r="W582" s="36"/>
      <c r="X582" s="36"/>
      <c r="Y582" s="36"/>
      <c r="Z582" s="36"/>
      <c r="AA582" s="36"/>
      <c r="AB582" s="36"/>
      <c r="AC582" s="36"/>
      <c r="AD582" s="36"/>
      <c r="AE582" s="36"/>
      <c r="AF582" s="36">
        <v>6.0743163410773102E-3</v>
      </c>
      <c r="AG582" s="36">
        <v>2.9775733001157099E-3</v>
      </c>
      <c r="AH582" s="59" t="s">
        <v>1201</v>
      </c>
    </row>
    <row r="583" spans="1:34" ht="15" customHeight="1" x14ac:dyDescent="0.25">
      <c r="A583" s="34" t="s">
        <v>832</v>
      </c>
      <c r="B583" s="34" t="s">
        <v>9</v>
      </c>
      <c r="C583" s="34" t="s">
        <v>34</v>
      </c>
      <c r="D583" s="34" t="s">
        <v>35</v>
      </c>
      <c r="E583" s="34" t="s">
        <v>742</v>
      </c>
      <c r="F583" s="34" t="s">
        <v>1200</v>
      </c>
      <c r="G583" s="34" t="s">
        <v>40</v>
      </c>
      <c r="H583" s="34" t="s">
        <v>724</v>
      </c>
      <c r="I583" s="59" t="s">
        <v>18</v>
      </c>
      <c r="J583" s="35">
        <v>298</v>
      </c>
      <c r="K583" s="36"/>
      <c r="L583" s="36"/>
      <c r="M583" s="36"/>
      <c r="N583" s="36"/>
      <c r="O583" s="36"/>
      <c r="P583" s="36"/>
      <c r="Q583" s="36"/>
      <c r="R583" s="36"/>
      <c r="S583" s="36"/>
      <c r="T583" s="36"/>
      <c r="U583" s="36"/>
      <c r="V583" s="36"/>
      <c r="W583" s="36"/>
      <c r="X583" s="36"/>
      <c r="Y583" s="36"/>
      <c r="Z583" s="36"/>
      <c r="AA583" s="36"/>
      <c r="AB583" s="36"/>
      <c r="AC583" s="36"/>
      <c r="AD583" s="36"/>
      <c r="AE583" s="36"/>
      <c r="AF583" s="36">
        <v>3.8547516576599998E-6</v>
      </c>
      <c r="AG583" s="36">
        <v>1.647871975876E-6</v>
      </c>
      <c r="AH583" s="59" t="s">
        <v>1201</v>
      </c>
    </row>
    <row r="584" spans="1:34" ht="15" customHeight="1" x14ac:dyDescent="0.25">
      <c r="A584" s="34" t="s">
        <v>832</v>
      </c>
      <c r="B584" s="34" t="s">
        <v>9</v>
      </c>
      <c r="C584" s="34" t="s">
        <v>34</v>
      </c>
      <c r="D584" s="34" t="s">
        <v>35</v>
      </c>
      <c r="E584" s="34" t="s">
        <v>750</v>
      </c>
      <c r="F584" s="34" t="s">
        <v>1029</v>
      </c>
      <c r="G584" s="34" t="s">
        <v>40</v>
      </c>
      <c r="H584" s="34" t="s">
        <v>724</v>
      </c>
      <c r="I584" s="59" t="s">
        <v>16</v>
      </c>
      <c r="J584" s="35">
        <v>25</v>
      </c>
      <c r="K584" s="36"/>
      <c r="L584" s="36"/>
      <c r="M584" s="36"/>
      <c r="N584" s="36"/>
      <c r="O584" s="36"/>
      <c r="P584" s="36"/>
      <c r="Q584" s="36"/>
      <c r="R584" s="36"/>
      <c r="S584" s="36"/>
      <c r="T584" s="36"/>
      <c r="U584" s="36"/>
      <c r="V584" s="36"/>
      <c r="W584" s="36"/>
      <c r="X584" s="36"/>
      <c r="Y584" s="36"/>
      <c r="Z584" s="36"/>
      <c r="AA584" s="36"/>
      <c r="AB584" s="36"/>
      <c r="AC584" s="36"/>
      <c r="AD584" s="36">
        <v>7.9244922090972499E-7</v>
      </c>
      <c r="AE584" s="36">
        <v>3.5006378970357101E-7</v>
      </c>
      <c r="AF584" s="36">
        <v>6.8250711175899996E-7</v>
      </c>
      <c r="AG584" s="36">
        <v>2.2872022369199999E-7</v>
      </c>
      <c r="AH584" s="59" t="s">
        <v>1159</v>
      </c>
    </row>
    <row r="585" spans="1:34" ht="15" customHeight="1" x14ac:dyDescent="0.25">
      <c r="A585" s="34" t="s">
        <v>832</v>
      </c>
      <c r="B585" s="34" t="s">
        <v>9</v>
      </c>
      <c r="C585" s="34" t="s">
        <v>34</v>
      </c>
      <c r="D585" s="34" t="s">
        <v>35</v>
      </c>
      <c r="E585" s="34" t="s">
        <v>750</v>
      </c>
      <c r="F585" s="34" t="s">
        <v>1029</v>
      </c>
      <c r="G585" s="34" t="s">
        <v>40</v>
      </c>
      <c r="H585" s="34" t="s">
        <v>724</v>
      </c>
      <c r="I585" s="59" t="s">
        <v>17</v>
      </c>
      <c r="J585" s="35">
        <v>1</v>
      </c>
      <c r="K585" s="36"/>
      <c r="L585" s="36"/>
      <c r="M585" s="36"/>
      <c r="N585" s="36"/>
      <c r="O585" s="36"/>
      <c r="P585" s="36"/>
      <c r="Q585" s="36"/>
      <c r="R585" s="36"/>
      <c r="S585" s="36"/>
      <c r="T585" s="36"/>
      <c r="U585" s="36"/>
      <c r="V585" s="36"/>
      <c r="W585" s="36"/>
      <c r="X585" s="36"/>
      <c r="Y585" s="36"/>
      <c r="Z585" s="36"/>
      <c r="AA585" s="36"/>
      <c r="AB585" s="36"/>
      <c r="AC585" s="36"/>
      <c r="AD585" s="36">
        <v>1.6837948264450801E-3</v>
      </c>
      <c r="AE585" s="36">
        <v>7.4091709312337902E-4</v>
      </c>
      <c r="AF585" s="36">
        <v>1.45048255046642E-3</v>
      </c>
      <c r="AG585" s="36">
        <v>4.855495997894E-4</v>
      </c>
      <c r="AH585" s="59" t="s">
        <v>1159</v>
      </c>
    </row>
    <row r="586" spans="1:34" ht="15" customHeight="1" x14ac:dyDescent="0.25">
      <c r="A586" s="34" t="s">
        <v>832</v>
      </c>
      <c r="B586" s="34" t="s">
        <v>9</v>
      </c>
      <c r="C586" s="34" t="s">
        <v>34</v>
      </c>
      <c r="D586" s="34" t="s">
        <v>35</v>
      </c>
      <c r="E586" s="34" t="s">
        <v>750</v>
      </c>
      <c r="F586" s="34" t="s">
        <v>1029</v>
      </c>
      <c r="G586" s="34" t="s">
        <v>40</v>
      </c>
      <c r="H586" s="34" t="s">
        <v>724</v>
      </c>
      <c r="I586" s="59" t="s">
        <v>18</v>
      </c>
      <c r="J586" s="35">
        <v>298</v>
      </c>
      <c r="K586" s="36"/>
      <c r="L586" s="36"/>
      <c r="M586" s="36"/>
      <c r="N586" s="36"/>
      <c r="O586" s="36"/>
      <c r="P586" s="36"/>
      <c r="Q586" s="36"/>
      <c r="R586" s="36"/>
      <c r="S586" s="36"/>
      <c r="T586" s="36"/>
      <c r="U586" s="36"/>
      <c r="V586" s="36"/>
      <c r="W586" s="36"/>
      <c r="X586" s="36"/>
      <c r="Y586" s="36"/>
      <c r="Z586" s="36"/>
      <c r="AA586" s="36"/>
      <c r="AB586" s="36"/>
      <c r="AC586" s="36"/>
      <c r="AD586" s="36">
        <v>9.4459947132439203E-7</v>
      </c>
      <c r="AE586" s="36">
        <v>4.2210003775829002E-7</v>
      </c>
      <c r="AF586" s="36">
        <v>8.1566159014499995E-7</v>
      </c>
      <c r="AG586" s="36">
        <v>2.7263450664099998E-7</v>
      </c>
      <c r="AH586" s="59" t="s">
        <v>1159</v>
      </c>
    </row>
    <row r="587" spans="1:34" ht="15" customHeight="1" x14ac:dyDescent="0.25">
      <c r="A587" s="34" t="s">
        <v>832</v>
      </c>
      <c r="B587" s="34" t="s">
        <v>9</v>
      </c>
      <c r="C587" s="34" t="s">
        <v>34</v>
      </c>
      <c r="D587" s="34" t="s">
        <v>35</v>
      </c>
      <c r="E587" s="34" t="s">
        <v>750</v>
      </c>
      <c r="F587" s="34" t="s">
        <v>1155</v>
      </c>
      <c r="G587" s="34" t="s">
        <v>40</v>
      </c>
      <c r="H587" s="34" t="s">
        <v>723</v>
      </c>
      <c r="I587" s="59" t="s">
        <v>16</v>
      </c>
      <c r="J587" s="35">
        <v>25</v>
      </c>
      <c r="K587" s="36">
        <v>2.6531158070797802E-4</v>
      </c>
      <c r="L587" s="36">
        <v>2.5533211775E-4</v>
      </c>
      <c r="M587" s="36">
        <v>2.1647173049999999E-4</v>
      </c>
      <c r="N587" s="36">
        <v>2.57765366500001E-4</v>
      </c>
      <c r="O587" s="36">
        <v>2.0727123374999999E-4</v>
      </c>
      <c r="P587" s="36">
        <v>2.08786083699999E-4</v>
      </c>
      <c r="Q587" s="36">
        <v>1.4311979987500001E-4</v>
      </c>
      <c r="R587" s="36">
        <v>2.5400796325E-4</v>
      </c>
      <c r="S587" s="36">
        <v>2.3396456062500001E-4</v>
      </c>
      <c r="T587" s="36">
        <v>1.4158844280613101E-4</v>
      </c>
      <c r="U587" s="36">
        <v>1.6021385481531199E-4</v>
      </c>
      <c r="V587" s="36">
        <v>1.6533633342885099E-4</v>
      </c>
      <c r="W587" s="36">
        <v>1.3196853037378999E-4</v>
      </c>
      <c r="X587" s="36">
        <v>2.13041246693248E-3</v>
      </c>
      <c r="Y587" s="36">
        <v>7.1357801827661902E-4</v>
      </c>
      <c r="Z587" s="36">
        <v>5.7617045653762301E-4</v>
      </c>
      <c r="AA587" s="36">
        <v>2.5328435568528499E-4</v>
      </c>
      <c r="AB587" s="36">
        <v>2.4908068682391002E-4</v>
      </c>
      <c r="AC587" s="36">
        <v>2.8202430195613698E-4</v>
      </c>
      <c r="AD587" s="36">
        <v>1.16591437597337E-7</v>
      </c>
      <c r="AE587" s="36"/>
      <c r="AF587" s="36"/>
      <c r="AG587" s="36"/>
      <c r="AH587" s="59" t="s">
        <v>751</v>
      </c>
    </row>
    <row r="588" spans="1:34" ht="15" customHeight="1" x14ac:dyDescent="0.25">
      <c r="A588" s="34" t="s">
        <v>832</v>
      </c>
      <c r="B588" s="34" t="s">
        <v>9</v>
      </c>
      <c r="C588" s="34" t="s">
        <v>34</v>
      </c>
      <c r="D588" s="34" t="s">
        <v>35</v>
      </c>
      <c r="E588" s="34" t="s">
        <v>750</v>
      </c>
      <c r="F588" s="34" t="s">
        <v>1155</v>
      </c>
      <c r="G588" s="34" t="s">
        <v>40</v>
      </c>
      <c r="H588" s="34" t="s">
        <v>723</v>
      </c>
      <c r="I588" s="59" t="s">
        <v>17</v>
      </c>
      <c r="J588" s="35">
        <v>1</v>
      </c>
      <c r="K588" s="36">
        <v>1.0210971275751</v>
      </c>
      <c r="L588" s="36">
        <v>0.98925569889919995</v>
      </c>
      <c r="M588" s="36">
        <v>0.83638046695739998</v>
      </c>
      <c r="N588" s="36">
        <v>0.99193977078670004</v>
      </c>
      <c r="O588" s="36">
        <v>0.80050447126900004</v>
      </c>
      <c r="P588" s="36">
        <v>0.80817355032366001</v>
      </c>
      <c r="Q588" s="36">
        <v>0.55317098507840001</v>
      </c>
      <c r="R588" s="36">
        <v>0.98398605766309999</v>
      </c>
      <c r="S588" s="36">
        <v>0.90620707973549897</v>
      </c>
      <c r="T588" s="36">
        <v>0.54819052138839297</v>
      </c>
      <c r="U588" s="36">
        <v>0.62059860620438201</v>
      </c>
      <c r="V588" s="36">
        <v>0.64044085450143995</v>
      </c>
      <c r="W588" s="36">
        <v>0.50984316559583398</v>
      </c>
      <c r="X588" s="36">
        <v>0.73843402389027202</v>
      </c>
      <c r="Y588" s="36">
        <v>0.247175626188848</v>
      </c>
      <c r="Z588" s="36">
        <v>0.199780582162007</v>
      </c>
      <c r="AA588" s="36">
        <v>8.7789852310508495E-2</v>
      </c>
      <c r="AB588" s="36">
        <v>8.6133584407059705E-2</v>
      </c>
      <c r="AC588" s="36">
        <v>9.7981780440385496E-2</v>
      </c>
      <c r="AD588" s="36">
        <v>4.0508350485583101E-5</v>
      </c>
      <c r="AE588" s="36"/>
      <c r="AF588" s="36"/>
      <c r="AG588" s="36"/>
      <c r="AH588" s="59" t="s">
        <v>751</v>
      </c>
    </row>
    <row r="589" spans="1:34" ht="15" customHeight="1" x14ac:dyDescent="0.25">
      <c r="A589" s="34" t="s">
        <v>832</v>
      </c>
      <c r="B589" s="34" t="s">
        <v>9</v>
      </c>
      <c r="C589" s="34" t="s">
        <v>34</v>
      </c>
      <c r="D589" s="34" t="s">
        <v>35</v>
      </c>
      <c r="E589" s="34" t="s">
        <v>750</v>
      </c>
      <c r="F589" s="34" t="s">
        <v>1155</v>
      </c>
      <c r="G589" s="34" t="s">
        <v>40</v>
      </c>
      <c r="H589" s="34" t="s">
        <v>723</v>
      </c>
      <c r="I589" s="59" t="s">
        <v>18</v>
      </c>
      <c r="J589" s="35">
        <v>298</v>
      </c>
      <c r="K589" s="36">
        <v>5.0382198885065704E-3</v>
      </c>
      <c r="L589" s="36">
        <v>4.8602556463880004E-3</v>
      </c>
      <c r="M589" s="36">
        <v>4.1072005907640098E-3</v>
      </c>
      <c r="N589" s="36">
        <v>4.8676970481939998E-3</v>
      </c>
      <c r="O589" s="36">
        <v>3.9307445711520101E-3</v>
      </c>
      <c r="P589" s="36">
        <v>3.9699567295635998E-3</v>
      </c>
      <c r="Q589" s="36">
        <v>2.716618984522E-3</v>
      </c>
      <c r="R589" s="36">
        <v>4.8342469385740097E-3</v>
      </c>
      <c r="S589" s="36">
        <v>4.4520106351919903E-3</v>
      </c>
      <c r="T589" s="36">
        <v>2.5247446788884799E-3</v>
      </c>
      <c r="U589" s="36">
        <v>3.0489150514369902E-3</v>
      </c>
      <c r="V589" s="36">
        <v>3.1463972708335999E-3</v>
      </c>
      <c r="W589" s="36">
        <v>2.5036423449610202E-3</v>
      </c>
      <c r="X589" s="36">
        <v>3.69466324518133E-3</v>
      </c>
      <c r="Y589" s="36">
        <v>1.2374544768623201E-3</v>
      </c>
      <c r="Z589" s="36">
        <v>9.9926766480591591E-4</v>
      </c>
      <c r="AA589" s="36">
        <v>4.3925982731586399E-4</v>
      </c>
      <c r="AB589" s="36">
        <v>4.3197285344683098E-4</v>
      </c>
      <c r="AC589" s="36">
        <v>4.8930813168369903E-4</v>
      </c>
      <c r="AD589" s="36">
        <v>2.0227917720673601E-7</v>
      </c>
      <c r="AE589" s="36"/>
      <c r="AF589" s="36"/>
      <c r="AG589" s="36"/>
      <c r="AH589" s="59" t="s">
        <v>751</v>
      </c>
    </row>
    <row r="590" spans="1:34" ht="15" customHeight="1" x14ac:dyDescent="0.25">
      <c r="A590" s="34" t="s">
        <v>832</v>
      </c>
      <c r="B590" s="34" t="s">
        <v>9</v>
      </c>
      <c r="C590" s="34" t="s">
        <v>34</v>
      </c>
      <c r="D590" s="34" t="s">
        <v>35</v>
      </c>
      <c r="E590" s="34" t="s">
        <v>750</v>
      </c>
      <c r="F590" s="34" t="s">
        <v>990</v>
      </c>
      <c r="G590" s="34" t="s">
        <v>40</v>
      </c>
      <c r="H590" s="34" t="s">
        <v>724</v>
      </c>
      <c r="I590" s="59" t="s">
        <v>16</v>
      </c>
      <c r="J590" s="35">
        <v>25</v>
      </c>
      <c r="K590" s="36"/>
      <c r="L590" s="36"/>
      <c r="M590" s="36"/>
      <c r="N590" s="36"/>
      <c r="O590" s="36"/>
      <c r="P590" s="36"/>
      <c r="Q590" s="36"/>
      <c r="R590" s="36"/>
      <c r="S590" s="36"/>
      <c r="T590" s="36"/>
      <c r="U590" s="36"/>
      <c r="V590" s="36"/>
      <c r="W590" s="36"/>
      <c r="X590" s="36"/>
      <c r="Y590" s="36"/>
      <c r="Z590" s="36"/>
      <c r="AA590" s="36"/>
      <c r="AB590" s="36">
        <v>9.6254872165907807E-6</v>
      </c>
      <c r="AC590" s="36">
        <v>2.9667129948021499E-5</v>
      </c>
      <c r="AD590" s="36">
        <v>5.7797116417827399E-6</v>
      </c>
      <c r="AE590" s="36">
        <v>9.6350139817333297E-6</v>
      </c>
      <c r="AF590" s="36">
        <v>1.1677898164737E-5</v>
      </c>
      <c r="AG590" s="36">
        <v>1.0099536982750001E-6</v>
      </c>
      <c r="AH590" s="59" t="s">
        <v>991</v>
      </c>
    </row>
    <row r="591" spans="1:34" ht="15" customHeight="1" x14ac:dyDescent="0.25">
      <c r="A591" s="34" t="s">
        <v>832</v>
      </c>
      <c r="B591" s="34" t="s">
        <v>9</v>
      </c>
      <c r="C591" s="34" t="s">
        <v>34</v>
      </c>
      <c r="D591" s="34" t="s">
        <v>35</v>
      </c>
      <c r="E591" s="34" t="s">
        <v>750</v>
      </c>
      <c r="F591" s="34" t="s">
        <v>990</v>
      </c>
      <c r="G591" s="34" t="s">
        <v>40</v>
      </c>
      <c r="H591" s="34" t="s">
        <v>724</v>
      </c>
      <c r="I591" s="59" t="s">
        <v>17</v>
      </c>
      <c r="J591" s="35">
        <v>1</v>
      </c>
      <c r="K591" s="36"/>
      <c r="L591" s="36"/>
      <c r="M591" s="36"/>
      <c r="N591" s="36"/>
      <c r="O591" s="36"/>
      <c r="P591" s="36"/>
      <c r="Q591" s="36"/>
      <c r="R591" s="36"/>
      <c r="S591" s="36"/>
      <c r="T591" s="36"/>
      <c r="U591" s="36"/>
      <c r="V591" s="36"/>
      <c r="W591" s="36"/>
      <c r="X591" s="36"/>
      <c r="Y591" s="36"/>
      <c r="Z591" s="36"/>
      <c r="AA591" s="36"/>
      <c r="AB591" s="36">
        <v>2.0758360244998799E-2</v>
      </c>
      <c r="AC591" s="36">
        <v>6.3977582455893606E-2</v>
      </c>
      <c r="AD591" s="36">
        <v>1.2461019207223501E-2</v>
      </c>
      <c r="AE591" s="36">
        <v>2.0778083202916801E-2</v>
      </c>
      <c r="AF591" s="36">
        <v>2.5185458101287202E-2</v>
      </c>
      <c r="AG591" s="36">
        <v>2.1785075603248699E-3</v>
      </c>
      <c r="AH591" s="59" t="s">
        <v>991</v>
      </c>
    </row>
    <row r="592" spans="1:34" ht="15" customHeight="1" x14ac:dyDescent="0.25">
      <c r="A592" s="34" t="s">
        <v>832</v>
      </c>
      <c r="B592" s="34" t="s">
        <v>9</v>
      </c>
      <c r="C592" s="34" t="s">
        <v>34</v>
      </c>
      <c r="D592" s="34" t="s">
        <v>35</v>
      </c>
      <c r="E592" s="34" t="s">
        <v>750</v>
      </c>
      <c r="F592" s="34" t="s">
        <v>990</v>
      </c>
      <c r="G592" s="34" t="s">
        <v>40</v>
      </c>
      <c r="H592" s="34" t="s">
        <v>724</v>
      </c>
      <c r="I592" s="59" t="s">
        <v>18</v>
      </c>
      <c r="J592" s="35">
        <v>298</v>
      </c>
      <c r="K592" s="36"/>
      <c r="L592" s="36"/>
      <c r="M592" s="36"/>
      <c r="N592" s="36"/>
      <c r="O592" s="36"/>
      <c r="P592" s="36"/>
      <c r="Q592" s="36"/>
      <c r="R592" s="36"/>
      <c r="S592" s="36"/>
      <c r="T592" s="36"/>
      <c r="U592" s="36"/>
      <c r="V592" s="36"/>
      <c r="W592" s="36"/>
      <c r="X592" s="36"/>
      <c r="Y592" s="36"/>
      <c r="Z592" s="36"/>
      <c r="AA592" s="36"/>
      <c r="AB592" s="36">
        <v>1.1473580762176201E-5</v>
      </c>
      <c r="AC592" s="36">
        <v>3.5363218898041898E-5</v>
      </c>
      <c r="AD592" s="36">
        <v>6.88941627700504E-6</v>
      </c>
      <c r="AE592" s="36">
        <v>1.14849366662258E-5</v>
      </c>
      <c r="AF592" s="36">
        <v>1.3920054612367001E-5</v>
      </c>
      <c r="AG592" s="36">
        <v>1.2038648083429999E-6</v>
      </c>
      <c r="AH592" s="59" t="s">
        <v>991</v>
      </c>
    </row>
    <row r="593" spans="1:34" ht="15" customHeight="1" x14ac:dyDescent="0.25">
      <c r="A593" s="34" t="s">
        <v>832</v>
      </c>
      <c r="B593" s="34" t="s">
        <v>9</v>
      </c>
      <c r="C593" s="34" t="s">
        <v>34</v>
      </c>
      <c r="D593" s="34" t="s">
        <v>35</v>
      </c>
      <c r="E593" s="34" t="s">
        <v>750</v>
      </c>
      <c r="F593" s="34" t="s">
        <v>992</v>
      </c>
      <c r="G593" s="34" t="s">
        <v>40</v>
      </c>
      <c r="H593" s="34" t="s">
        <v>724</v>
      </c>
      <c r="I593" s="59" t="s">
        <v>16</v>
      </c>
      <c r="J593" s="35">
        <v>25</v>
      </c>
      <c r="K593" s="36"/>
      <c r="L593" s="36"/>
      <c r="M593" s="36"/>
      <c r="N593" s="36"/>
      <c r="O593" s="36"/>
      <c r="P593" s="36"/>
      <c r="Q593" s="36"/>
      <c r="R593" s="36"/>
      <c r="S593" s="36"/>
      <c r="T593" s="36"/>
      <c r="U593" s="36"/>
      <c r="V593" s="36"/>
      <c r="W593" s="36"/>
      <c r="X593" s="36"/>
      <c r="Y593" s="36"/>
      <c r="Z593" s="36"/>
      <c r="AA593" s="36"/>
      <c r="AB593" s="36">
        <v>7.1524720766032601E-7</v>
      </c>
      <c r="AC593" s="36">
        <v>2.1636504728055199E-6</v>
      </c>
      <c r="AD593" s="36">
        <v>3.0687240318681901E-6</v>
      </c>
      <c r="AE593" s="36">
        <v>3.69606022584643E-6</v>
      </c>
      <c r="AF593" s="36">
        <v>4.0481667808340003E-6</v>
      </c>
      <c r="AG593" s="36">
        <v>2.5369058519999999E-6</v>
      </c>
      <c r="AH593" s="59" t="s">
        <v>993</v>
      </c>
    </row>
    <row r="594" spans="1:34" ht="15" customHeight="1" x14ac:dyDescent="0.25">
      <c r="A594" s="34" t="s">
        <v>832</v>
      </c>
      <c r="B594" s="34" t="s">
        <v>9</v>
      </c>
      <c r="C594" s="34" t="s">
        <v>34</v>
      </c>
      <c r="D594" s="34" t="s">
        <v>35</v>
      </c>
      <c r="E594" s="34" t="s">
        <v>750</v>
      </c>
      <c r="F594" s="34" t="s">
        <v>992</v>
      </c>
      <c r="G594" s="34" t="s">
        <v>40</v>
      </c>
      <c r="H594" s="34" t="s">
        <v>724</v>
      </c>
      <c r="I594" s="59" t="s">
        <v>17</v>
      </c>
      <c r="J594" s="35">
        <v>1</v>
      </c>
      <c r="K594" s="36"/>
      <c r="L594" s="36"/>
      <c r="M594" s="36"/>
      <c r="N594" s="36"/>
      <c r="O594" s="36"/>
      <c r="P594" s="36"/>
      <c r="Q594" s="36"/>
      <c r="R594" s="36"/>
      <c r="S594" s="36"/>
      <c r="T594" s="36"/>
      <c r="U594" s="36"/>
      <c r="V594" s="36"/>
      <c r="W594" s="36"/>
      <c r="X594" s="36"/>
      <c r="Y594" s="36"/>
      <c r="Z594" s="36"/>
      <c r="AA594" s="36"/>
      <c r="AB594" s="36">
        <v>1.5168962780060199E-3</v>
      </c>
      <c r="AC594" s="36">
        <v>4.58866992272594E-3</v>
      </c>
      <c r="AD594" s="36">
        <v>6.6178067718312998E-3</v>
      </c>
      <c r="AE594" s="36">
        <v>7.9709161882057702E-3</v>
      </c>
      <c r="AF594" s="36">
        <v>8.7285232384787508E-3</v>
      </c>
      <c r="AG594" s="36">
        <v>5.4704847935159997E-3</v>
      </c>
      <c r="AH594" s="59" t="s">
        <v>993</v>
      </c>
    </row>
    <row r="595" spans="1:34" ht="15" customHeight="1" x14ac:dyDescent="0.25">
      <c r="A595" s="34" t="s">
        <v>832</v>
      </c>
      <c r="B595" s="34" t="s">
        <v>9</v>
      </c>
      <c r="C595" s="34" t="s">
        <v>34</v>
      </c>
      <c r="D595" s="34" t="s">
        <v>35</v>
      </c>
      <c r="E595" s="34" t="s">
        <v>750</v>
      </c>
      <c r="F595" s="34" t="s">
        <v>992</v>
      </c>
      <c r="G595" s="34" t="s">
        <v>40</v>
      </c>
      <c r="H595" s="34" t="s">
        <v>724</v>
      </c>
      <c r="I595" s="59" t="s">
        <v>18</v>
      </c>
      <c r="J595" s="35">
        <v>298</v>
      </c>
      <c r="K595" s="36"/>
      <c r="L595" s="36"/>
      <c r="M595" s="36"/>
      <c r="N595" s="36"/>
      <c r="O595" s="36"/>
      <c r="P595" s="36"/>
      <c r="Q595" s="36"/>
      <c r="R595" s="36"/>
      <c r="S595" s="36"/>
      <c r="T595" s="36"/>
      <c r="U595" s="36"/>
      <c r="V595" s="36"/>
      <c r="W595" s="36"/>
      <c r="X595" s="36"/>
      <c r="Y595" s="36"/>
      <c r="Z595" s="36"/>
      <c r="AA595" s="36"/>
      <c r="AB595" s="36">
        <v>8.52574671531108E-7</v>
      </c>
      <c r="AC595" s="36">
        <v>2.5790713635841698E-6</v>
      </c>
      <c r="AD595" s="36">
        <v>3.6584704972272202E-6</v>
      </c>
      <c r="AE595" s="36">
        <v>4.4060928481811197E-6</v>
      </c>
      <c r="AF595" s="36">
        <v>4.8251022923800002E-6</v>
      </c>
      <c r="AG595" s="36">
        <v>3.0237634799999901E-6</v>
      </c>
      <c r="AH595" s="59" t="s">
        <v>993</v>
      </c>
    </row>
    <row r="596" spans="1:34" ht="15" customHeight="1" x14ac:dyDescent="0.25">
      <c r="A596" s="34" t="s">
        <v>832</v>
      </c>
      <c r="B596" s="34" t="s">
        <v>9</v>
      </c>
      <c r="C596" s="34" t="s">
        <v>34</v>
      </c>
      <c r="D596" s="34" t="s">
        <v>35</v>
      </c>
      <c r="E596" s="34" t="s">
        <v>750</v>
      </c>
      <c r="F596" s="34" t="s">
        <v>1217</v>
      </c>
      <c r="G596" s="34" t="s">
        <v>40</v>
      </c>
      <c r="H596" s="34" t="s">
        <v>724</v>
      </c>
      <c r="I596" s="59" t="s">
        <v>16</v>
      </c>
      <c r="J596" s="35">
        <v>25</v>
      </c>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v>2.530674258062E-6</v>
      </c>
      <c r="AH596" s="59" t="s">
        <v>1218</v>
      </c>
    </row>
    <row r="597" spans="1:34" ht="15" customHeight="1" x14ac:dyDescent="0.25">
      <c r="A597" s="34" t="s">
        <v>832</v>
      </c>
      <c r="B597" s="34" t="s">
        <v>9</v>
      </c>
      <c r="C597" s="34" t="s">
        <v>34</v>
      </c>
      <c r="D597" s="34" t="s">
        <v>35</v>
      </c>
      <c r="E597" s="34" t="s">
        <v>750</v>
      </c>
      <c r="F597" s="34" t="s">
        <v>1217</v>
      </c>
      <c r="G597" s="34" t="s">
        <v>40</v>
      </c>
      <c r="H597" s="34" t="s">
        <v>724</v>
      </c>
      <c r="I597" s="59" t="s">
        <v>17</v>
      </c>
      <c r="J597" s="35">
        <v>1</v>
      </c>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v>5.3670539664979399E-3</v>
      </c>
      <c r="AH597" s="59" t="s">
        <v>1218</v>
      </c>
    </row>
    <row r="598" spans="1:34" ht="15" customHeight="1" x14ac:dyDescent="0.25">
      <c r="A598" s="34" t="s">
        <v>832</v>
      </c>
      <c r="B598" s="34" t="s">
        <v>9</v>
      </c>
      <c r="C598" s="34" t="s">
        <v>34</v>
      </c>
      <c r="D598" s="34" t="s">
        <v>35</v>
      </c>
      <c r="E598" s="34" t="s">
        <v>750</v>
      </c>
      <c r="F598" s="34" t="s">
        <v>1217</v>
      </c>
      <c r="G598" s="34" t="s">
        <v>40</v>
      </c>
      <c r="H598" s="34" t="s">
        <v>724</v>
      </c>
      <c r="I598" s="59" t="s">
        <v>18</v>
      </c>
      <c r="J598" s="35">
        <v>298</v>
      </c>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v>3.0165637156099902E-6</v>
      </c>
      <c r="AH598" s="59" t="s">
        <v>1218</v>
      </c>
    </row>
    <row r="599" spans="1:34" ht="15" customHeight="1" x14ac:dyDescent="0.25">
      <c r="A599" s="34" t="s">
        <v>832</v>
      </c>
      <c r="B599" s="34" t="s">
        <v>9</v>
      </c>
      <c r="C599" s="34" t="s">
        <v>34</v>
      </c>
      <c r="D599" s="34" t="s">
        <v>35</v>
      </c>
      <c r="E599" s="34" t="s">
        <v>750</v>
      </c>
      <c r="F599" s="34" t="s">
        <v>1156</v>
      </c>
      <c r="G599" s="34" t="s">
        <v>40</v>
      </c>
      <c r="H599" s="34" t="s">
        <v>724</v>
      </c>
      <c r="I599" s="59" t="s">
        <v>16</v>
      </c>
      <c r="J599" s="35">
        <v>25</v>
      </c>
      <c r="K599" s="36"/>
      <c r="L599" s="36"/>
      <c r="M599" s="36"/>
      <c r="N599" s="36"/>
      <c r="O599" s="36"/>
      <c r="P599" s="36"/>
      <c r="Q599" s="36"/>
      <c r="R599" s="36"/>
      <c r="S599" s="36"/>
      <c r="T599" s="36"/>
      <c r="U599" s="36"/>
      <c r="V599" s="36"/>
      <c r="W599" s="36"/>
      <c r="X599" s="36">
        <v>1.5231202514147399E-7</v>
      </c>
      <c r="Y599" s="36">
        <v>3.0893825595914801E-7</v>
      </c>
      <c r="Z599" s="36"/>
      <c r="AA599" s="36">
        <v>6.5761197518976594E-5</v>
      </c>
      <c r="AB599" s="36">
        <v>2.76235462770082E-5</v>
      </c>
      <c r="AC599" s="36">
        <v>9.2377694390901892E-6</v>
      </c>
      <c r="AD599" s="36">
        <v>2.0595505666149702E-5</v>
      </c>
      <c r="AE599" s="36">
        <v>7.4062362594559501E-6</v>
      </c>
      <c r="AF599" s="36">
        <v>2.1077755969869001E-5</v>
      </c>
      <c r="AG599" s="36">
        <v>9.7248606324200006E-6</v>
      </c>
      <c r="AH599" s="59" t="s">
        <v>779</v>
      </c>
    </row>
    <row r="600" spans="1:34" ht="15" customHeight="1" x14ac:dyDescent="0.25">
      <c r="A600" s="34" t="s">
        <v>832</v>
      </c>
      <c r="B600" s="34" t="s">
        <v>9</v>
      </c>
      <c r="C600" s="34" t="s">
        <v>34</v>
      </c>
      <c r="D600" s="34" t="s">
        <v>35</v>
      </c>
      <c r="E600" s="34" t="s">
        <v>750</v>
      </c>
      <c r="F600" s="34" t="s">
        <v>1156</v>
      </c>
      <c r="G600" s="34" t="s">
        <v>40</v>
      </c>
      <c r="H600" s="34" t="s">
        <v>724</v>
      </c>
      <c r="I600" s="59" t="s">
        <v>17</v>
      </c>
      <c r="J600" s="35">
        <v>1</v>
      </c>
      <c r="K600" s="36"/>
      <c r="L600" s="36"/>
      <c r="M600" s="36"/>
      <c r="N600" s="36"/>
      <c r="O600" s="36"/>
      <c r="P600" s="36"/>
      <c r="Q600" s="36"/>
      <c r="R600" s="36"/>
      <c r="S600" s="36"/>
      <c r="T600" s="36"/>
      <c r="U600" s="36"/>
      <c r="V600" s="36"/>
      <c r="W600" s="36"/>
      <c r="X600" s="36">
        <v>3.2302334292003701E-4</v>
      </c>
      <c r="Y600" s="36">
        <v>6.66243128687776E-4</v>
      </c>
      <c r="Z600" s="36"/>
      <c r="AA600" s="36">
        <v>0.14180516970191401</v>
      </c>
      <c r="AB600" s="36">
        <v>5.9582056595131799E-2</v>
      </c>
      <c r="AC600" s="36">
        <v>1.9919396105722399E-2</v>
      </c>
      <c r="AD600" s="36">
        <v>4.4421646581098297E-2</v>
      </c>
      <c r="AE600" s="36">
        <v>1.5971875198517501E-2</v>
      </c>
      <c r="AF600" s="36">
        <v>4.5461499380736403E-2</v>
      </c>
      <c r="AG600" s="36">
        <v>2.09671787499685E-2</v>
      </c>
      <c r="AH600" s="59" t="s">
        <v>779</v>
      </c>
    </row>
    <row r="601" spans="1:34" ht="15" customHeight="1" x14ac:dyDescent="0.25">
      <c r="A601" s="34" t="s">
        <v>832</v>
      </c>
      <c r="B601" s="34" t="s">
        <v>9</v>
      </c>
      <c r="C601" s="34" t="s">
        <v>34</v>
      </c>
      <c r="D601" s="34" t="s">
        <v>35</v>
      </c>
      <c r="E601" s="34" t="s">
        <v>750</v>
      </c>
      <c r="F601" s="34" t="s">
        <v>1156</v>
      </c>
      <c r="G601" s="34" t="s">
        <v>40</v>
      </c>
      <c r="H601" s="34" t="s">
        <v>724</v>
      </c>
      <c r="I601" s="59" t="s">
        <v>18</v>
      </c>
      <c r="J601" s="35">
        <v>298</v>
      </c>
      <c r="K601" s="36"/>
      <c r="L601" s="36"/>
      <c r="M601" s="36"/>
      <c r="N601" s="36"/>
      <c r="O601" s="36"/>
      <c r="P601" s="36"/>
      <c r="Q601" s="36"/>
      <c r="R601" s="36"/>
      <c r="S601" s="36"/>
      <c r="T601" s="36"/>
      <c r="U601" s="36"/>
      <c r="V601" s="36"/>
      <c r="W601" s="36"/>
      <c r="X601" s="36">
        <v>1.81555933968636E-7</v>
      </c>
      <c r="Y601" s="36">
        <v>3.6825440110330399E-7</v>
      </c>
      <c r="Z601" s="36"/>
      <c r="AA601" s="36">
        <v>7.8387347442619997E-5</v>
      </c>
      <c r="AB601" s="36">
        <v>3.2927267162193801E-5</v>
      </c>
      <c r="AC601" s="36">
        <v>1.1011421171395601E-5</v>
      </c>
      <c r="AD601" s="36">
        <v>2.4549842754050398E-5</v>
      </c>
      <c r="AE601" s="36">
        <v>8.8282336212711296E-6</v>
      </c>
      <c r="AF601" s="36">
        <v>2.5124685116083002E-5</v>
      </c>
      <c r="AG601" s="36">
        <v>1.1592033873845E-5</v>
      </c>
      <c r="AH601" s="59" t="s">
        <v>779</v>
      </c>
    </row>
    <row r="602" spans="1:34" ht="15" customHeight="1" x14ac:dyDescent="0.25">
      <c r="A602" s="34" t="s">
        <v>832</v>
      </c>
      <c r="B602" s="34" t="s">
        <v>9</v>
      </c>
      <c r="C602" s="34" t="s">
        <v>34</v>
      </c>
      <c r="D602" s="34" t="s">
        <v>35</v>
      </c>
      <c r="E602" s="34" t="s">
        <v>750</v>
      </c>
      <c r="F602" s="34" t="s">
        <v>778</v>
      </c>
      <c r="G602" s="34" t="s">
        <v>40</v>
      </c>
      <c r="H602" s="34" t="s">
        <v>724</v>
      </c>
      <c r="I602" s="59" t="s">
        <v>16</v>
      </c>
      <c r="J602" s="35">
        <v>25</v>
      </c>
      <c r="K602" s="36"/>
      <c r="L602" s="36"/>
      <c r="M602" s="36"/>
      <c r="N602" s="36"/>
      <c r="O602" s="36"/>
      <c r="P602" s="36"/>
      <c r="Q602" s="36"/>
      <c r="R602" s="36"/>
      <c r="S602" s="36"/>
      <c r="T602" s="36"/>
      <c r="U602" s="36"/>
      <c r="V602" s="36">
        <v>2.68772595238095E-5</v>
      </c>
      <c r="W602" s="36"/>
      <c r="X602" s="36">
        <v>1.00990035082521E-4</v>
      </c>
      <c r="Y602" s="36">
        <v>1.14641526190476E-4</v>
      </c>
      <c r="Z602" s="36">
        <v>1.08243182816527E-4</v>
      </c>
      <c r="AA602" s="36">
        <v>1.0886149047619E-4</v>
      </c>
      <c r="AB602" s="36">
        <v>4.7002547036953497E-5</v>
      </c>
      <c r="AC602" s="36">
        <v>5.9874422841814598E-5</v>
      </c>
      <c r="AD602" s="36">
        <v>1.594109908771E-5</v>
      </c>
      <c r="AE602" s="36">
        <v>3.0548144087940499E-6</v>
      </c>
      <c r="AF602" s="36">
        <v>1.0353659457087E-5</v>
      </c>
      <c r="AG602" s="36">
        <v>9.4720553909260006E-6</v>
      </c>
      <c r="AH602" s="59" t="s">
        <v>1084</v>
      </c>
    </row>
    <row r="603" spans="1:34" ht="15" customHeight="1" x14ac:dyDescent="0.25">
      <c r="A603" s="34" t="s">
        <v>832</v>
      </c>
      <c r="B603" s="34" t="s">
        <v>9</v>
      </c>
      <c r="C603" s="34" t="s">
        <v>34</v>
      </c>
      <c r="D603" s="34" t="s">
        <v>35</v>
      </c>
      <c r="E603" s="34" t="s">
        <v>750</v>
      </c>
      <c r="F603" s="34" t="s">
        <v>778</v>
      </c>
      <c r="G603" s="34" t="s">
        <v>40</v>
      </c>
      <c r="H603" s="34" t="s">
        <v>724</v>
      </c>
      <c r="I603" s="59" t="s">
        <v>17</v>
      </c>
      <c r="J603" s="35">
        <v>1</v>
      </c>
      <c r="K603" s="36"/>
      <c r="L603" s="36"/>
      <c r="M603" s="36"/>
      <c r="N603" s="36"/>
      <c r="O603" s="36"/>
      <c r="P603" s="36"/>
      <c r="Q603" s="36"/>
      <c r="R603" s="36"/>
      <c r="S603" s="36"/>
      <c r="T603" s="36"/>
      <c r="U603" s="36"/>
      <c r="V603" s="36">
        <v>5.6994553975000001E-2</v>
      </c>
      <c r="W603" s="36"/>
      <c r="X603" s="36">
        <v>0.21784673545296099</v>
      </c>
      <c r="Y603" s="36">
        <v>0.24804769158600001</v>
      </c>
      <c r="Z603" s="36">
        <v>0.235007678670825</v>
      </c>
      <c r="AA603" s="36">
        <v>0.230873752347</v>
      </c>
      <c r="AB603" s="36">
        <v>0.10360099327639</v>
      </c>
      <c r="AC603" s="36">
        <v>0.134010277124642</v>
      </c>
      <c r="AD603" s="36">
        <v>3.50555510130557E-2</v>
      </c>
      <c r="AE603" s="36">
        <v>6.71940971355133E-3</v>
      </c>
      <c r="AF603" s="36">
        <v>2.2768792987361699E-2</v>
      </c>
      <c r="AG603" s="36">
        <v>2.0794053628219001E-2</v>
      </c>
      <c r="AH603" s="59" t="s">
        <v>1084</v>
      </c>
    </row>
    <row r="604" spans="1:34" ht="15" customHeight="1" x14ac:dyDescent="0.25">
      <c r="A604" s="34" t="s">
        <v>832</v>
      </c>
      <c r="B604" s="34" t="s">
        <v>9</v>
      </c>
      <c r="C604" s="34" t="s">
        <v>34</v>
      </c>
      <c r="D604" s="34" t="s">
        <v>35</v>
      </c>
      <c r="E604" s="34" t="s">
        <v>750</v>
      </c>
      <c r="F604" s="34" t="s">
        <v>778</v>
      </c>
      <c r="G604" s="34" t="s">
        <v>40</v>
      </c>
      <c r="H604" s="34" t="s">
        <v>724</v>
      </c>
      <c r="I604" s="59" t="s">
        <v>18</v>
      </c>
      <c r="J604" s="35">
        <v>298</v>
      </c>
      <c r="K604" s="36"/>
      <c r="L604" s="36"/>
      <c r="M604" s="36"/>
      <c r="N604" s="36"/>
      <c r="O604" s="36"/>
      <c r="P604" s="36"/>
      <c r="Q604" s="36"/>
      <c r="R604" s="36"/>
      <c r="S604" s="36"/>
      <c r="T604" s="36"/>
      <c r="U604" s="36"/>
      <c r="V604" s="36">
        <v>3.2035634451612897E-5</v>
      </c>
      <c r="W604" s="36"/>
      <c r="X604" s="36">
        <v>1.20380121818365E-4</v>
      </c>
      <c r="Y604" s="36">
        <v>1.36652258490323E-4</v>
      </c>
      <c r="Z604" s="36">
        <v>1.290258739173E-4</v>
      </c>
      <c r="AA604" s="36">
        <v>1.2976314063225801E-4</v>
      </c>
      <c r="AB604" s="36">
        <v>5.60270360680484E-5</v>
      </c>
      <c r="AC604" s="36">
        <v>7.1370312027443003E-5</v>
      </c>
      <c r="AD604" s="36">
        <v>1.90017901125503E-5</v>
      </c>
      <c r="AE604" s="36">
        <v>3.64133877528287E-6</v>
      </c>
      <c r="AF604" s="36">
        <v>1.2341562072848E-5</v>
      </c>
      <c r="AG604" s="36">
        <v>1.1290690025985E-5</v>
      </c>
      <c r="AH604" s="59" t="s">
        <v>1084</v>
      </c>
    </row>
    <row r="605" spans="1:34" ht="15" customHeight="1" x14ac:dyDescent="0.25">
      <c r="A605" s="34" t="s">
        <v>832</v>
      </c>
      <c r="B605" s="34" t="s">
        <v>9</v>
      </c>
      <c r="C605" s="34" t="s">
        <v>34</v>
      </c>
      <c r="D605" s="34" t="s">
        <v>35</v>
      </c>
      <c r="E605" s="34" t="s">
        <v>750</v>
      </c>
      <c r="F605" s="34" t="s">
        <v>1157</v>
      </c>
      <c r="G605" s="34" t="s">
        <v>40</v>
      </c>
      <c r="H605" s="34" t="s">
        <v>724</v>
      </c>
      <c r="I605" s="59" t="s">
        <v>16</v>
      </c>
      <c r="J605" s="35">
        <v>25</v>
      </c>
      <c r="K605" s="36"/>
      <c r="L605" s="36"/>
      <c r="M605" s="36"/>
      <c r="N605" s="36"/>
      <c r="O605" s="36"/>
      <c r="P605" s="36"/>
      <c r="Q605" s="36"/>
      <c r="R605" s="36"/>
      <c r="S605" s="36"/>
      <c r="T605" s="36"/>
      <c r="U605" s="36">
        <v>2.7090337264551201E-6</v>
      </c>
      <c r="V605" s="36">
        <v>3.3935715806889502E-6</v>
      </c>
      <c r="W605" s="36">
        <v>5.4483493688910697E-6</v>
      </c>
      <c r="X605" s="36"/>
      <c r="Y605" s="36"/>
      <c r="Z605" s="36"/>
      <c r="AA605" s="36"/>
      <c r="AB605" s="36"/>
      <c r="AC605" s="36"/>
      <c r="AD605" s="36"/>
      <c r="AE605" s="36"/>
      <c r="AF605" s="36"/>
      <c r="AG605" s="36"/>
      <c r="AH605" s="59" t="s">
        <v>767</v>
      </c>
    </row>
    <row r="606" spans="1:34" ht="15" customHeight="1" x14ac:dyDescent="0.25">
      <c r="A606" s="34" t="s">
        <v>832</v>
      </c>
      <c r="B606" s="34" t="s">
        <v>9</v>
      </c>
      <c r="C606" s="34" t="s">
        <v>34</v>
      </c>
      <c r="D606" s="34" t="s">
        <v>35</v>
      </c>
      <c r="E606" s="34" t="s">
        <v>750</v>
      </c>
      <c r="F606" s="34" t="s">
        <v>1157</v>
      </c>
      <c r="G606" s="34" t="s">
        <v>40</v>
      </c>
      <c r="H606" s="34" t="s">
        <v>724</v>
      </c>
      <c r="I606" s="59" t="s">
        <v>17</v>
      </c>
      <c r="J606" s="35">
        <v>1</v>
      </c>
      <c r="K606" s="36"/>
      <c r="L606" s="36"/>
      <c r="M606" s="36"/>
      <c r="N606" s="36"/>
      <c r="O606" s="36"/>
      <c r="P606" s="36"/>
      <c r="Q606" s="36"/>
      <c r="R606" s="36"/>
      <c r="S606" s="36"/>
      <c r="T606" s="36"/>
      <c r="U606" s="36">
        <v>5.7453187270660004E-3</v>
      </c>
      <c r="V606" s="36">
        <v>7.19708660832513E-3</v>
      </c>
      <c r="W606" s="36">
        <v>1.15548593415442E-2</v>
      </c>
      <c r="X606" s="36"/>
      <c r="Y606" s="36"/>
      <c r="Z606" s="36"/>
      <c r="AA606" s="36"/>
      <c r="AB606" s="36"/>
      <c r="AC606" s="36"/>
      <c r="AD606" s="36"/>
      <c r="AE606" s="36"/>
      <c r="AF606" s="36"/>
      <c r="AG606" s="36"/>
      <c r="AH606" s="59" t="s">
        <v>767</v>
      </c>
    </row>
    <row r="607" spans="1:34" ht="15" customHeight="1" x14ac:dyDescent="0.25">
      <c r="A607" s="34" t="s">
        <v>832</v>
      </c>
      <c r="B607" s="34" t="s">
        <v>9</v>
      </c>
      <c r="C607" s="34" t="s">
        <v>34</v>
      </c>
      <c r="D607" s="34" t="s">
        <v>35</v>
      </c>
      <c r="E607" s="34" t="s">
        <v>750</v>
      </c>
      <c r="F607" s="34" t="s">
        <v>1157</v>
      </c>
      <c r="G607" s="34" t="s">
        <v>40</v>
      </c>
      <c r="H607" s="34" t="s">
        <v>724</v>
      </c>
      <c r="I607" s="59" t="s">
        <v>18</v>
      </c>
      <c r="J607" s="35">
        <v>298</v>
      </c>
      <c r="K607" s="36"/>
      <c r="L607" s="36"/>
      <c r="M607" s="36"/>
      <c r="N607" s="36"/>
      <c r="O607" s="36"/>
      <c r="P607" s="36"/>
      <c r="Q607" s="36"/>
      <c r="R607" s="36"/>
      <c r="S607" s="36"/>
      <c r="T607" s="36"/>
      <c r="U607" s="36">
        <v>3.2291682019345002E-6</v>
      </c>
      <c r="V607" s="36">
        <v>4.0451373241812302E-6</v>
      </c>
      <c r="W607" s="36">
        <v>6.4944324477181599E-6</v>
      </c>
      <c r="X607" s="36"/>
      <c r="Y607" s="36"/>
      <c r="Z607" s="36"/>
      <c r="AA607" s="36"/>
      <c r="AB607" s="36"/>
      <c r="AC607" s="36"/>
      <c r="AD607" s="36"/>
      <c r="AE607" s="36"/>
      <c r="AF607" s="36"/>
      <c r="AG607" s="36"/>
      <c r="AH607" s="59" t="s">
        <v>767</v>
      </c>
    </row>
    <row r="608" spans="1:34" ht="15" customHeight="1" x14ac:dyDescent="0.25">
      <c r="A608" s="34" t="s">
        <v>832</v>
      </c>
      <c r="B608" s="34" t="s">
        <v>9</v>
      </c>
      <c r="C608" s="34" t="s">
        <v>34</v>
      </c>
      <c r="D608" s="34" t="s">
        <v>35</v>
      </c>
      <c r="E608" s="34" t="s">
        <v>750</v>
      </c>
      <c r="F608" s="34" t="s">
        <v>406</v>
      </c>
      <c r="G608" s="34" t="s">
        <v>40</v>
      </c>
      <c r="H608" s="34" t="s">
        <v>724</v>
      </c>
      <c r="I608" s="59" t="s">
        <v>16</v>
      </c>
      <c r="J608" s="35">
        <v>25</v>
      </c>
      <c r="K608" s="36"/>
      <c r="L608" s="36"/>
      <c r="M608" s="36"/>
      <c r="N608" s="36"/>
      <c r="O608" s="36"/>
      <c r="P608" s="36"/>
      <c r="Q608" s="36"/>
      <c r="R608" s="36"/>
      <c r="S608" s="36"/>
      <c r="T608" s="36">
        <v>4.3869449166305901E-4</v>
      </c>
      <c r="U608" s="36">
        <v>4.88770985226617E-4</v>
      </c>
      <c r="V608" s="36">
        <v>7.5113659763672998E-6</v>
      </c>
      <c r="W608" s="36">
        <v>3.7044984061786803E-5</v>
      </c>
      <c r="X608" s="36">
        <v>1.9664517621621099E-5</v>
      </c>
      <c r="Y608" s="36">
        <v>1.02321332981413E-4</v>
      </c>
      <c r="Z608" s="36">
        <v>1.04937784512069E-4</v>
      </c>
      <c r="AA608" s="36">
        <v>2.23470576083648E-5</v>
      </c>
      <c r="AB608" s="36">
        <v>1.48998166367582E-5</v>
      </c>
      <c r="AC608" s="36">
        <v>1.5278921984035401E-5</v>
      </c>
      <c r="AD608" s="36">
        <v>2.3047325298079198E-6</v>
      </c>
      <c r="AE608" s="36">
        <v>1.3510393248470199E-5</v>
      </c>
      <c r="AF608" s="36">
        <v>3.6693339417790001E-6</v>
      </c>
      <c r="AG608" s="36">
        <v>2.166048773517E-6</v>
      </c>
      <c r="AH608" s="59" t="s">
        <v>752</v>
      </c>
    </row>
    <row r="609" spans="1:34" ht="15" customHeight="1" x14ac:dyDescent="0.25">
      <c r="A609" s="34" t="s">
        <v>832</v>
      </c>
      <c r="B609" s="34" t="s">
        <v>9</v>
      </c>
      <c r="C609" s="34" t="s">
        <v>34</v>
      </c>
      <c r="D609" s="34" t="s">
        <v>35</v>
      </c>
      <c r="E609" s="34" t="s">
        <v>750</v>
      </c>
      <c r="F609" s="34" t="s">
        <v>406</v>
      </c>
      <c r="G609" s="34" t="s">
        <v>40</v>
      </c>
      <c r="H609" s="34" t="s">
        <v>724</v>
      </c>
      <c r="I609" s="59" t="s">
        <v>17</v>
      </c>
      <c r="J609" s="35">
        <v>1</v>
      </c>
      <c r="K609" s="36"/>
      <c r="L609" s="36"/>
      <c r="M609" s="36"/>
      <c r="N609" s="36"/>
      <c r="O609" s="36"/>
      <c r="P609" s="36"/>
      <c r="Q609" s="36"/>
      <c r="R609" s="36"/>
      <c r="S609" s="36"/>
      <c r="T609" s="36">
        <v>0.92775111096903595</v>
      </c>
      <c r="U609" s="36">
        <v>1.0365855054686099</v>
      </c>
      <c r="V609" s="36">
        <v>7.7460804868275904E-2</v>
      </c>
      <c r="W609" s="36">
        <v>7.8548279077570698E-2</v>
      </c>
      <c r="X609" s="36">
        <v>4.1714317748426398E-2</v>
      </c>
      <c r="Y609" s="36">
        <v>0.22064615813066801</v>
      </c>
      <c r="Z609" s="36">
        <v>0.22636207136032099</v>
      </c>
      <c r="AA609" s="36">
        <v>4.8167787536775898E-2</v>
      </c>
      <c r="AB609" s="36">
        <v>3.2040904853435498E-2</v>
      </c>
      <c r="AC609" s="36">
        <v>3.2776998736139998E-2</v>
      </c>
      <c r="AD609" s="36">
        <v>4.9684875964453304E-3</v>
      </c>
      <c r="AE609" s="36">
        <v>2.91312935168235E-2</v>
      </c>
      <c r="AF609" s="36">
        <v>7.8871533555546994E-3</v>
      </c>
      <c r="AG609" s="36">
        <v>4.6724443604773203E-3</v>
      </c>
      <c r="AH609" s="59" t="s">
        <v>752</v>
      </c>
    </row>
    <row r="610" spans="1:34" ht="15" customHeight="1" x14ac:dyDescent="0.25">
      <c r="A610" s="34" t="s">
        <v>832</v>
      </c>
      <c r="B610" s="34" t="s">
        <v>9</v>
      </c>
      <c r="C610" s="34" t="s">
        <v>34</v>
      </c>
      <c r="D610" s="34" t="s">
        <v>35</v>
      </c>
      <c r="E610" s="34" t="s">
        <v>750</v>
      </c>
      <c r="F610" s="34" t="s">
        <v>406</v>
      </c>
      <c r="G610" s="34" t="s">
        <v>40</v>
      </c>
      <c r="H610" s="34" t="s">
        <v>724</v>
      </c>
      <c r="I610" s="59" t="s">
        <v>18</v>
      </c>
      <c r="J610" s="35">
        <v>298</v>
      </c>
      <c r="K610" s="36"/>
      <c r="L610" s="36"/>
      <c r="M610" s="36"/>
      <c r="N610" s="36"/>
      <c r="O610" s="36"/>
      <c r="P610" s="36"/>
      <c r="Q610" s="36"/>
      <c r="R610" s="36"/>
      <c r="S610" s="36"/>
      <c r="T610" s="36">
        <v>5.2292383406236595E-4</v>
      </c>
      <c r="U610" s="36">
        <v>5.8261501439012698E-4</v>
      </c>
      <c r="V610" s="36">
        <v>8.9535482438298192E-6</v>
      </c>
      <c r="W610" s="36">
        <v>4.4140516122079903E-5</v>
      </c>
      <c r="X610" s="36">
        <v>2.3446875830471501E-5</v>
      </c>
      <c r="Y610" s="36">
        <v>1.21967206272403E-4</v>
      </c>
      <c r="Z610" s="36">
        <v>1.2508583913838699E-4</v>
      </c>
      <c r="AA610" s="36">
        <v>2.6637692669170701E-5</v>
      </c>
      <c r="AB610" s="36">
        <v>1.7760581431015699E-5</v>
      </c>
      <c r="AC610" s="36">
        <v>1.82124750049702E-5</v>
      </c>
      <c r="AD610" s="36">
        <v>2.7472411755310301E-6</v>
      </c>
      <c r="AE610" s="36">
        <v>1.6104388752175501E-5</v>
      </c>
      <c r="AF610" s="36">
        <v>4.3738460586000004E-6</v>
      </c>
      <c r="AG610" s="36">
        <v>2.581930138033E-6</v>
      </c>
      <c r="AH610" s="59" t="s">
        <v>752</v>
      </c>
    </row>
    <row r="611" spans="1:34" ht="15" customHeight="1" x14ac:dyDescent="0.25">
      <c r="A611" s="34" t="s">
        <v>832</v>
      </c>
      <c r="B611" s="34" t="s">
        <v>9</v>
      </c>
      <c r="C611" s="34" t="s">
        <v>34</v>
      </c>
      <c r="D611" s="34" t="s">
        <v>35</v>
      </c>
      <c r="E611" s="34" t="s">
        <v>750</v>
      </c>
      <c r="F611" s="34" t="s">
        <v>1158</v>
      </c>
      <c r="G611" s="34" t="s">
        <v>40</v>
      </c>
      <c r="H611" s="34" t="s">
        <v>724</v>
      </c>
      <c r="I611" s="59" t="s">
        <v>16</v>
      </c>
      <c r="J611" s="35">
        <v>25</v>
      </c>
      <c r="K611" s="36"/>
      <c r="L611" s="36"/>
      <c r="M611" s="36"/>
      <c r="N611" s="36"/>
      <c r="O611" s="36"/>
      <c r="P611" s="36"/>
      <c r="Q611" s="36"/>
      <c r="R611" s="36"/>
      <c r="S611" s="36"/>
      <c r="T611" s="36"/>
      <c r="U611" s="36"/>
      <c r="V611" s="36"/>
      <c r="W611" s="36"/>
      <c r="X611" s="36"/>
      <c r="Y611" s="36"/>
      <c r="Z611" s="36"/>
      <c r="AA611" s="36"/>
      <c r="AB611" s="36">
        <v>4.8046517984813296E-6</v>
      </c>
      <c r="AC611" s="36">
        <v>2.8227136527172101E-5</v>
      </c>
      <c r="AD611" s="36">
        <v>6.7409271186885103E-6</v>
      </c>
      <c r="AE611" s="36">
        <v>5.7753919586142899E-6</v>
      </c>
      <c r="AF611" s="36">
        <v>6.199707534537E-6</v>
      </c>
      <c r="AG611" s="36">
        <v>3.9786342242140003E-6</v>
      </c>
      <c r="AH611" s="59" t="s">
        <v>994</v>
      </c>
    </row>
    <row r="612" spans="1:34" ht="15" customHeight="1" x14ac:dyDescent="0.25">
      <c r="A612" s="34" t="s">
        <v>832</v>
      </c>
      <c r="B612" s="34" t="s">
        <v>9</v>
      </c>
      <c r="C612" s="34" t="s">
        <v>34</v>
      </c>
      <c r="D612" s="34" t="s">
        <v>35</v>
      </c>
      <c r="E612" s="34" t="s">
        <v>750</v>
      </c>
      <c r="F612" s="34" t="s">
        <v>1158</v>
      </c>
      <c r="G612" s="34" t="s">
        <v>40</v>
      </c>
      <c r="H612" s="34" t="s">
        <v>724</v>
      </c>
      <c r="I612" s="59" t="s">
        <v>17</v>
      </c>
      <c r="J612" s="35">
        <v>1</v>
      </c>
      <c r="K612" s="36"/>
      <c r="L612" s="36"/>
      <c r="M612" s="36"/>
      <c r="N612" s="36"/>
      <c r="O612" s="36"/>
      <c r="P612" s="36"/>
      <c r="Q612" s="36"/>
      <c r="R612" s="36"/>
      <c r="S612" s="36"/>
      <c r="T612" s="36"/>
      <c r="U612" s="36"/>
      <c r="V612" s="36"/>
      <c r="W612" s="36"/>
      <c r="X612" s="36"/>
      <c r="Y612" s="36"/>
      <c r="Z612" s="36"/>
      <c r="AA612" s="36"/>
      <c r="AB612" s="36">
        <v>1.01897055342192E-2</v>
      </c>
      <c r="AC612" s="36">
        <v>5.9864111146826701E-2</v>
      </c>
      <c r="AD612" s="36">
        <v>1.42961582333146E-2</v>
      </c>
      <c r="AE612" s="36">
        <v>1.22484512658298E-2</v>
      </c>
      <c r="AF612" s="36">
        <v>1.3148339739246701E-2</v>
      </c>
      <c r="AG612" s="36">
        <v>8.4378874627136606E-3</v>
      </c>
      <c r="AH612" s="59" t="s">
        <v>994</v>
      </c>
    </row>
    <row r="613" spans="1:34" ht="15" customHeight="1" x14ac:dyDescent="0.25">
      <c r="A613" s="34" t="s">
        <v>832</v>
      </c>
      <c r="B613" s="34" t="s">
        <v>9</v>
      </c>
      <c r="C613" s="34" t="s">
        <v>34</v>
      </c>
      <c r="D613" s="34" t="s">
        <v>35</v>
      </c>
      <c r="E613" s="34" t="s">
        <v>750</v>
      </c>
      <c r="F613" s="34" t="s">
        <v>1158</v>
      </c>
      <c r="G613" s="34" t="s">
        <v>40</v>
      </c>
      <c r="H613" s="34" t="s">
        <v>724</v>
      </c>
      <c r="I613" s="59" t="s">
        <v>18</v>
      </c>
      <c r="J613" s="35">
        <v>298</v>
      </c>
      <c r="K613" s="36"/>
      <c r="L613" s="36"/>
      <c r="M613" s="36"/>
      <c r="N613" s="36"/>
      <c r="O613" s="36"/>
      <c r="P613" s="36"/>
      <c r="Q613" s="36"/>
      <c r="R613" s="36"/>
      <c r="S613" s="36"/>
      <c r="T613" s="36"/>
      <c r="U613" s="36"/>
      <c r="V613" s="36"/>
      <c r="W613" s="36"/>
      <c r="X613" s="36"/>
      <c r="Y613" s="36"/>
      <c r="Z613" s="36"/>
      <c r="AA613" s="36"/>
      <c r="AB613" s="36">
        <v>5.7271449437897497E-6</v>
      </c>
      <c r="AC613" s="36">
        <v>3.3646746740389199E-5</v>
      </c>
      <c r="AD613" s="36">
        <v>8.0351851254767295E-6</v>
      </c>
      <c r="AE613" s="36">
        <v>6.8842672146684998E-6</v>
      </c>
      <c r="AF613" s="36">
        <v>7.390051381168E-6</v>
      </c>
      <c r="AG613" s="36">
        <v>4.7425319952630004E-6</v>
      </c>
      <c r="AH613" s="59" t="s">
        <v>994</v>
      </c>
    </row>
    <row r="614" spans="1:34" ht="15" customHeight="1" x14ac:dyDescent="0.25">
      <c r="A614" s="34" t="s">
        <v>832</v>
      </c>
      <c r="B614" s="34" t="s">
        <v>999</v>
      </c>
      <c r="C614" s="34" t="s">
        <v>34</v>
      </c>
      <c r="D614" s="34" t="s">
        <v>35</v>
      </c>
      <c r="E614" s="34" t="s">
        <v>750</v>
      </c>
      <c r="F614" s="34" t="s">
        <v>1008</v>
      </c>
      <c r="G614" s="34" t="s">
        <v>40</v>
      </c>
      <c r="H614" s="34" t="s">
        <v>724</v>
      </c>
      <c r="I614" s="59" t="s">
        <v>16</v>
      </c>
      <c r="J614" s="35">
        <v>25</v>
      </c>
      <c r="K614" s="36"/>
      <c r="L614" s="36"/>
      <c r="M614" s="36"/>
      <c r="N614" s="36"/>
      <c r="O614" s="36"/>
      <c r="P614" s="36"/>
      <c r="Q614" s="36"/>
      <c r="R614" s="36"/>
      <c r="S614" s="36"/>
      <c r="T614" s="36"/>
      <c r="U614" s="36"/>
      <c r="V614" s="36"/>
      <c r="W614" s="36"/>
      <c r="X614" s="36"/>
      <c r="Y614" s="36"/>
      <c r="Z614" s="36"/>
      <c r="AA614" s="36"/>
      <c r="AB614" s="36"/>
      <c r="AC614" s="36">
        <v>3.3771843955242E-9</v>
      </c>
      <c r="AD614" s="36">
        <v>4.9950824935879897E-6</v>
      </c>
      <c r="AE614" s="36">
        <v>1.90299946259643E-6</v>
      </c>
      <c r="AF614" s="36">
        <v>2.0961485656739998E-6</v>
      </c>
      <c r="AG614" s="36">
        <v>1.500998250512E-6</v>
      </c>
      <c r="AH614" s="59" t="s">
        <v>1083</v>
      </c>
    </row>
    <row r="615" spans="1:34" ht="15" customHeight="1" x14ac:dyDescent="0.25">
      <c r="A615" s="34" t="s">
        <v>832</v>
      </c>
      <c r="B615" s="34" t="s">
        <v>999</v>
      </c>
      <c r="C615" s="34" t="s">
        <v>34</v>
      </c>
      <c r="D615" s="34" t="s">
        <v>35</v>
      </c>
      <c r="E615" s="34" t="s">
        <v>750</v>
      </c>
      <c r="F615" s="34" t="s">
        <v>1008</v>
      </c>
      <c r="G615" s="34" t="s">
        <v>40</v>
      </c>
      <c r="H615" s="34" t="s">
        <v>724</v>
      </c>
      <c r="I615" s="59" t="s">
        <v>17</v>
      </c>
      <c r="J615" s="35">
        <v>1</v>
      </c>
      <c r="K615" s="36"/>
      <c r="L615" s="36"/>
      <c r="M615" s="36"/>
      <c r="N615" s="36"/>
      <c r="O615" s="36"/>
      <c r="P615" s="36"/>
      <c r="Q615" s="36"/>
      <c r="R615" s="36"/>
      <c r="S615" s="36"/>
      <c r="T615" s="36"/>
      <c r="U615" s="36"/>
      <c r="V615" s="36"/>
      <c r="W615" s="36"/>
      <c r="X615" s="36"/>
      <c r="Y615" s="36"/>
      <c r="Z615" s="36"/>
      <c r="AA615" s="36"/>
      <c r="AB615" s="36"/>
      <c r="AC615" s="36">
        <v>7.1623326660277299E-6</v>
      </c>
      <c r="AD615" s="36">
        <v>1.0593570952401399E-2</v>
      </c>
      <c r="AE615" s="36">
        <v>4.0358812602757201E-3</v>
      </c>
      <c r="AF615" s="36">
        <v>4.4455118780812796E-3</v>
      </c>
      <c r="AG615" s="36">
        <v>3.18331708968503E-3</v>
      </c>
      <c r="AH615" s="59" t="s">
        <v>1083</v>
      </c>
    </row>
    <row r="616" spans="1:34" ht="15" customHeight="1" x14ac:dyDescent="0.25">
      <c r="A616" s="34" t="s">
        <v>832</v>
      </c>
      <c r="B616" s="34" t="s">
        <v>999</v>
      </c>
      <c r="C616" s="34" t="s">
        <v>34</v>
      </c>
      <c r="D616" s="34" t="s">
        <v>35</v>
      </c>
      <c r="E616" s="34" t="s">
        <v>750</v>
      </c>
      <c r="F616" s="34" t="s">
        <v>1008</v>
      </c>
      <c r="G616" s="34" t="s">
        <v>40</v>
      </c>
      <c r="H616" s="34" t="s">
        <v>724</v>
      </c>
      <c r="I616" s="59" t="s">
        <v>18</v>
      </c>
      <c r="J616" s="35">
        <v>298</v>
      </c>
      <c r="K616" s="36"/>
      <c r="L616" s="36"/>
      <c r="M616" s="36"/>
      <c r="N616" s="36"/>
      <c r="O616" s="36"/>
      <c r="P616" s="36"/>
      <c r="Q616" s="36"/>
      <c r="R616" s="36"/>
      <c r="S616" s="36"/>
      <c r="T616" s="36"/>
      <c r="U616" s="36"/>
      <c r="V616" s="36"/>
      <c r="W616" s="36"/>
      <c r="X616" s="36"/>
      <c r="Y616" s="36"/>
      <c r="Z616" s="36"/>
      <c r="AA616" s="36"/>
      <c r="AB616" s="36"/>
      <c r="AC616" s="36">
        <v>4.0256037994648599E-9</v>
      </c>
      <c r="AD616" s="36">
        <v>5.9541383323568999E-6</v>
      </c>
      <c r="AE616" s="36">
        <v>2.2683753594153598E-6</v>
      </c>
      <c r="AF616" s="36">
        <v>2.4986090902829999E-6</v>
      </c>
      <c r="AG616" s="36">
        <v>1.7891899146100001E-6</v>
      </c>
      <c r="AH616" s="59" t="s">
        <v>1083</v>
      </c>
    </row>
    <row r="617" spans="1:34" ht="15" customHeight="1" x14ac:dyDescent="0.25">
      <c r="A617" s="34" t="s">
        <v>832</v>
      </c>
      <c r="B617" s="34" t="s">
        <v>9</v>
      </c>
      <c r="C617" s="34" t="s">
        <v>34</v>
      </c>
      <c r="D617" s="34" t="s">
        <v>35</v>
      </c>
      <c r="E617" s="34" t="s">
        <v>750</v>
      </c>
      <c r="F617" s="34" t="s">
        <v>1082</v>
      </c>
      <c r="G617" s="34" t="s">
        <v>40</v>
      </c>
      <c r="H617" s="34" t="s">
        <v>725</v>
      </c>
      <c r="I617" s="59" t="s">
        <v>16</v>
      </c>
      <c r="J617" s="35">
        <v>25</v>
      </c>
      <c r="K617" s="36"/>
      <c r="L617" s="36"/>
      <c r="M617" s="36"/>
      <c r="N617" s="36"/>
      <c r="O617" s="36"/>
      <c r="P617" s="36"/>
      <c r="Q617" s="36"/>
      <c r="R617" s="36"/>
      <c r="S617" s="36"/>
      <c r="T617" s="36"/>
      <c r="U617" s="36"/>
      <c r="V617" s="36"/>
      <c r="W617" s="36"/>
      <c r="X617" s="36">
        <v>9.9834542062790001E-4</v>
      </c>
      <c r="Y617" s="36">
        <v>3.6122819630163901E-6</v>
      </c>
      <c r="Z617" s="36">
        <v>5.9262775151577201E-4</v>
      </c>
      <c r="AA617" s="36">
        <v>6.8878872126765201E-4</v>
      </c>
      <c r="AB617" s="36">
        <v>8.4203631230606295E-4</v>
      </c>
      <c r="AC617" s="36">
        <v>9.7608359928701301E-4</v>
      </c>
      <c r="AD617" s="36">
        <v>5.3201149901793698E-4</v>
      </c>
      <c r="AE617" s="36">
        <v>7.5746261247897702E-4</v>
      </c>
      <c r="AF617" s="36">
        <v>7.82637828262626E-4</v>
      </c>
      <c r="AG617" s="36">
        <v>6.3794008408970995E-4</v>
      </c>
      <c r="AH617" s="59" t="s">
        <v>868</v>
      </c>
    </row>
    <row r="618" spans="1:34" ht="15" customHeight="1" x14ac:dyDescent="0.25">
      <c r="A618" s="34" t="s">
        <v>832</v>
      </c>
      <c r="B618" s="34" t="s">
        <v>9</v>
      </c>
      <c r="C618" s="34" t="s">
        <v>34</v>
      </c>
      <c r="D618" s="34" t="s">
        <v>35</v>
      </c>
      <c r="E618" s="34" t="s">
        <v>750</v>
      </c>
      <c r="F618" s="34" t="s">
        <v>1082</v>
      </c>
      <c r="G618" s="34" t="s">
        <v>40</v>
      </c>
      <c r="H618" s="34" t="s">
        <v>725</v>
      </c>
      <c r="I618" s="59" t="s">
        <v>18</v>
      </c>
      <c r="J618" s="35">
        <v>298</v>
      </c>
      <c r="K618" s="36"/>
      <c r="L618" s="36"/>
      <c r="M618" s="36"/>
      <c r="N618" s="36"/>
      <c r="O618" s="36"/>
      <c r="P618" s="36"/>
      <c r="Q618" s="36"/>
      <c r="R618" s="36"/>
      <c r="S618" s="36"/>
      <c r="T618" s="36"/>
      <c r="U618" s="36"/>
      <c r="V618" s="36"/>
      <c r="W618" s="36"/>
      <c r="X618" s="36">
        <v>1.56191141057235E-3</v>
      </c>
      <c r="Y618" s="36">
        <v>5.6514151311391503E-6</v>
      </c>
      <c r="Z618" s="36">
        <v>9.2716611724642198E-4</v>
      </c>
      <c r="AA618" s="36">
        <v>1.0776099544232401E-3</v>
      </c>
      <c r="AB618" s="36">
        <v>1.3173658106028401E-3</v>
      </c>
      <c r="AC618" s="36">
        <v>1.52708279108453E-3</v>
      </c>
      <c r="AD618" s="36">
        <v>8.3233199021356204E-4</v>
      </c>
      <c r="AE618" s="36">
        <v>1.18505025722336E-3</v>
      </c>
      <c r="AF618" s="36">
        <v>1.2244368823168699E-3</v>
      </c>
      <c r="AG618" s="36">
        <v>9.9805726155835191E-4</v>
      </c>
      <c r="AH618" s="59" t="s">
        <v>868</v>
      </c>
    </row>
    <row r="619" spans="1:34" ht="15" customHeight="1" x14ac:dyDescent="0.25">
      <c r="A619" s="34" t="s">
        <v>832</v>
      </c>
      <c r="B619" s="34" t="s">
        <v>9</v>
      </c>
      <c r="C619" s="34" t="s">
        <v>34</v>
      </c>
      <c r="D619" s="34" t="s">
        <v>35</v>
      </c>
      <c r="E619" s="34" t="s">
        <v>761</v>
      </c>
      <c r="F619" s="34" t="s">
        <v>773</v>
      </c>
      <c r="G619" s="34" t="s">
        <v>40</v>
      </c>
      <c r="H619" s="34" t="s">
        <v>1039</v>
      </c>
      <c r="I619" s="59" t="s">
        <v>16</v>
      </c>
      <c r="J619" s="35">
        <v>25</v>
      </c>
      <c r="K619" s="36"/>
      <c r="L619" s="36"/>
      <c r="M619" s="36"/>
      <c r="N619" s="36"/>
      <c r="O619" s="36"/>
      <c r="P619" s="36"/>
      <c r="Q619" s="36"/>
      <c r="R619" s="36"/>
      <c r="S619" s="36"/>
      <c r="T619" s="36"/>
      <c r="U619" s="36"/>
      <c r="V619" s="36">
        <v>3.2471252909071103E-4</v>
      </c>
      <c r="W619" s="36">
        <v>4.1570659972505597E-4</v>
      </c>
      <c r="X619" s="36">
        <v>1.29277880651026E-4</v>
      </c>
      <c r="Y619" s="36">
        <v>9.7103772159397601E-5</v>
      </c>
      <c r="Z619" s="36">
        <v>7.6017492378357095E-5</v>
      </c>
      <c r="AA619" s="36">
        <v>1.01956294694786E-4</v>
      </c>
      <c r="AB619" s="36">
        <v>9.0680762349656106E-5</v>
      </c>
      <c r="AC619" s="36">
        <v>4.84713104518808E-5</v>
      </c>
      <c r="AD619" s="36">
        <v>3.5860622906594102E-5</v>
      </c>
      <c r="AE619" s="36">
        <v>5.8676358672138199E-5</v>
      </c>
      <c r="AF619" s="36">
        <v>7.4407223161930905E-5</v>
      </c>
      <c r="AG619" s="36">
        <v>5.5440222345493001E-5</v>
      </c>
      <c r="AH619" s="59" t="s">
        <v>1040</v>
      </c>
    </row>
    <row r="620" spans="1:34" ht="15" customHeight="1" x14ac:dyDescent="0.25">
      <c r="A620" s="34" t="s">
        <v>832</v>
      </c>
      <c r="B620" s="34" t="s">
        <v>9</v>
      </c>
      <c r="C620" s="34" t="s">
        <v>34</v>
      </c>
      <c r="D620" s="34" t="s">
        <v>35</v>
      </c>
      <c r="E620" s="34" t="s">
        <v>761</v>
      </c>
      <c r="F620" s="34" t="s">
        <v>773</v>
      </c>
      <c r="G620" s="34" t="s">
        <v>40</v>
      </c>
      <c r="H620" s="34" t="s">
        <v>1039</v>
      </c>
      <c r="I620" s="59" t="s">
        <v>17</v>
      </c>
      <c r="J620" s="35">
        <v>1</v>
      </c>
      <c r="K620" s="36"/>
      <c r="L620" s="36"/>
      <c r="M620" s="36"/>
      <c r="N620" s="36"/>
      <c r="O620" s="36"/>
      <c r="P620" s="36"/>
      <c r="Q620" s="36"/>
      <c r="R620" s="36"/>
      <c r="S620" s="36"/>
      <c r="T620" s="36"/>
      <c r="U620" s="36"/>
      <c r="V620" s="36">
        <v>0.68405755642291999</v>
      </c>
      <c r="W620" s="36">
        <v>0.87501061679927405</v>
      </c>
      <c r="X620" s="36">
        <v>0.212545318830233</v>
      </c>
      <c r="Y620" s="36">
        <v>0.15965450750699001</v>
      </c>
      <c r="Z620" s="36">
        <v>0.14351063966494301</v>
      </c>
      <c r="AA620" s="36">
        <v>0.15190895666305801</v>
      </c>
      <c r="AB620" s="36">
        <v>0.12807415883222401</v>
      </c>
      <c r="AC620" s="36">
        <v>9.3673092763014901E-2</v>
      </c>
      <c r="AD620" s="36">
        <v>7.6055301962354299E-2</v>
      </c>
      <c r="AE620" s="36">
        <v>0.124430646014591</v>
      </c>
      <c r="AF620" s="36">
        <v>0.157802838881823</v>
      </c>
      <c r="AG620" s="36">
        <v>0.13997336136943</v>
      </c>
      <c r="AH620" s="59" t="s">
        <v>1040</v>
      </c>
    </row>
    <row r="621" spans="1:34" ht="15" customHeight="1" x14ac:dyDescent="0.25">
      <c r="A621" s="34" t="s">
        <v>832</v>
      </c>
      <c r="B621" s="34" t="s">
        <v>9</v>
      </c>
      <c r="C621" s="34" t="s">
        <v>34</v>
      </c>
      <c r="D621" s="34" t="s">
        <v>35</v>
      </c>
      <c r="E621" s="34" t="s">
        <v>761</v>
      </c>
      <c r="F621" s="34" t="s">
        <v>773</v>
      </c>
      <c r="G621" s="34" t="s">
        <v>40</v>
      </c>
      <c r="H621" s="34" t="s">
        <v>1039</v>
      </c>
      <c r="I621" s="59" t="s">
        <v>18</v>
      </c>
      <c r="J621" s="35">
        <v>298</v>
      </c>
      <c r="K621" s="36"/>
      <c r="L621" s="36"/>
      <c r="M621" s="36"/>
      <c r="N621" s="36"/>
      <c r="O621" s="36"/>
      <c r="P621" s="36"/>
      <c r="Q621" s="36"/>
      <c r="R621" s="36"/>
      <c r="S621" s="36"/>
      <c r="T621" s="36"/>
      <c r="U621" s="36"/>
      <c r="V621" s="36">
        <v>4.4995844209755602E-4</v>
      </c>
      <c r="W621" s="36">
        <v>5.7607326995298702E-4</v>
      </c>
      <c r="X621" s="36">
        <v>1.8394431060911001E-4</v>
      </c>
      <c r="Y621" s="36">
        <v>1.3817929812753201E-4</v>
      </c>
      <c r="Z621" s="36">
        <v>9.3722976183167498E-5</v>
      </c>
      <c r="AA621" s="36">
        <v>1.32814167873445E-4</v>
      </c>
      <c r="AB621" s="36">
        <v>1.1934765985678E-4</v>
      </c>
      <c r="AC621" s="36">
        <v>6.6922799185973198E-5</v>
      </c>
      <c r="AD621" s="36">
        <v>4.2745862504660098E-5</v>
      </c>
      <c r="AE621" s="36">
        <v>6.9939565108800502E-5</v>
      </c>
      <c r="AF621" s="36">
        <v>8.8693410009021701E-5</v>
      </c>
      <c r="AG621" s="36">
        <v>8.1840328224297001E-5</v>
      </c>
      <c r="AH621" s="59" t="s">
        <v>1040</v>
      </c>
    </row>
    <row r="622" spans="1:34" ht="15" customHeight="1" x14ac:dyDescent="0.25">
      <c r="A622" s="34" t="s">
        <v>832</v>
      </c>
      <c r="B622" s="34" t="s">
        <v>9</v>
      </c>
      <c r="C622" s="34" t="s">
        <v>34</v>
      </c>
      <c r="D622" s="34" t="s">
        <v>35</v>
      </c>
      <c r="E622" s="34" t="s">
        <v>761</v>
      </c>
      <c r="F622" s="34" t="s">
        <v>851</v>
      </c>
      <c r="G622" s="34" t="s">
        <v>40</v>
      </c>
      <c r="H622" s="34" t="s">
        <v>1039</v>
      </c>
      <c r="I622" s="59" t="s">
        <v>16</v>
      </c>
      <c r="J622" s="35">
        <v>25</v>
      </c>
      <c r="K622" s="36"/>
      <c r="L622" s="36"/>
      <c r="M622" s="36"/>
      <c r="N622" s="36"/>
      <c r="O622" s="36"/>
      <c r="P622" s="36"/>
      <c r="Q622" s="36"/>
      <c r="R622" s="36"/>
      <c r="S622" s="36"/>
      <c r="T622" s="36"/>
      <c r="U622" s="36"/>
      <c r="V622" s="36"/>
      <c r="W622" s="36"/>
      <c r="X622" s="36">
        <v>3.8550564014085701E-4</v>
      </c>
      <c r="Y622" s="36">
        <v>3.0273671291697801E-4</v>
      </c>
      <c r="Z622" s="36">
        <v>1.3328380722245299E-4</v>
      </c>
      <c r="AA622" s="36">
        <v>2.3173160341442099E-4</v>
      </c>
      <c r="AB622" s="36">
        <v>3.8179527658719998E-3</v>
      </c>
      <c r="AC622" s="36">
        <v>2.0048730499748601E-3</v>
      </c>
      <c r="AD622" s="36">
        <v>1.35852789536006E-3</v>
      </c>
      <c r="AE622" s="36">
        <v>3.67147228782903E-3</v>
      </c>
      <c r="AF622" s="36"/>
      <c r="AG622" s="36"/>
      <c r="AH622" s="59" t="s">
        <v>1041</v>
      </c>
    </row>
    <row r="623" spans="1:34" ht="15" customHeight="1" x14ac:dyDescent="0.25">
      <c r="A623" s="34" t="s">
        <v>832</v>
      </c>
      <c r="B623" s="34" t="s">
        <v>9</v>
      </c>
      <c r="C623" s="34" t="s">
        <v>34</v>
      </c>
      <c r="D623" s="34" t="s">
        <v>35</v>
      </c>
      <c r="E623" s="34" t="s">
        <v>761</v>
      </c>
      <c r="F623" s="34" t="s">
        <v>851</v>
      </c>
      <c r="G623" s="34" t="s">
        <v>40</v>
      </c>
      <c r="H623" s="34" t="s">
        <v>1039</v>
      </c>
      <c r="I623" s="59" t="s">
        <v>17</v>
      </c>
      <c r="J623" s="35">
        <v>1</v>
      </c>
      <c r="K623" s="36"/>
      <c r="L623" s="36"/>
      <c r="M623" s="36"/>
      <c r="N623" s="36"/>
      <c r="O623" s="36"/>
      <c r="P623" s="36"/>
      <c r="Q623" s="36"/>
      <c r="R623" s="36"/>
      <c r="S623" s="36"/>
      <c r="T623" s="36"/>
      <c r="U623" s="36"/>
      <c r="V623" s="36"/>
      <c r="W623" s="36"/>
      <c r="X623" s="36">
        <v>0.132701591863016</v>
      </c>
      <c r="Y623" s="36">
        <v>0.104210347066612</v>
      </c>
      <c r="Z623" s="36">
        <v>0.24627279133535199</v>
      </c>
      <c r="AA623" s="36">
        <v>0.491459296218418</v>
      </c>
      <c r="AB623" s="36">
        <v>0.20377964162918</v>
      </c>
      <c r="AC623" s="36">
        <v>0.128565577235141</v>
      </c>
      <c r="AD623" s="36">
        <v>8.4857856629466794E-2</v>
      </c>
      <c r="AE623" s="36">
        <v>0.25613250264621301</v>
      </c>
      <c r="AF623" s="36"/>
      <c r="AG623" s="36"/>
      <c r="AH623" s="59" t="s">
        <v>1041</v>
      </c>
    </row>
    <row r="624" spans="1:34" ht="15" customHeight="1" x14ac:dyDescent="0.25">
      <c r="A624" s="34" t="s">
        <v>832</v>
      </c>
      <c r="B624" s="34" t="s">
        <v>9</v>
      </c>
      <c r="C624" s="34" t="s">
        <v>34</v>
      </c>
      <c r="D624" s="34" t="s">
        <v>35</v>
      </c>
      <c r="E624" s="34" t="s">
        <v>761</v>
      </c>
      <c r="F624" s="34" t="s">
        <v>851</v>
      </c>
      <c r="G624" s="34" t="s">
        <v>40</v>
      </c>
      <c r="H624" s="34" t="s">
        <v>1039</v>
      </c>
      <c r="I624" s="59" t="s">
        <v>18</v>
      </c>
      <c r="J624" s="35">
        <v>298</v>
      </c>
      <c r="K624" s="36"/>
      <c r="L624" s="36"/>
      <c r="M624" s="36"/>
      <c r="N624" s="36"/>
      <c r="O624" s="36"/>
      <c r="P624" s="36"/>
      <c r="Q624" s="36"/>
      <c r="R624" s="36"/>
      <c r="S624" s="36"/>
      <c r="T624" s="36"/>
      <c r="U624" s="36"/>
      <c r="V624" s="36"/>
      <c r="W624" s="36"/>
      <c r="X624" s="36">
        <v>6.3312984831691505E-4</v>
      </c>
      <c r="Y624" s="36">
        <v>4.9719588762625199E-4</v>
      </c>
      <c r="Z624" s="36">
        <v>1.7014630742268901E-4</v>
      </c>
      <c r="AA624" s="36">
        <v>2.7623333664731199E-4</v>
      </c>
      <c r="AB624" s="36">
        <v>5.9521416510687599E-3</v>
      </c>
      <c r="AC624" s="36">
        <v>3.1223543989745998E-3</v>
      </c>
      <c r="AD624" s="36">
        <v>2.11602383878828E-3</v>
      </c>
      <c r="AE624" s="36">
        <v>5.7070719270809998E-3</v>
      </c>
      <c r="AF624" s="36"/>
      <c r="AG624" s="36"/>
      <c r="AH624" s="59" t="s">
        <v>1041</v>
      </c>
    </row>
    <row r="625" spans="1:34" ht="15" customHeight="1" x14ac:dyDescent="0.25">
      <c r="A625" s="34" t="s">
        <v>832</v>
      </c>
      <c r="B625" s="34" t="s">
        <v>9</v>
      </c>
      <c r="C625" s="34" t="s">
        <v>34</v>
      </c>
      <c r="D625" s="34" t="s">
        <v>35</v>
      </c>
      <c r="E625" s="34" t="s">
        <v>761</v>
      </c>
      <c r="F625" s="34" t="s">
        <v>974</v>
      </c>
      <c r="G625" s="34" t="s">
        <v>40</v>
      </c>
      <c r="H625" s="34" t="s">
        <v>1039</v>
      </c>
      <c r="I625" s="59" t="s">
        <v>16</v>
      </c>
      <c r="J625" s="35">
        <v>25</v>
      </c>
      <c r="K625" s="36"/>
      <c r="L625" s="36"/>
      <c r="M625" s="36"/>
      <c r="N625" s="36"/>
      <c r="O625" s="36"/>
      <c r="P625" s="36"/>
      <c r="Q625" s="36"/>
      <c r="R625" s="36"/>
      <c r="S625" s="36"/>
      <c r="T625" s="36"/>
      <c r="U625" s="36"/>
      <c r="V625" s="36"/>
      <c r="W625" s="36"/>
      <c r="X625" s="36"/>
      <c r="Y625" s="36"/>
      <c r="Z625" s="36"/>
      <c r="AA625" s="36">
        <v>1.14183044967168E-5</v>
      </c>
      <c r="AB625" s="36">
        <v>1.230857709259E-5</v>
      </c>
      <c r="AC625" s="36">
        <v>1.09631790388751E-5</v>
      </c>
      <c r="AD625" s="36">
        <v>6.3809677356250798E-6</v>
      </c>
      <c r="AE625" s="36">
        <v>9.3832442161110194E-6</v>
      </c>
      <c r="AF625" s="36">
        <v>1.6131137840601501E-5</v>
      </c>
      <c r="AG625" s="36">
        <v>1.0673622153416001E-5</v>
      </c>
      <c r="AH625" s="59" t="s">
        <v>1042</v>
      </c>
    </row>
    <row r="626" spans="1:34" ht="15" customHeight="1" x14ac:dyDescent="0.25">
      <c r="A626" s="34" t="s">
        <v>832</v>
      </c>
      <c r="B626" s="34" t="s">
        <v>9</v>
      </c>
      <c r="C626" s="34" t="s">
        <v>34</v>
      </c>
      <c r="D626" s="34" t="s">
        <v>35</v>
      </c>
      <c r="E626" s="34" t="s">
        <v>761</v>
      </c>
      <c r="F626" s="34" t="s">
        <v>974</v>
      </c>
      <c r="G626" s="34" t="s">
        <v>40</v>
      </c>
      <c r="H626" s="34" t="s">
        <v>1039</v>
      </c>
      <c r="I626" s="59" t="s">
        <v>17</v>
      </c>
      <c r="J626" s="35">
        <v>1</v>
      </c>
      <c r="K626" s="36"/>
      <c r="L626" s="36"/>
      <c r="M626" s="36"/>
      <c r="N626" s="36"/>
      <c r="O626" s="36"/>
      <c r="P626" s="36"/>
      <c r="Q626" s="36"/>
      <c r="R626" s="36"/>
      <c r="S626" s="36"/>
      <c r="T626" s="36"/>
      <c r="U626" s="36"/>
      <c r="V626" s="36"/>
      <c r="W626" s="36"/>
      <c r="X626" s="36"/>
      <c r="Y626" s="36"/>
      <c r="Z626" s="36"/>
      <c r="AA626" s="36">
        <v>2.0683412732697502E-2</v>
      </c>
      <c r="AB626" s="36">
        <v>2.4568768945797001E-2</v>
      </c>
      <c r="AC626" s="36">
        <v>1.81491731204587E-2</v>
      </c>
      <c r="AD626" s="36">
        <v>1.07359162007916E-2</v>
      </c>
      <c r="AE626" s="36">
        <v>1.9122090135632899E-2</v>
      </c>
      <c r="AF626" s="36">
        <v>3.4211139322291501E-2</v>
      </c>
      <c r="AG626" s="36">
        <v>2.6947680228481399E-2</v>
      </c>
      <c r="AH626" s="59" t="s">
        <v>1042</v>
      </c>
    </row>
    <row r="627" spans="1:34" ht="15" customHeight="1" x14ac:dyDescent="0.25">
      <c r="A627" s="34" t="s">
        <v>832</v>
      </c>
      <c r="B627" s="34" t="s">
        <v>9</v>
      </c>
      <c r="C627" s="34" t="s">
        <v>34</v>
      </c>
      <c r="D627" s="34" t="s">
        <v>35</v>
      </c>
      <c r="E627" s="34" t="s">
        <v>761</v>
      </c>
      <c r="F627" s="34" t="s">
        <v>974</v>
      </c>
      <c r="G627" s="34" t="s">
        <v>40</v>
      </c>
      <c r="H627" s="34" t="s">
        <v>1039</v>
      </c>
      <c r="I627" s="59" t="s">
        <v>18</v>
      </c>
      <c r="J627" s="35">
        <v>298</v>
      </c>
      <c r="K627" s="36"/>
      <c r="L627" s="36"/>
      <c r="M627" s="36"/>
      <c r="N627" s="36"/>
      <c r="O627" s="36"/>
      <c r="P627" s="36"/>
      <c r="Q627" s="36"/>
      <c r="R627" s="36"/>
      <c r="S627" s="36"/>
      <c r="T627" s="36"/>
      <c r="U627" s="36"/>
      <c r="V627" s="36"/>
      <c r="W627" s="36"/>
      <c r="X627" s="36"/>
      <c r="Y627" s="36"/>
      <c r="Z627" s="36"/>
      <c r="AA627" s="36">
        <v>1.53226923565023E-5</v>
      </c>
      <c r="AB627" s="36">
        <v>1.49414791441232E-5</v>
      </c>
      <c r="AC627" s="36">
        <v>1.3962962213861001E-5</v>
      </c>
      <c r="AD627" s="36">
        <v>8.0961661952704805E-6</v>
      </c>
      <c r="AE627" s="36">
        <v>1.19644377845925E-5</v>
      </c>
      <c r="AF627" s="36">
        <v>1.92283163059971E-5</v>
      </c>
      <c r="AG627" s="36">
        <v>1.5756116365179001E-5</v>
      </c>
      <c r="AH627" s="59" t="s">
        <v>1042</v>
      </c>
    </row>
    <row r="628" spans="1:34" ht="15" customHeight="1" x14ac:dyDescent="0.25">
      <c r="A628" s="34" t="s">
        <v>832</v>
      </c>
      <c r="B628" s="34" t="s">
        <v>177</v>
      </c>
      <c r="C628" s="34" t="s">
        <v>34</v>
      </c>
      <c r="D628" s="34" t="s">
        <v>35</v>
      </c>
      <c r="E628" s="34" t="s">
        <v>753</v>
      </c>
      <c r="F628" s="34" t="s">
        <v>592</v>
      </c>
      <c r="G628" s="34" t="s">
        <v>40</v>
      </c>
      <c r="H628" s="34" t="s">
        <v>726</v>
      </c>
      <c r="I628" s="59" t="s">
        <v>17</v>
      </c>
      <c r="J628" s="35">
        <v>1</v>
      </c>
      <c r="K628" s="36"/>
      <c r="L628" s="36"/>
      <c r="M628" s="36"/>
      <c r="N628" s="36"/>
      <c r="O628" s="36"/>
      <c r="P628" s="36"/>
      <c r="Q628" s="36"/>
      <c r="R628" s="36"/>
      <c r="S628" s="36"/>
      <c r="T628" s="36">
        <v>4.4630905628741599E-3</v>
      </c>
      <c r="U628" s="36">
        <v>1.25261232140892E-3</v>
      </c>
      <c r="V628" s="36"/>
      <c r="W628" s="36"/>
      <c r="X628" s="36"/>
      <c r="Y628" s="36"/>
      <c r="Z628" s="36"/>
      <c r="AA628" s="36"/>
      <c r="AB628" s="36"/>
      <c r="AC628" s="36"/>
      <c r="AD628" s="36"/>
      <c r="AE628" s="36"/>
      <c r="AF628" s="36"/>
      <c r="AG628" s="36"/>
      <c r="AH628" s="59" t="s">
        <v>763</v>
      </c>
    </row>
    <row r="629" spans="1:34" ht="15" customHeight="1" x14ac:dyDescent="0.25">
      <c r="A629" s="34" t="s">
        <v>832</v>
      </c>
      <c r="B629" s="34" t="s">
        <v>9</v>
      </c>
      <c r="C629" s="34" t="s">
        <v>34</v>
      </c>
      <c r="D629" s="34" t="s">
        <v>35</v>
      </c>
      <c r="E629" s="34" t="s">
        <v>753</v>
      </c>
      <c r="F629" s="34" t="s">
        <v>1161</v>
      </c>
      <c r="G629" s="34" t="s">
        <v>40</v>
      </c>
      <c r="H629" s="34" t="s">
        <v>723</v>
      </c>
      <c r="I629" s="59" t="s">
        <v>16</v>
      </c>
      <c r="J629" s="35">
        <v>25</v>
      </c>
      <c r="K629" s="36">
        <v>5.70982479983941E-5</v>
      </c>
      <c r="L629" s="36">
        <v>5.60591285849352E-5</v>
      </c>
      <c r="M629" s="36">
        <v>5.49310774787934E-5</v>
      </c>
      <c r="N629" s="36">
        <v>5.5091230819577202E-5</v>
      </c>
      <c r="O629" s="36">
        <v>5.6269909509309601E-5</v>
      </c>
      <c r="P629" s="36">
        <v>5.5258088604614001E-5</v>
      </c>
      <c r="Q629" s="36">
        <v>5.5478487934206202E-5</v>
      </c>
      <c r="R629" s="36">
        <v>5.1315944511327601E-5</v>
      </c>
      <c r="S629" s="36">
        <v>5.5129487685219499E-5</v>
      </c>
      <c r="T629" s="36">
        <v>4.9206066531660399E-5</v>
      </c>
      <c r="U629" s="36"/>
      <c r="V629" s="36"/>
      <c r="W629" s="36"/>
      <c r="X629" s="36">
        <v>1.47575699799702E-5</v>
      </c>
      <c r="Y629" s="36">
        <v>1.8079318825242599E-5</v>
      </c>
      <c r="Z629" s="36">
        <v>3.5516776753225699E-6</v>
      </c>
      <c r="AA629" s="36"/>
      <c r="AB629" s="36">
        <v>5.3755209703572597E-7</v>
      </c>
      <c r="AC629" s="36"/>
      <c r="AD629" s="36"/>
      <c r="AE629" s="36"/>
      <c r="AF629" s="36"/>
      <c r="AG629" s="36"/>
      <c r="AH629" s="59" t="s">
        <v>755</v>
      </c>
    </row>
    <row r="630" spans="1:34" ht="15" customHeight="1" x14ac:dyDescent="0.25">
      <c r="A630" s="34" t="s">
        <v>832</v>
      </c>
      <c r="B630" s="34" t="s">
        <v>9</v>
      </c>
      <c r="C630" s="34" t="s">
        <v>34</v>
      </c>
      <c r="D630" s="34" t="s">
        <v>35</v>
      </c>
      <c r="E630" s="34" t="s">
        <v>753</v>
      </c>
      <c r="F630" s="34" t="s">
        <v>1161</v>
      </c>
      <c r="G630" s="34" t="s">
        <v>40</v>
      </c>
      <c r="H630" s="34" t="s">
        <v>723</v>
      </c>
      <c r="I630" s="59" t="s">
        <v>17</v>
      </c>
      <c r="J630" s="35">
        <v>1</v>
      </c>
      <c r="K630" s="36">
        <v>0.21195780608857401</v>
      </c>
      <c r="L630" s="36">
        <v>0.20910136087273601</v>
      </c>
      <c r="M630" s="36">
        <v>0.205001834356628</v>
      </c>
      <c r="N630" s="36">
        <v>0.20524213186668899</v>
      </c>
      <c r="O630" s="36">
        <v>0.20979238066727299</v>
      </c>
      <c r="P630" s="36">
        <v>0.20591130301637101</v>
      </c>
      <c r="Q630" s="36">
        <v>0.206995539151894</v>
      </c>
      <c r="R630" s="36">
        <v>0.19121139370679999</v>
      </c>
      <c r="S630" s="36">
        <v>0.20551951509286201</v>
      </c>
      <c r="T630" s="36">
        <v>0.18342821735259399</v>
      </c>
      <c r="U630" s="36"/>
      <c r="V630" s="36"/>
      <c r="W630" s="36"/>
      <c r="X630" s="36">
        <v>5.1262607108215098E-3</v>
      </c>
      <c r="Y630" s="36">
        <v>6.1235422548042697E-3</v>
      </c>
      <c r="Z630" s="36">
        <v>1.2025541424041399E-3</v>
      </c>
      <c r="AA630" s="36"/>
      <c r="AB630" s="36">
        <v>1.8337163159491099E-4</v>
      </c>
      <c r="AC630" s="36"/>
      <c r="AD630" s="36"/>
      <c r="AE630" s="36"/>
      <c r="AF630" s="36"/>
      <c r="AG630" s="36"/>
      <c r="AH630" s="59" t="s">
        <v>755</v>
      </c>
    </row>
    <row r="631" spans="1:34" ht="15" customHeight="1" x14ac:dyDescent="0.25">
      <c r="A631" s="34" t="s">
        <v>832</v>
      </c>
      <c r="B631" s="34" t="s">
        <v>9</v>
      </c>
      <c r="C631" s="34" t="s">
        <v>34</v>
      </c>
      <c r="D631" s="34" t="s">
        <v>35</v>
      </c>
      <c r="E631" s="34" t="s">
        <v>753</v>
      </c>
      <c r="F631" s="34" t="s">
        <v>1161</v>
      </c>
      <c r="G631" s="34" t="s">
        <v>40</v>
      </c>
      <c r="H631" s="34" t="s">
        <v>723</v>
      </c>
      <c r="I631" s="59" t="s">
        <v>18</v>
      </c>
      <c r="J631" s="35">
        <v>298</v>
      </c>
      <c r="K631" s="36">
        <v>1.0807168348009599E-3</v>
      </c>
      <c r="L631" s="36">
        <v>1.0671234015435301E-3</v>
      </c>
      <c r="M631" s="36">
        <v>1.0463063322417501E-3</v>
      </c>
      <c r="N631" s="36">
        <v>1.0471879825830199E-3</v>
      </c>
      <c r="O631" s="36">
        <v>1.07055804631633E-3</v>
      </c>
      <c r="P631" s="36">
        <v>1.0506481809239301E-3</v>
      </c>
      <c r="Q631" s="36">
        <v>1.0564344900168101E-3</v>
      </c>
      <c r="R631" s="36">
        <v>9.7563317328569401E-4</v>
      </c>
      <c r="S631" s="36">
        <v>1.0487335824154E-3</v>
      </c>
      <c r="T631" s="36">
        <v>8.7752806597864695E-4</v>
      </c>
      <c r="U631" s="36"/>
      <c r="V631" s="36"/>
      <c r="W631" s="36"/>
      <c r="X631" s="36">
        <v>2.5589067943816299E-5</v>
      </c>
      <c r="Y631" s="36">
        <v>3.1349582385992602E-5</v>
      </c>
      <c r="Z631" s="36">
        <v>6.1582441327917303E-6</v>
      </c>
      <c r="AA631" s="36"/>
      <c r="AB631" s="36">
        <v>9.3306484798228703E-7</v>
      </c>
      <c r="AC631" s="36"/>
      <c r="AD631" s="36"/>
      <c r="AE631" s="36"/>
      <c r="AF631" s="36"/>
      <c r="AG631" s="36"/>
      <c r="AH631" s="59" t="s">
        <v>755</v>
      </c>
    </row>
    <row r="632" spans="1:34" ht="15" customHeight="1" x14ac:dyDescent="0.25">
      <c r="A632" s="34" t="s">
        <v>832</v>
      </c>
      <c r="B632" s="34" t="s">
        <v>9</v>
      </c>
      <c r="C632" s="34" t="s">
        <v>34</v>
      </c>
      <c r="D632" s="34" t="s">
        <v>35</v>
      </c>
      <c r="E632" s="34" t="s">
        <v>753</v>
      </c>
      <c r="F632" s="34" t="s">
        <v>888</v>
      </c>
      <c r="G632" s="34" t="s">
        <v>40</v>
      </c>
      <c r="H632" s="34" t="s">
        <v>724</v>
      </c>
      <c r="I632" s="59" t="s">
        <v>16</v>
      </c>
      <c r="J632" s="35">
        <v>25</v>
      </c>
      <c r="K632" s="36"/>
      <c r="L632" s="36"/>
      <c r="M632" s="36"/>
      <c r="N632" s="36"/>
      <c r="O632" s="36"/>
      <c r="P632" s="36"/>
      <c r="Q632" s="36"/>
      <c r="R632" s="36"/>
      <c r="S632" s="36"/>
      <c r="T632" s="36"/>
      <c r="U632" s="36"/>
      <c r="V632" s="36"/>
      <c r="W632" s="36"/>
      <c r="X632" s="36"/>
      <c r="Y632" s="36">
        <v>8.31882429511013E-7</v>
      </c>
      <c r="Z632" s="36">
        <v>5.2081961561423604E-6</v>
      </c>
      <c r="AA632" s="36">
        <v>7.5737470558069803E-6</v>
      </c>
      <c r="AB632" s="36">
        <v>5.9671003623506897E-6</v>
      </c>
      <c r="AC632" s="36">
        <v>9.3492620775856394E-6</v>
      </c>
      <c r="AD632" s="36">
        <v>2.0215856209488199E-5</v>
      </c>
      <c r="AE632" s="36">
        <v>4.5486058288273796E-6</v>
      </c>
      <c r="AF632" s="36">
        <v>7.7088746841999998E-6</v>
      </c>
      <c r="AG632" s="36">
        <v>2.391373206782E-6</v>
      </c>
      <c r="AH632" s="59" t="s">
        <v>889</v>
      </c>
    </row>
    <row r="633" spans="1:34" ht="15" customHeight="1" x14ac:dyDescent="0.25">
      <c r="A633" s="34" t="s">
        <v>832</v>
      </c>
      <c r="B633" s="34" t="s">
        <v>9</v>
      </c>
      <c r="C633" s="34" t="s">
        <v>34</v>
      </c>
      <c r="D633" s="34" t="s">
        <v>35</v>
      </c>
      <c r="E633" s="34" t="s">
        <v>753</v>
      </c>
      <c r="F633" s="34" t="s">
        <v>888</v>
      </c>
      <c r="G633" s="34" t="s">
        <v>40</v>
      </c>
      <c r="H633" s="34" t="s">
        <v>724</v>
      </c>
      <c r="I633" s="59" t="s">
        <v>17</v>
      </c>
      <c r="J633" s="35">
        <v>1</v>
      </c>
      <c r="K633" s="36"/>
      <c r="L633" s="36"/>
      <c r="M633" s="36"/>
      <c r="N633" s="36"/>
      <c r="O633" s="36"/>
      <c r="P633" s="36"/>
      <c r="Q633" s="36"/>
      <c r="R633" s="36"/>
      <c r="S633" s="36"/>
      <c r="T633" s="36"/>
      <c r="U633" s="36"/>
      <c r="V633" s="36"/>
      <c r="W633" s="36"/>
      <c r="X633" s="36"/>
      <c r="Y633" s="36">
        <v>1.7933419753916699E-3</v>
      </c>
      <c r="Z633" s="36">
        <v>1.12347953745817E-2</v>
      </c>
      <c r="AA633" s="36">
        <v>1.6341932692186301E-2</v>
      </c>
      <c r="AB633" s="36">
        <v>1.28522781229956E-2</v>
      </c>
      <c r="AC633" s="36">
        <v>2.0147031171529099E-2</v>
      </c>
      <c r="AD633" s="36">
        <v>4.3592294837357201E-2</v>
      </c>
      <c r="AE633" s="36">
        <v>9.80507039640394E-3</v>
      </c>
      <c r="AF633" s="36">
        <v>1.6631452913311501E-2</v>
      </c>
      <c r="AG633" s="36">
        <v>5.1560932746294004E-3</v>
      </c>
      <c r="AH633" s="59" t="s">
        <v>889</v>
      </c>
    </row>
    <row r="634" spans="1:34" ht="15" customHeight="1" x14ac:dyDescent="0.25">
      <c r="A634" s="34" t="s">
        <v>832</v>
      </c>
      <c r="B634" s="34" t="s">
        <v>9</v>
      </c>
      <c r="C634" s="34" t="s">
        <v>34</v>
      </c>
      <c r="D634" s="34" t="s">
        <v>35</v>
      </c>
      <c r="E634" s="34" t="s">
        <v>753</v>
      </c>
      <c r="F634" s="34" t="s">
        <v>888</v>
      </c>
      <c r="G634" s="34" t="s">
        <v>40</v>
      </c>
      <c r="H634" s="34" t="s">
        <v>724</v>
      </c>
      <c r="I634" s="59" t="s">
        <v>18</v>
      </c>
      <c r="J634" s="35">
        <v>298</v>
      </c>
      <c r="K634" s="36"/>
      <c r="L634" s="36"/>
      <c r="M634" s="36"/>
      <c r="N634" s="36"/>
      <c r="O634" s="36"/>
      <c r="P634" s="36"/>
      <c r="Q634" s="36"/>
      <c r="R634" s="36"/>
      <c r="S634" s="36"/>
      <c r="T634" s="36"/>
      <c r="U634" s="36"/>
      <c r="V634" s="36"/>
      <c r="W634" s="36"/>
      <c r="X634" s="36"/>
      <c r="Y634" s="36">
        <v>9.9160385597712203E-7</v>
      </c>
      <c r="Z634" s="36">
        <v>6.2081698181216904E-6</v>
      </c>
      <c r="AA634" s="36">
        <v>9.0279064905219095E-6</v>
      </c>
      <c r="AB634" s="36">
        <v>7.1127836319220296E-6</v>
      </c>
      <c r="AC634" s="36">
        <v>1.11443203964821E-5</v>
      </c>
      <c r="AD634" s="36">
        <v>2.409730060171E-5</v>
      </c>
      <c r="AE634" s="36">
        <v>5.4219381479622804E-6</v>
      </c>
      <c r="AF634" s="36">
        <v>9.1889786235660006E-6</v>
      </c>
      <c r="AG634" s="36">
        <v>2.8505168624840002E-6</v>
      </c>
      <c r="AH634" s="59" t="s">
        <v>889</v>
      </c>
    </row>
    <row r="635" spans="1:34" ht="15" customHeight="1" x14ac:dyDescent="0.25">
      <c r="A635" s="34" t="s">
        <v>832</v>
      </c>
      <c r="B635" s="34" t="s">
        <v>9</v>
      </c>
      <c r="C635" s="34" t="s">
        <v>34</v>
      </c>
      <c r="D635" s="34" t="s">
        <v>35</v>
      </c>
      <c r="E635" s="34" t="s">
        <v>753</v>
      </c>
      <c r="F635" s="34" t="s">
        <v>890</v>
      </c>
      <c r="G635" s="34" t="s">
        <v>40</v>
      </c>
      <c r="H635" s="34" t="s">
        <v>724</v>
      </c>
      <c r="I635" s="59" t="s">
        <v>16</v>
      </c>
      <c r="J635" s="35">
        <v>25</v>
      </c>
      <c r="K635" s="36"/>
      <c r="L635" s="36"/>
      <c r="M635" s="36"/>
      <c r="N635" s="36"/>
      <c r="O635" s="36"/>
      <c r="P635" s="36"/>
      <c r="Q635" s="36"/>
      <c r="R635" s="36"/>
      <c r="S635" s="36"/>
      <c r="T635" s="36"/>
      <c r="U635" s="36"/>
      <c r="V635" s="36"/>
      <c r="W635" s="36"/>
      <c r="X635" s="36"/>
      <c r="Y635" s="36">
        <v>7.2660355442492403E-9</v>
      </c>
      <c r="Z635" s="36">
        <v>3.7284932617286402E-8</v>
      </c>
      <c r="AA635" s="36"/>
      <c r="AB635" s="36"/>
      <c r="AC635" s="36"/>
      <c r="AD635" s="36">
        <v>1.46483763277693E-6</v>
      </c>
      <c r="AE635" s="36">
        <v>1.96217155245595E-6</v>
      </c>
      <c r="AF635" s="36">
        <v>1.173271445687E-6</v>
      </c>
      <c r="AG635" s="36">
        <v>2.15799914124E-7</v>
      </c>
      <c r="AH635" s="59" t="s">
        <v>891</v>
      </c>
    </row>
    <row r="636" spans="1:34" ht="15" customHeight="1" x14ac:dyDescent="0.25">
      <c r="A636" s="34" t="s">
        <v>832</v>
      </c>
      <c r="B636" s="34" t="s">
        <v>9</v>
      </c>
      <c r="C636" s="34" t="s">
        <v>34</v>
      </c>
      <c r="D636" s="34" t="s">
        <v>35</v>
      </c>
      <c r="E636" s="34" t="s">
        <v>753</v>
      </c>
      <c r="F636" s="34" t="s">
        <v>890</v>
      </c>
      <c r="G636" s="34" t="s">
        <v>40</v>
      </c>
      <c r="H636" s="34" t="s">
        <v>724</v>
      </c>
      <c r="I636" s="59" t="s">
        <v>17</v>
      </c>
      <c r="J636" s="35">
        <v>1</v>
      </c>
      <c r="K636" s="36"/>
      <c r="L636" s="36"/>
      <c r="M636" s="36"/>
      <c r="N636" s="36"/>
      <c r="O636" s="36"/>
      <c r="P636" s="36"/>
      <c r="Q636" s="36"/>
      <c r="R636" s="36"/>
      <c r="S636" s="36"/>
      <c r="T636" s="36"/>
      <c r="U636" s="36"/>
      <c r="V636" s="36"/>
      <c r="W636" s="36"/>
      <c r="X636" s="36"/>
      <c r="Y636" s="36">
        <v>1.5662436300006201E-5</v>
      </c>
      <c r="Z636" s="36">
        <v>8.06351083189786E-5</v>
      </c>
      <c r="AA636" s="36"/>
      <c r="AB636" s="36"/>
      <c r="AC636" s="36"/>
      <c r="AD636" s="36">
        <v>3.1646915617602502E-3</v>
      </c>
      <c r="AE636" s="36">
        <v>4.2292628653127703E-3</v>
      </c>
      <c r="AF636" s="36">
        <v>2.5354727775638501E-3</v>
      </c>
      <c r="AG636" s="36">
        <v>4.6373455114624701E-4</v>
      </c>
      <c r="AH636" s="59" t="s">
        <v>891</v>
      </c>
    </row>
    <row r="637" spans="1:34" ht="15" customHeight="1" x14ac:dyDescent="0.25">
      <c r="A637" s="34" t="s">
        <v>832</v>
      </c>
      <c r="B637" s="34" t="s">
        <v>9</v>
      </c>
      <c r="C637" s="34" t="s">
        <v>34</v>
      </c>
      <c r="D637" s="34" t="s">
        <v>35</v>
      </c>
      <c r="E637" s="34" t="s">
        <v>753</v>
      </c>
      <c r="F637" s="34" t="s">
        <v>890</v>
      </c>
      <c r="G637" s="34" t="s">
        <v>40</v>
      </c>
      <c r="H637" s="34" t="s">
        <v>724</v>
      </c>
      <c r="I637" s="59" t="s">
        <v>18</v>
      </c>
      <c r="J637" s="35">
        <v>298</v>
      </c>
      <c r="K637" s="36"/>
      <c r="L637" s="36"/>
      <c r="M637" s="36"/>
      <c r="N637" s="36"/>
      <c r="O637" s="36"/>
      <c r="P637" s="36"/>
      <c r="Q637" s="36"/>
      <c r="R637" s="36"/>
      <c r="S637" s="36"/>
      <c r="T637" s="36"/>
      <c r="U637" s="36"/>
      <c r="V637" s="36"/>
      <c r="W637" s="36"/>
      <c r="X637" s="36"/>
      <c r="Y637" s="36">
        <v>8.6611143687450904E-9</v>
      </c>
      <c r="Z637" s="36">
        <v>4.4443639679805401E-8</v>
      </c>
      <c r="AA637" s="36"/>
      <c r="AB637" s="36"/>
      <c r="AC637" s="36"/>
      <c r="AD637" s="36">
        <v>1.7460864582701001E-6</v>
      </c>
      <c r="AE637" s="36">
        <v>2.33890849052713E-6</v>
      </c>
      <c r="AF637" s="36">
        <v>1.3985395632590001E-6</v>
      </c>
      <c r="AG637" s="36">
        <v>2.57233497636E-7</v>
      </c>
      <c r="AH637" s="59" t="s">
        <v>891</v>
      </c>
    </row>
    <row r="638" spans="1:34" ht="15" customHeight="1" x14ac:dyDescent="0.25">
      <c r="A638" s="34" t="s">
        <v>832</v>
      </c>
      <c r="B638" s="34" t="s">
        <v>9</v>
      </c>
      <c r="C638" s="34" t="s">
        <v>34</v>
      </c>
      <c r="D638" s="34" t="s">
        <v>35</v>
      </c>
      <c r="E638" s="34" t="s">
        <v>753</v>
      </c>
      <c r="F638" s="34" t="s">
        <v>38</v>
      </c>
      <c r="G638" s="34" t="s">
        <v>40</v>
      </c>
      <c r="H638" s="34" t="s">
        <v>723</v>
      </c>
      <c r="I638" s="59" t="s">
        <v>16</v>
      </c>
      <c r="J638" s="35">
        <v>25</v>
      </c>
      <c r="K638" s="36">
        <v>5.8683318616628199E-5</v>
      </c>
      <c r="L638" s="36">
        <v>6.0962717619202502E-5</v>
      </c>
      <c r="M638" s="36">
        <v>5.7489004141864502E-5</v>
      </c>
      <c r="N638" s="36">
        <v>5.6747070249297601E-5</v>
      </c>
      <c r="O638" s="36">
        <v>6.0848994574349003E-5</v>
      </c>
      <c r="P638" s="36">
        <v>6.0582679160676202E-5</v>
      </c>
      <c r="Q638" s="36">
        <v>5.8896546192306003E-5</v>
      </c>
      <c r="R638" s="36">
        <v>5.4195347624065803E-5</v>
      </c>
      <c r="S638" s="36">
        <v>5.9026659887262997E-5</v>
      </c>
      <c r="T638" s="36">
        <v>5.08949023930246E-5</v>
      </c>
      <c r="U638" s="36"/>
      <c r="V638" s="36"/>
      <c r="W638" s="36"/>
      <c r="X638" s="36"/>
      <c r="Y638" s="36">
        <v>8.88119370112258E-7</v>
      </c>
      <c r="Z638" s="36">
        <v>2.8828235546918699E-8</v>
      </c>
      <c r="AA638" s="36"/>
      <c r="AB638" s="36"/>
      <c r="AC638" s="36">
        <v>5.6391408681306298E-6</v>
      </c>
      <c r="AD638" s="36">
        <v>1.7786807741977399E-5</v>
      </c>
      <c r="AE638" s="36">
        <v>9.4254176170773793E-6</v>
      </c>
      <c r="AF638" s="36">
        <v>7.3499132734669997E-6</v>
      </c>
      <c r="AG638" s="36">
        <v>1.2800458903799999E-7</v>
      </c>
      <c r="AH638" s="59" t="s">
        <v>756</v>
      </c>
    </row>
    <row r="639" spans="1:34" ht="15" customHeight="1" x14ac:dyDescent="0.25">
      <c r="A639" s="34" t="s">
        <v>832</v>
      </c>
      <c r="B639" s="34" t="s">
        <v>9</v>
      </c>
      <c r="C639" s="34" t="s">
        <v>34</v>
      </c>
      <c r="D639" s="34" t="s">
        <v>35</v>
      </c>
      <c r="E639" s="34" t="s">
        <v>753</v>
      </c>
      <c r="F639" s="34" t="s">
        <v>38</v>
      </c>
      <c r="G639" s="34" t="s">
        <v>40</v>
      </c>
      <c r="H639" s="34" t="s">
        <v>723</v>
      </c>
      <c r="I639" s="59" t="s">
        <v>17</v>
      </c>
      <c r="J639" s="35">
        <v>1</v>
      </c>
      <c r="K639" s="36">
        <v>0.218747360155054</v>
      </c>
      <c r="L639" s="36">
        <v>0.22694921473492</v>
      </c>
      <c r="M639" s="36">
        <v>0.214286904817831</v>
      </c>
      <c r="N639" s="36">
        <v>0.211578375706722</v>
      </c>
      <c r="O639" s="36">
        <v>0.22680153700063399</v>
      </c>
      <c r="P639" s="36">
        <v>0.225790912431622</v>
      </c>
      <c r="Q639" s="36">
        <v>0.219536202783813</v>
      </c>
      <c r="R639" s="36">
        <v>0.20173030388278601</v>
      </c>
      <c r="S639" s="36">
        <v>0.220118451709821</v>
      </c>
      <c r="T639" s="36">
        <v>0.18965658522665499</v>
      </c>
      <c r="U639" s="36"/>
      <c r="V639" s="36"/>
      <c r="W639" s="36"/>
      <c r="X639" s="36"/>
      <c r="Y639" s="36">
        <v>3.0083069462578899E-4</v>
      </c>
      <c r="Z639" s="36">
        <v>9.76292515759506E-6</v>
      </c>
      <c r="AA639" s="36"/>
      <c r="AB639" s="36"/>
      <c r="AC639" s="36">
        <v>1.9099391879975501E-3</v>
      </c>
      <c r="AD639" s="36">
        <v>6.0259068273709297E-3</v>
      </c>
      <c r="AE639" s="36">
        <v>3.1926461819263099E-3</v>
      </c>
      <c r="AF639" s="36">
        <v>2.49042996430779E-3</v>
      </c>
      <c r="AG639" s="36">
        <v>4.3352550126471999E-5</v>
      </c>
      <c r="AH639" s="59" t="s">
        <v>756</v>
      </c>
    </row>
    <row r="640" spans="1:34" ht="15" customHeight="1" x14ac:dyDescent="0.25">
      <c r="A640" s="34" t="s">
        <v>832</v>
      </c>
      <c r="B640" s="34" t="s">
        <v>9</v>
      </c>
      <c r="C640" s="34" t="s">
        <v>34</v>
      </c>
      <c r="D640" s="34" t="s">
        <v>35</v>
      </c>
      <c r="E640" s="34" t="s">
        <v>753</v>
      </c>
      <c r="F640" s="34" t="s">
        <v>38</v>
      </c>
      <c r="G640" s="34" t="s">
        <v>40</v>
      </c>
      <c r="H640" s="34" t="s">
        <v>723</v>
      </c>
      <c r="I640" s="59" t="s">
        <v>18</v>
      </c>
      <c r="J640" s="35">
        <v>298</v>
      </c>
      <c r="K640" s="36">
        <v>1.11621325956599E-3</v>
      </c>
      <c r="L640" s="36">
        <v>1.1577805195747701E-3</v>
      </c>
      <c r="M640" s="36">
        <v>1.0934444183761599E-3</v>
      </c>
      <c r="N640" s="36">
        <v>1.0796786191553101E-3</v>
      </c>
      <c r="O640" s="36">
        <v>1.15729377441442E-3</v>
      </c>
      <c r="P640" s="36">
        <v>1.1521195098621699E-3</v>
      </c>
      <c r="Q640" s="36">
        <v>1.1202327484697301E-3</v>
      </c>
      <c r="R640" s="36">
        <v>1.0291015326933501E-3</v>
      </c>
      <c r="S640" s="36">
        <v>1.12329774288361E-3</v>
      </c>
      <c r="T640" s="36">
        <v>9.0726920714785599E-4</v>
      </c>
      <c r="U640" s="36"/>
      <c r="V640" s="36"/>
      <c r="W640" s="36"/>
      <c r="X640" s="36"/>
      <c r="Y640" s="36">
        <v>1.5400205716175199E-6</v>
      </c>
      <c r="Z640" s="36">
        <v>4.9986654358176E-8</v>
      </c>
      <c r="AA640" s="36"/>
      <c r="AB640" s="36"/>
      <c r="AC640" s="36">
        <v>9.7781723431706898E-6</v>
      </c>
      <c r="AD640" s="36">
        <v>3.0843545630459403E-5</v>
      </c>
      <c r="AE640" s="36">
        <v>1.63437779880777E-5</v>
      </c>
      <c r="AF640" s="36">
        <v>1.2745503812839999E-5</v>
      </c>
      <c r="AG640" s="36">
        <v>2.21954753761E-7</v>
      </c>
      <c r="AH640" s="59" t="s">
        <v>756</v>
      </c>
    </row>
    <row r="641" spans="1:34" ht="15" customHeight="1" x14ac:dyDescent="0.25">
      <c r="A641" s="34" t="s">
        <v>832</v>
      </c>
      <c r="B641" s="34" t="s">
        <v>9</v>
      </c>
      <c r="C641" s="34" t="s">
        <v>34</v>
      </c>
      <c r="D641" s="34" t="s">
        <v>35</v>
      </c>
      <c r="E641" s="34" t="s">
        <v>753</v>
      </c>
      <c r="F641" s="34" t="s">
        <v>892</v>
      </c>
      <c r="G641" s="34" t="s">
        <v>40</v>
      </c>
      <c r="H641" s="34" t="s">
        <v>723</v>
      </c>
      <c r="I641" s="59" t="s">
        <v>16</v>
      </c>
      <c r="J641" s="35">
        <v>25</v>
      </c>
      <c r="K641" s="36"/>
      <c r="L641" s="36"/>
      <c r="M641" s="36"/>
      <c r="N641" s="36"/>
      <c r="O641" s="36"/>
      <c r="P641" s="36"/>
      <c r="Q641" s="36"/>
      <c r="R641" s="36"/>
      <c r="S641" s="36"/>
      <c r="T641" s="36"/>
      <c r="U641" s="36"/>
      <c r="V641" s="36"/>
      <c r="W641" s="36"/>
      <c r="X641" s="36"/>
      <c r="Y641" s="36">
        <v>1.21282371449811E-5</v>
      </c>
      <c r="Z641" s="36">
        <v>1.4919145862660499E-6</v>
      </c>
      <c r="AA641" s="36"/>
      <c r="AB641" s="36"/>
      <c r="AC641" s="36">
        <v>1.3433940549941801E-5</v>
      </c>
      <c r="AD641" s="36">
        <v>7.0249113302713794E-5</v>
      </c>
      <c r="AE641" s="36">
        <v>4.0643013731841697E-5</v>
      </c>
      <c r="AF641" s="36">
        <v>8.4592568284849997E-5</v>
      </c>
      <c r="AG641" s="36">
        <v>5.2067072040130002E-6</v>
      </c>
      <c r="AH641" s="59" t="s">
        <v>893</v>
      </c>
    </row>
    <row r="642" spans="1:34" ht="15" customHeight="1" x14ac:dyDescent="0.25">
      <c r="A642" s="34" t="s">
        <v>832</v>
      </c>
      <c r="B642" s="34" t="s">
        <v>9</v>
      </c>
      <c r="C642" s="34" t="s">
        <v>34</v>
      </c>
      <c r="D642" s="34" t="s">
        <v>35</v>
      </c>
      <c r="E642" s="34" t="s">
        <v>753</v>
      </c>
      <c r="F642" s="34" t="s">
        <v>892</v>
      </c>
      <c r="G642" s="34" t="s">
        <v>40</v>
      </c>
      <c r="H642" s="34" t="s">
        <v>723</v>
      </c>
      <c r="I642" s="59" t="s">
        <v>17</v>
      </c>
      <c r="J642" s="35">
        <v>1</v>
      </c>
      <c r="K642" s="36"/>
      <c r="L642" s="36"/>
      <c r="M642" s="36"/>
      <c r="N642" s="36"/>
      <c r="O642" s="36"/>
      <c r="P642" s="36"/>
      <c r="Q642" s="36"/>
      <c r="R642" s="36"/>
      <c r="S642" s="36"/>
      <c r="T642" s="36"/>
      <c r="U642" s="36"/>
      <c r="V642" s="36"/>
      <c r="W642" s="36"/>
      <c r="X642" s="36"/>
      <c r="Y642" s="36">
        <v>4.1059121207809596E-3</v>
      </c>
      <c r="Z642" s="36">
        <v>5.05161759755254E-4</v>
      </c>
      <c r="AA642" s="36"/>
      <c r="AB642" s="36"/>
      <c r="AC642" s="36">
        <v>4.5491926767564101E-3</v>
      </c>
      <c r="AD642" s="36">
        <v>2.3791814105575501E-2</v>
      </c>
      <c r="AE642" s="36">
        <v>1.3762703666233901E-2</v>
      </c>
      <c r="AF642" s="36">
        <v>2.8641727450948101E-2</v>
      </c>
      <c r="AG642" s="36">
        <v>1.7627477846705901E-3</v>
      </c>
      <c r="AH642" s="59" t="s">
        <v>893</v>
      </c>
    </row>
    <row r="643" spans="1:34" ht="15" customHeight="1" x14ac:dyDescent="0.25">
      <c r="A643" s="34" t="s">
        <v>832</v>
      </c>
      <c r="B643" s="34" t="s">
        <v>9</v>
      </c>
      <c r="C643" s="34" t="s">
        <v>34</v>
      </c>
      <c r="D643" s="34" t="s">
        <v>35</v>
      </c>
      <c r="E643" s="34" t="s">
        <v>753</v>
      </c>
      <c r="F643" s="34" t="s">
        <v>892</v>
      </c>
      <c r="G643" s="34" t="s">
        <v>40</v>
      </c>
      <c r="H643" s="34" t="s">
        <v>723</v>
      </c>
      <c r="I643" s="59" t="s">
        <v>18</v>
      </c>
      <c r="J643" s="35">
        <v>298</v>
      </c>
      <c r="K643" s="36"/>
      <c r="L643" s="36"/>
      <c r="M643" s="36"/>
      <c r="N643" s="36"/>
      <c r="O643" s="36"/>
      <c r="P643" s="36"/>
      <c r="Q643" s="36"/>
      <c r="R643" s="36"/>
      <c r="S643" s="36"/>
      <c r="T643" s="36"/>
      <c r="U643" s="36"/>
      <c r="V643" s="36"/>
      <c r="W643" s="36"/>
      <c r="X643" s="36"/>
      <c r="Y643" s="36">
        <v>2.10289626804887E-5</v>
      </c>
      <c r="Z643" s="36">
        <v>2.5868480971627E-6</v>
      </c>
      <c r="AA643" s="36"/>
      <c r="AB643" s="36"/>
      <c r="AC643" s="36">
        <v>2.3294022705619199E-5</v>
      </c>
      <c r="AD643" s="36">
        <v>1.21810011002387E-4</v>
      </c>
      <c r="AE643" s="36">
        <v>7.0474195526257596E-5</v>
      </c>
      <c r="AF643" s="36">
        <v>1.4667562667674899E-4</v>
      </c>
      <c r="AG643" s="36">
        <v>9.0277606439229905E-6</v>
      </c>
      <c r="AH643" s="59" t="s">
        <v>893</v>
      </c>
    </row>
    <row r="644" spans="1:34" ht="15" customHeight="1" x14ac:dyDescent="0.25">
      <c r="A644" s="34" t="s">
        <v>832</v>
      </c>
      <c r="B644" s="34" t="s">
        <v>9</v>
      </c>
      <c r="C644" s="34" t="s">
        <v>34</v>
      </c>
      <c r="D644" s="34" t="s">
        <v>35</v>
      </c>
      <c r="E644" s="34" t="s">
        <v>753</v>
      </c>
      <c r="F644" s="34" t="s">
        <v>1160</v>
      </c>
      <c r="G644" s="34" t="s">
        <v>40</v>
      </c>
      <c r="H644" s="34" t="s">
        <v>723</v>
      </c>
      <c r="I644" s="59" t="s">
        <v>16</v>
      </c>
      <c r="J644" s="35">
        <v>25</v>
      </c>
      <c r="K644" s="36">
        <v>3.1073084463809401E-3</v>
      </c>
      <c r="L644" s="36">
        <v>3.09224253869788E-3</v>
      </c>
      <c r="M644" s="36">
        <v>3.0772997495865299E-3</v>
      </c>
      <c r="N644" s="36">
        <v>3.1460689130806199E-3</v>
      </c>
      <c r="O644" s="36">
        <v>3.22698954137909E-3</v>
      </c>
      <c r="P644" s="36">
        <v>3.0961428297057898E-3</v>
      </c>
      <c r="Q644" s="36">
        <v>3.2366448121825299E-3</v>
      </c>
      <c r="R644" s="36">
        <v>3.0610569772861799E-3</v>
      </c>
      <c r="S644" s="36">
        <v>3.0512981486505199E-3</v>
      </c>
      <c r="T644" s="36">
        <v>2.7522076508382999E-3</v>
      </c>
      <c r="U644" s="36">
        <v>2.75928661553477E-3</v>
      </c>
      <c r="V644" s="36">
        <v>2.9287927293283702E-3</v>
      </c>
      <c r="W644" s="36">
        <v>2.3030277897087498E-3</v>
      </c>
      <c r="X644" s="36">
        <v>3.2226107341517499E-2</v>
      </c>
      <c r="Y644" s="36">
        <v>3.2406996202477799E-2</v>
      </c>
      <c r="Z644" s="36">
        <v>3.0898852644182299E-2</v>
      </c>
      <c r="AA644" s="36">
        <v>2.1458445688856201E-2</v>
      </c>
      <c r="AB644" s="36">
        <v>2.2015944249243701E-2</v>
      </c>
      <c r="AC644" s="36">
        <v>2.1700305431701501E-2</v>
      </c>
      <c r="AD644" s="36">
        <v>1.87463076439226E-2</v>
      </c>
      <c r="AE644" s="36">
        <v>1.4343956821302E-2</v>
      </c>
      <c r="AF644" s="36">
        <v>1.7074642549793798E-2</v>
      </c>
      <c r="AG644" s="36">
        <v>1.14589385960484E-2</v>
      </c>
      <c r="AH644" s="59" t="s">
        <v>754</v>
      </c>
    </row>
    <row r="645" spans="1:34" ht="15" customHeight="1" x14ac:dyDescent="0.25">
      <c r="A645" s="34" t="s">
        <v>832</v>
      </c>
      <c r="B645" s="34" t="s">
        <v>9</v>
      </c>
      <c r="C645" s="34" t="s">
        <v>34</v>
      </c>
      <c r="D645" s="34" t="s">
        <v>35</v>
      </c>
      <c r="E645" s="34" t="s">
        <v>753</v>
      </c>
      <c r="F645" s="34" t="s">
        <v>1160</v>
      </c>
      <c r="G645" s="34" t="s">
        <v>40</v>
      </c>
      <c r="H645" s="34" t="s">
        <v>723</v>
      </c>
      <c r="I645" s="59" t="s">
        <v>17</v>
      </c>
      <c r="J645" s="35">
        <v>1</v>
      </c>
      <c r="K645" s="36">
        <v>11.5948419898409</v>
      </c>
      <c r="L645" s="36">
        <v>11.5389292228017</v>
      </c>
      <c r="M645" s="36">
        <v>11.484187978780501</v>
      </c>
      <c r="N645" s="36">
        <v>11.738934895868301</v>
      </c>
      <c r="O645" s="36">
        <v>12.0450278060044</v>
      </c>
      <c r="P645" s="36">
        <v>11.5548761426176</v>
      </c>
      <c r="Q645" s="36">
        <v>12.0804874754315</v>
      </c>
      <c r="R645" s="36">
        <v>11.4257971665995</v>
      </c>
      <c r="S645" s="36">
        <v>11.390310313213799</v>
      </c>
      <c r="T645" s="36">
        <v>10.341953704198</v>
      </c>
      <c r="U645" s="36">
        <v>10.291083375366499</v>
      </c>
      <c r="V645" s="36">
        <v>10.9232763269299</v>
      </c>
      <c r="W645" s="36">
        <v>8.6106701193127506</v>
      </c>
      <c r="X645" s="36">
        <v>10.957480354424501</v>
      </c>
      <c r="Y645" s="36">
        <v>11.0118324623052</v>
      </c>
      <c r="Z645" s="36">
        <v>10.5024766215304</v>
      </c>
      <c r="AA645" s="36">
        <v>7.2906165857490803</v>
      </c>
      <c r="AB645" s="36">
        <v>7.4887622471217297</v>
      </c>
      <c r="AC645" s="36">
        <v>7.3857220002532404</v>
      </c>
      <c r="AD645" s="36">
        <v>6.3776550891439197</v>
      </c>
      <c r="AE645" s="36">
        <v>4.8842386904763897</v>
      </c>
      <c r="AF645" s="36">
        <v>5.81474629901113</v>
      </c>
      <c r="AG645" s="36">
        <v>3.8998321085512901</v>
      </c>
      <c r="AH645" s="59" t="s">
        <v>754</v>
      </c>
    </row>
    <row r="646" spans="1:34" ht="15" customHeight="1" x14ac:dyDescent="0.25">
      <c r="A646" s="34" t="s">
        <v>832</v>
      </c>
      <c r="B646" s="34" t="s">
        <v>9</v>
      </c>
      <c r="C646" s="34" t="s">
        <v>34</v>
      </c>
      <c r="D646" s="34" t="s">
        <v>35</v>
      </c>
      <c r="E646" s="34" t="s">
        <v>753</v>
      </c>
      <c r="F646" s="34" t="s">
        <v>1160</v>
      </c>
      <c r="G646" s="34" t="s">
        <v>40</v>
      </c>
      <c r="H646" s="34" t="s">
        <v>723</v>
      </c>
      <c r="I646" s="59" t="s">
        <v>18</v>
      </c>
      <c r="J646" s="35">
        <v>298</v>
      </c>
      <c r="K646" s="36">
        <v>5.9177247002201297E-2</v>
      </c>
      <c r="L646" s="36">
        <v>5.8892176436507099E-2</v>
      </c>
      <c r="M646" s="36">
        <v>5.8613772154066802E-2</v>
      </c>
      <c r="N646" s="36">
        <v>5.9912140265119603E-2</v>
      </c>
      <c r="O646" s="36">
        <v>6.1478358221468701E-2</v>
      </c>
      <c r="P646" s="36">
        <v>5.8974909816550999E-2</v>
      </c>
      <c r="Q646" s="36">
        <v>6.16587869648514E-2</v>
      </c>
      <c r="R646" s="36">
        <v>5.8317900488112501E-2</v>
      </c>
      <c r="S646" s="36">
        <v>5.8137679635162698E-2</v>
      </c>
      <c r="T646" s="36">
        <v>4.91373146404488E-2</v>
      </c>
      <c r="U646" s="36">
        <v>5.2518236647171E-2</v>
      </c>
      <c r="V646" s="36">
        <v>5.5744491631787803E-2</v>
      </c>
      <c r="W646" s="36">
        <v>4.3841436769650202E-2</v>
      </c>
      <c r="X646" s="36">
        <v>5.5878169759858203E-2</v>
      </c>
      <c r="Y646" s="36">
        <v>5.6189264191271897E-2</v>
      </c>
      <c r="Z646" s="36">
        <v>5.3578974299605897E-2</v>
      </c>
      <c r="AA646" s="36">
        <v>3.7207491276930002E-2</v>
      </c>
      <c r="AB646" s="36">
        <v>3.8178013217682598E-2</v>
      </c>
      <c r="AC646" s="36">
        <v>3.7634030364846999E-2</v>
      </c>
      <c r="AD646" s="36">
        <v>3.2510183437653203E-2</v>
      </c>
      <c r="AE646" s="36">
        <v>2.4878526016161199E-2</v>
      </c>
      <c r="AF646" s="36">
        <v>2.9614309769881299E-2</v>
      </c>
      <c r="AG646" s="36">
        <v>1.98733739974498E-2</v>
      </c>
      <c r="AH646" s="59" t="s">
        <v>754</v>
      </c>
    </row>
    <row r="647" spans="1:34" ht="15" customHeight="1" x14ac:dyDescent="0.25">
      <c r="A647" s="34" t="s">
        <v>832</v>
      </c>
      <c r="B647" s="34" t="s">
        <v>9</v>
      </c>
      <c r="C647" s="34" t="s">
        <v>34</v>
      </c>
      <c r="D647" s="34" t="s">
        <v>35</v>
      </c>
      <c r="E647" s="34" t="s">
        <v>753</v>
      </c>
      <c r="F647" s="34" t="s">
        <v>894</v>
      </c>
      <c r="G647" s="34" t="s">
        <v>40</v>
      </c>
      <c r="H647" s="34" t="s">
        <v>724</v>
      </c>
      <c r="I647" s="59" t="s">
        <v>16</v>
      </c>
      <c r="J647" s="35">
        <v>25</v>
      </c>
      <c r="K647" s="36"/>
      <c r="L647" s="36"/>
      <c r="M647" s="36"/>
      <c r="N647" s="36"/>
      <c r="O647" s="36"/>
      <c r="P647" s="36"/>
      <c r="Q647" s="36"/>
      <c r="R647" s="36"/>
      <c r="S647" s="36"/>
      <c r="T647" s="36"/>
      <c r="U647" s="36"/>
      <c r="V647" s="36"/>
      <c r="W647" s="36"/>
      <c r="X647" s="36"/>
      <c r="Y647" s="36">
        <v>2.4714601707480501E-6</v>
      </c>
      <c r="Z647" s="36">
        <v>1.0150340395738501E-4</v>
      </c>
      <c r="AA647" s="36">
        <v>1.3326365333018E-4</v>
      </c>
      <c r="AB647" s="36">
        <v>7.4182039976450104E-5</v>
      </c>
      <c r="AC647" s="36">
        <v>4.7474745291677297E-5</v>
      </c>
      <c r="AD647" s="36">
        <v>4.2599029548242403E-5</v>
      </c>
      <c r="AE647" s="36">
        <v>1.5397523428192901E-5</v>
      </c>
      <c r="AF647" s="36">
        <v>3.5753950780134997E-5</v>
      </c>
      <c r="AG647" s="36">
        <v>1.2741502625195E-5</v>
      </c>
      <c r="AH647" s="59" t="s">
        <v>895</v>
      </c>
    </row>
    <row r="648" spans="1:34" ht="15" customHeight="1" x14ac:dyDescent="0.25">
      <c r="A648" s="34" t="s">
        <v>832</v>
      </c>
      <c r="B648" s="34" t="s">
        <v>9</v>
      </c>
      <c r="C648" s="34" t="s">
        <v>34</v>
      </c>
      <c r="D648" s="34" t="s">
        <v>35</v>
      </c>
      <c r="E648" s="34" t="s">
        <v>753</v>
      </c>
      <c r="F648" s="34" t="s">
        <v>894</v>
      </c>
      <c r="G648" s="34" t="s">
        <v>40</v>
      </c>
      <c r="H648" s="34" t="s">
        <v>724</v>
      </c>
      <c r="I648" s="59" t="s">
        <v>17</v>
      </c>
      <c r="J648" s="35">
        <v>1</v>
      </c>
      <c r="K648" s="36"/>
      <c r="L648" s="36"/>
      <c r="M648" s="36"/>
      <c r="N648" s="36"/>
      <c r="O648" s="36"/>
      <c r="P648" s="36"/>
      <c r="Q648" s="36"/>
      <c r="R648" s="36"/>
      <c r="S648" s="36"/>
      <c r="T648" s="36"/>
      <c r="U648" s="36"/>
      <c r="V648" s="36"/>
      <c r="W648" s="36"/>
      <c r="X648" s="36"/>
      <c r="Y648" s="36">
        <v>5.3303002028792798E-3</v>
      </c>
      <c r="Z648" s="36">
        <v>0.21893689618481299</v>
      </c>
      <c r="AA648" s="36">
        <v>0.28743015161603003</v>
      </c>
      <c r="AB648" s="36">
        <v>0.159992148446605</v>
      </c>
      <c r="AC648" s="36">
        <v>0.10241685979540301</v>
      </c>
      <c r="AD648" s="36">
        <v>9.1856274373146196E-2</v>
      </c>
      <c r="AE648" s="36">
        <v>3.3203034396123099E-2</v>
      </c>
      <c r="AF648" s="36">
        <v>7.7102649205739393E-2</v>
      </c>
      <c r="AG648" s="36">
        <v>2.7479234906141198E-2</v>
      </c>
      <c r="AH648" s="59" t="s">
        <v>895</v>
      </c>
    </row>
    <row r="649" spans="1:34" ht="15" customHeight="1" x14ac:dyDescent="0.25">
      <c r="A649" s="34" t="s">
        <v>832</v>
      </c>
      <c r="B649" s="34" t="s">
        <v>9</v>
      </c>
      <c r="C649" s="34" t="s">
        <v>34</v>
      </c>
      <c r="D649" s="34" t="s">
        <v>35</v>
      </c>
      <c r="E649" s="34" t="s">
        <v>753</v>
      </c>
      <c r="F649" s="34" t="s">
        <v>894</v>
      </c>
      <c r="G649" s="34" t="s">
        <v>40</v>
      </c>
      <c r="H649" s="34" t="s">
        <v>724</v>
      </c>
      <c r="I649" s="59" t="s">
        <v>18</v>
      </c>
      <c r="J649" s="35">
        <v>298</v>
      </c>
      <c r="K649" s="36"/>
      <c r="L649" s="36"/>
      <c r="M649" s="36"/>
      <c r="N649" s="36"/>
      <c r="O649" s="36"/>
      <c r="P649" s="36"/>
      <c r="Q649" s="36"/>
      <c r="R649" s="36"/>
      <c r="S649" s="36"/>
      <c r="T649" s="36"/>
      <c r="U649" s="36"/>
      <c r="V649" s="36"/>
      <c r="W649" s="36"/>
      <c r="X649" s="36"/>
      <c r="Y649" s="36">
        <v>2.9459805235316601E-6</v>
      </c>
      <c r="Z649" s="36">
        <v>1.2099205751720301E-4</v>
      </c>
      <c r="AA649" s="36">
        <v>1.5885027476957399E-4</v>
      </c>
      <c r="AB649" s="36">
        <v>8.8424991651928601E-5</v>
      </c>
      <c r="AC649" s="36">
        <v>5.6589896387679303E-5</v>
      </c>
      <c r="AD649" s="36">
        <v>5.0778043221505003E-5</v>
      </c>
      <c r="AE649" s="36">
        <v>1.83538479264057E-5</v>
      </c>
      <c r="AF649" s="36">
        <v>4.2618709329920001E-5</v>
      </c>
      <c r="AG649" s="36">
        <v>1.5187871129231999E-5</v>
      </c>
      <c r="AH649" s="59" t="s">
        <v>895</v>
      </c>
    </row>
    <row r="650" spans="1:34" ht="15" customHeight="1" x14ac:dyDescent="0.25">
      <c r="A650" s="34" t="s">
        <v>832</v>
      </c>
      <c r="B650" s="34" t="s">
        <v>9</v>
      </c>
      <c r="C650" s="34" t="s">
        <v>34</v>
      </c>
      <c r="D650" s="34" t="s">
        <v>35</v>
      </c>
      <c r="E650" s="34" t="s">
        <v>753</v>
      </c>
      <c r="F650" s="34" t="s">
        <v>411</v>
      </c>
      <c r="G650" s="34" t="s">
        <v>40</v>
      </c>
      <c r="H650" s="34" t="s">
        <v>724</v>
      </c>
      <c r="I650" s="59" t="s">
        <v>16</v>
      </c>
      <c r="J650" s="35">
        <v>25</v>
      </c>
      <c r="K650" s="36"/>
      <c r="L650" s="36"/>
      <c r="M650" s="36"/>
      <c r="N650" s="36"/>
      <c r="O650" s="36"/>
      <c r="P650" s="36"/>
      <c r="Q650" s="36"/>
      <c r="R650" s="36"/>
      <c r="S650" s="36"/>
      <c r="T650" s="36">
        <v>5.6432894129306698E-6</v>
      </c>
      <c r="U650" s="36">
        <v>6.56338857953972E-6</v>
      </c>
      <c r="V650" s="36">
        <v>3.8234646768926898E-6</v>
      </c>
      <c r="W650" s="36">
        <v>6.6087171045011404E-6</v>
      </c>
      <c r="X650" s="36">
        <v>3.2181476335276402E-6</v>
      </c>
      <c r="Y650" s="36">
        <v>2.41281948013757E-6</v>
      </c>
      <c r="Z650" s="36">
        <v>3.1109537483621001E-6</v>
      </c>
      <c r="AA650" s="36">
        <v>2.4247613729200998E-6</v>
      </c>
      <c r="AB650" s="36">
        <v>2.1327309578929899E-6</v>
      </c>
      <c r="AC650" s="36">
        <v>2.9696263417762702E-6</v>
      </c>
      <c r="AD650" s="36">
        <v>2.0826378456896298E-6</v>
      </c>
      <c r="AE650" s="36">
        <v>3.1630072872464302E-6</v>
      </c>
      <c r="AF650" s="36">
        <v>3.5655240069160001E-6</v>
      </c>
      <c r="AG650" s="36">
        <v>3.4127065731780001E-6</v>
      </c>
      <c r="AH650" s="59" t="s">
        <v>757</v>
      </c>
    </row>
    <row r="651" spans="1:34" ht="15" customHeight="1" x14ac:dyDescent="0.25">
      <c r="A651" s="34" t="s">
        <v>832</v>
      </c>
      <c r="B651" s="34" t="s">
        <v>9</v>
      </c>
      <c r="C651" s="34" t="s">
        <v>34</v>
      </c>
      <c r="D651" s="34" t="s">
        <v>35</v>
      </c>
      <c r="E651" s="34" t="s">
        <v>753</v>
      </c>
      <c r="F651" s="34" t="s">
        <v>411</v>
      </c>
      <c r="G651" s="34" t="s">
        <v>40</v>
      </c>
      <c r="H651" s="34" t="s">
        <v>724</v>
      </c>
      <c r="I651" s="59" t="s">
        <v>17</v>
      </c>
      <c r="J651" s="35">
        <v>1</v>
      </c>
      <c r="K651" s="36"/>
      <c r="L651" s="36"/>
      <c r="M651" s="36"/>
      <c r="N651" s="36"/>
      <c r="O651" s="36"/>
      <c r="P651" s="36"/>
      <c r="Q651" s="36"/>
      <c r="R651" s="36"/>
      <c r="S651" s="36"/>
      <c r="T651" s="36">
        <v>1.2058580817550299E-2</v>
      </c>
      <c r="U651" s="36">
        <v>1.39196344994878E-2</v>
      </c>
      <c r="V651" s="36">
        <v>8.1088038867540308E-3</v>
      </c>
      <c r="W651" s="36">
        <v>1.4015767235226E-2</v>
      </c>
      <c r="X651" s="36">
        <v>6.9487886199843798E-3</v>
      </c>
      <c r="Y651" s="36">
        <v>5.2047276000153396E-3</v>
      </c>
      <c r="Z651" s="36">
        <v>6.7145292770916399E-3</v>
      </c>
      <c r="AA651" s="36">
        <v>5.2288495392920301E-3</v>
      </c>
      <c r="AB651" s="36">
        <v>4.5942327831729104E-3</v>
      </c>
      <c r="AC651" s="36">
        <v>6.2979835456390999E-3</v>
      </c>
      <c r="AD651" s="36">
        <v>4.4168583431385801E-3</v>
      </c>
      <c r="AE651" s="36">
        <v>6.70810585479217E-3</v>
      </c>
      <c r="AF651" s="36">
        <v>7.56176331386685E-3</v>
      </c>
      <c r="AG651" s="36">
        <v>7.2376681003950404E-3</v>
      </c>
      <c r="AH651" s="59" t="s">
        <v>757</v>
      </c>
    </row>
    <row r="652" spans="1:34" ht="15" customHeight="1" x14ac:dyDescent="0.25">
      <c r="A652" s="34" t="s">
        <v>832</v>
      </c>
      <c r="B652" s="34" t="s">
        <v>9</v>
      </c>
      <c r="C652" s="34" t="s">
        <v>34</v>
      </c>
      <c r="D652" s="34" t="s">
        <v>35</v>
      </c>
      <c r="E652" s="34" t="s">
        <v>753</v>
      </c>
      <c r="F652" s="34" t="s">
        <v>411</v>
      </c>
      <c r="G652" s="34" t="s">
        <v>40</v>
      </c>
      <c r="H652" s="34" t="s">
        <v>724</v>
      </c>
      <c r="I652" s="59" t="s">
        <v>18</v>
      </c>
      <c r="J652" s="35">
        <v>298</v>
      </c>
      <c r="K652" s="36"/>
      <c r="L652" s="36"/>
      <c r="M652" s="36"/>
      <c r="N652" s="36"/>
      <c r="O652" s="36"/>
      <c r="P652" s="36"/>
      <c r="Q652" s="36"/>
      <c r="R652" s="36"/>
      <c r="S652" s="36"/>
      <c r="T652" s="36">
        <v>6.7268009802133603E-6</v>
      </c>
      <c r="U652" s="36">
        <v>7.8235591868113397E-6</v>
      </c>
      <c r="V652" s="36">
        <v>4.5575698948560899E-6</v>
      </c>
      <c r="W652" s="36">
        <v>7.8775907885653697E-6</v>
      </c>
      <c r="X652" s="36">
        <v>3.8360319791649396E-6</v>
      </c>
      <c r="Y652" s="36">
        <v>2.8760808203239899E-6</v>
      </c>
      <c r="Z652" s="36">
        <v>3.7082568680476201E-6</v>
      </c>
      <c r="AA652" s="36">
        <v>2.8903155565207501E-6</v>
      </c>
      <c r="AB652" s="36">
        <v>2.5422153018084399E-6</v>
      </c>
      <c r="AC652" s="36">
        <v>3.5397945993973101E-6</v>
      </c>
      <c r="AD652" s="36">
        <v>2.48250431206204E-6</v>
      </c>
      <c r="AE652" s="36">
        <v>3.7703046863981601E-6</v>
      </c>
      <c r="AF652" s="36">
        <v>4.2501046162439997E-6</v>
      </c>
      <c r="AG652" s="36">
        <v>4.0679462352279998E-6</v>
      </c>
      <c r="AH652" s="59" t="s">
        <v>757</v>
      </c>
    </row>
    <row r="653" spans="1:34" ht="15" customHeight="1" x14ac:dyDescent="0.25">
      <c r="A653" s="34" t="s">
        <v>832</v>
      </c>
      <c r="B653" s="34" t="s">
        <v>9</v>
      </c>
      <c r="C653" s="34" t="s">
        <v>34</v>
      </c>
      <c r="D653" s="34" t="s">
        <v>35</v>
      </c>
      <c r="E653" s="34" t="s">
        <v>753</v>
      </c>
      <c r="F653" s="34" t="s">
        <v>1085</v>
      </c>
      <c r="G653" s="34" t="s">
        <v>40</v>
      </c>
      <c r="H653" s="34" t="s">
        <v>725</v>
      </c>
      <c r="I653" s="59" t="s">
        <v>16</v>
      </c>
      <c r="J653" s="35">
        <v>25</v>
      </c>
      <c r="K653" s="36"/>
      <c r="L653" s="36"/>
      <c r="M653" s="36"/>
      <c r="N653" s="36"/>
      <c r="O653" s="36"/>
      <c r="P653" s="36"/>
      <c r="Q653" s="36"/>
      <c r="R653" s="36"/>
      <c r="S653" s="36"/>
      <c r="T653" s="36"/>
      <c r="U653" s="36"/>
      <c r="V653" s="36">
        <v>1.5408008989894999E-5</v>
      </c>
      <c r="W653" s="36">
        <v>1.73387447432317E-5</v>
      </c>
      <c r="X653" s="36">
        <v>1.9790105136149598E-5</v>
      </c>
      <c r="Y653" s="36">
        <v>3.4220610413769097E-8</v>
      </c>
      <c r="Z653" s="36">
        <v>2.4203091837043099E-5</v>
      </c>
      <c r="AA653" s="36">
        <v>2.5010701053781398E-5</v>
      </c>
      <c r="AB653" s="36">
        <v>2.3542721914830801E-5</v>
      </c>
      <c r="AC653" s="36">
        <v>2.50226693364595E-5</v>
      </c>
      <c r="AD653" s="36">
        <v>2.5120220070642001E-5</v>
      </c>
      <c r="AE653" s="36">
        <v>2.5616917104795199E-5</v>
      </c>
      <c r="AF653" s="36">
        <v>2.5089529012665E-5</v>
      </c>
      <c r="AG653" s="36">
        <v>2.2426113180853001E-5</v>
      </c>
      <c r="AH653" s="59" t="s">
        <v>780</v>
      </c>
    </row>
    <row r="654" spans="1:34" ht="15" customHeight="1" x14ac:dyDescent="0.25">
      <c r="A654" s="34" t="s">
        <v>832</v>
      </c>
      <c r="B654" s="34" t="s">
        <v>9</v>
      </c>
      <c r="C654" s="34" t="s">
        <v>34</v>
      </c>
      <c r="D654" s="34" t="s">
        <v>35</v>
      </c>
      <c r="E654" s="34" t="s">
        <v>753</v>
      </c>
      <c r="F654" s="34" t="s">
        <v>1085</v>
      </c>
      <c r="G654" s="34" t="s">
        <v>40</v>
      </c>
      <c r="H654" s="34" t="s">
        <v>725</v>
      </c>
      <c r="I654" s="59" t="s">
        <v>17</v>
      </c>
      <c r="J654" s="35">
        <v>1</v>
      </c>
      <c r="K654" s="36"/>
      <c r="L654" s="36"/>
      <c r="M654" s="36"/>
      <c r="N654" s="36"/>
      <c r="O654" s="36"/>
      <c r="P654" s="36"/>
      <c r="Q654" s="36"/>
      <c r="R654" s="36"/>
      <c r="S654" s="36"/>
      <c r="T654" s="36"/>
      <c r="U654" s="36"/>
      <c r="V654" s="36"/>
      <c r="W654" s="36"/>
      <c r="X654" s="36"/>
      <c r="Y654" s="36">
        <v>6.2792265402843695E-5</v>
      </c>
      <c r="Z654" s="36"/>
      <c r="AA654" s="36"/>
      <c r="AB654" s="36"/>
      <c r="AC654" s="36"/>
      <c r="AD654" s="36"/>
      <c r="AE654" s="36"/>
      <c r="AF654" s="36"/>
      <c r="AG654" s="36"/>
      <c r="AH654" s="59" t="s">
        <v>780</v>
      </c>
    </row>
    <row r="655" spans="1:34" ht="15" customHeight="1" x14ac:dyDescent="0.25">
      <c r="A655" s="34" t="s">
        <v>832</v>
      </c>
      <c r="B655" s="34" t="s">
        <v>9</v>
      </c>
      <c r="C655" s="34" t="s">
        <v>34</v>
      </c>
      <c r="D655" s="34" t="s">
        <v>35</v>
      </c>
      <c r="E655" s="34" t="s">
        <v>753</v>
      </c>
      <c r="F655" s="34" t="s">
        <v>1085</v>
      </c>
      <c r="G655" s="34" t="s">
        <v>40</v>
      </c>
      <c r="H655" s="34" t="s">
        <v>725</v>
      </c>
      <c r="I655" s="59" t="s">
        <v>18</v>
      </c>
      <c r="J655" s="35">
        <v>298</v>
      </c>
      <c r="K655" s="36"/>
      <c r="L655" s="36"/>
      <c r="M655" s="36"/>
      <c r="N655" s="36"/>
      <c r="O655" s="36"/>
      <c r="P655" s="36"/>
      <c r="Q655" s="36"/>
      <c r="R655" s="36"/>
      <c r="S655" s="36"/>
      <c r="T655" s="36"/>
      <c r="U655" s="36"/>
      <c r="V655" s="36">
        <v>3.6158745097036101E-5</v>
      </c>
      <c r="W655" s="36">
        <v>4.06896992261789E-5</v>
      </c>
      <c r="X655" s="36">
        <v>4.6442429228259103E-5</v>
      </c>
      <c r="Y655" s="36">
        <v>8.1581935226425894E-8</v>
      </c>
      <c r="Z655" s="36">
        <v>5.6798605768580799E-5</v>
      </c>
      <c r="AA655" s="36">
        <v>5.8693862697961498E-5</v>
      </c>
      <c r="AB655" s="36">
        <v>5.5248882653629199E-5</v>
      </c>
      <c r="AC655" s="36">
        <v>5.8721949265336498E-5</v>
      </c>
      <c r="AD655" s="36">
        <v>5.8950876450779103E-5</v>
      </c>
      <c r="AE655" s="36">
        <v>6.0116500215677898E-5</v>
      </c>
      <c r="AF655" s="36">
        <v>5.8878852210471999E-5</v>
      </c>
      <c r="AG655" s="36">
        <v>5.2628481107167002E-5</v>
      </c>
      <c r="AH655" s="59" t="s">
        <v>780</v>
      </c>
    </row>
    <row r="656" spans="1:34" ht="15" customHeight="1" x14ac:dyDescent="0.25">
      <c r="A656" s="34" t="s">
        <v>832</v>
      </c>
      <c r="B656" s="34" t="s">
        <v>9</v>
      </c>
      <c r="C656" s="34" t="s">
        <v>34</v>
      </c>
      <c r="D656" s="34" t="s">
        <v>35</v>
      </c>
      <c r="E656" s="34" t="s">
        <v>753</v>
      </c>
      <c r="F656" s="34" t="s">
        <v>1162</v>
      </c>
      <c r="G656" s="34" t="s">
        <v>40</v>
      </c>
      <c r="H656" s="34" t="s">
        <v>724</v>
      </c>
      <c r="I656" s="59" t="s">
        <v>16</v>
      </c>
      <c r="J656" s="35">
        <v>25</v>
      </c>
      <c r="K656" s="36"/>
      <c r="L656" s="36"/>
      <c r="M656" s="36"/>
      <c r="N656" s="36"/>
      <c r="O656" s="36"/>
      <c r="P656" s="36"/>
      <c r="Q656" s="36"/>
      <c r="R656" s="36"/>
      <c r="S656" s="36"/>
      <c r="T656" s="36"/>
      <c r="U656" s="36"/>
      <c r="V656" s="36"/>
      <c r="W656" s="36"/>
      <c r="X656" s="36"/>
      <c r="Y656" s="36">
        <v>3.96618257872566E-9</v>
      </c>
      <c r="Z656" s="36"/>
      <c r="AA656" s="36"/>
      <c r="AB656" s="36"/>
      <c r="AC656" s="36">
        <v>1.6773304447203301E-6</v>
      </c>
      <c r="AD656" s="36">
        <v>4.7158938781202E-7</v>
      </c>
      <c r="AE656" s="36">
        <v>2.6395041063095199E-8</v>
      </c>
      <c r="AF656" s="36">
        <v>1.3846856221200001E-7</v>
      </c>
      <c r="AG656" s="36">
        <v>1.4800786882E-8</v>
      </c>
      <c r="AH656" s="59" t="s">
        <v>896</v>
      </c>
    </row>
    <row r="657" spans="1:34" ht="15" customHeight="1" x14ac:dyDescent="0.25">
      <c r="A657" s="34" t="s">
        <v>832</v>
      </c>
      <c r="B657" s="34" t="s">
        <v>9</v>
      </c>
      <c r="C657" s="34" t="s">
        <v>34</v>
      </c>
      <c r="D657" s="34" t="s">
        <v>35</v>
      </c>
      <c r="E657" s="34" t="s">
        <v>753</v>
      </c>
      <c r="F657" s="34" t="s">
        <v>1162</v>
      </c>
      <c r="G657" s="34" t="s">
        <v>40</v>
      </c>
      <c r="H657" s="34" t="s">
        <v>724</v>
      </c>
      <c r="I657" s="59" t="s">
        <v>17</v>
      </c>
      <c r="J657" s="35">
        <v>1</v>
      </c>
      <c r="K657" s="36"/>
      <c r="L657" s="36"/>
      <c r="M657" s="36"/>
      <c r="N657" s="36"/>
      <c r="O657" s="36"/>
      <c r="P657" s="36"/>
      <c r="Q657" s="36"/>
      <c r="R657" s="36"/>
      <c r="S657" s="36"/>
      <c r="T657" s="36"/>
      <c r="U657" s="36"/>
      <c r="V657" s="36"/>
      <c r="W657" s="36"/>
      <c r="X657" s="36"/>
      <c r="Y657" s="36">
        <v>8.5429769935487698E-6</v>
      </c>
      <c r="Z657" s="36"/>
      <c r="AA657" s="36"/>
      <c r="AB657" s="36"/>
      <c r="AC657" s="36">
        <v>3.5989373028028301E-3</v>
      </c>
      <c r="AD657" s="36">
        <v>1.0196733837958499E-3</v>
      </c>
      <c r="AE657" s="36">
        <v>5.6954288015901998E-5</v>
      </c>
      <c r="AF657" s="36">
        <v>2.9772488217007898E-4</v>
      </c>
      <c r="AG657" s="36">
        <v>3.1832194117250001E-5</v>
      </c>
      <c r="AH657" s="59" t="s">
        <v>896</v>
      </c>
    </row>
    <row r="658" spans="1:34" ht="15" customHeight="1" x14ac:dyDescent="0.25">
      <c r="A658" s="34" t="s">
        <v>832</v>
      </c>
      <c r="B658" s="34" t="s">
        <v>9</v>
      </c>
      <c r="C658" s="34" t="s">
        <v>34</v>
      </c>
      <c r="D658" s="34" t="s">
        <v>35</v>
      </c>
      <c r="E658" s="34" t="s">
        <v>753</v>
      </c>
      <c r="F658" s="34" t="s">
        <v>1162</v>
      </c>
      <c r="G658" s="34" t="s">
        <v>40</v>
      </c>
      <c r="H658" s="34" t="s">
        <v>724</v>
      </c>
      <c r="I658" s="59" t="s">
        <v>18</v>
      </c>
      <c r="J658" s="35">
        <v>298</v>
      </c>
      <c r="K658" s="36"/>
      <c r="L658" s="36"/>
      <c r="M658" s="36"/>
      <c r="N658" s="36"/>
      <c r="O658" s="36"/>
      <c r="P658" s="36"/>
      <c r="Q658" s="36"/>
      <c r="R658" s="36"/>
      <c r="S658" s="36"/>
      <c r="T658" s="36"/>
      <c r="U658" s="36"/>
      <c r="V658" s="36"/>
      <c r="W658" s="36"/>
      <c r="X658" s="36"/>
      <c r="Y658" s="36">
        <v>4.7173535216661304E-9</v>
      </c>
      <c r="Z658" s="36"/>
      <c r="AA658" s="36"/>
      <c r="AB658" s="36"/>
      <c r="AC658" s="36">
        <v>1.9993778901066299E-6</v>
      </c>
      <c r="AD658" s="36">
        <v>5.6213455027192802E-7</v>
      </c>
      <c r="AE658" s="36">
        <v>3.1462888946980697E-8</v>
      </c>
      <c r="AF658" s="36">
        <v>1.6505452615700001E-7</v>
      </c>
      <c r="AG658" s="36">
        <v>1.7642537962999999E-8</v>
      </c>
      <c r="AH658" s="59" t="s">
        <v>896</v>
      </c>
    </row>
    <row r="659" spans="1:34" ht="15" customHeight="1" x14ac:dyDescent="0.25">
      <c r="A659" s="34" t="s">
        <v>832</v>
      </c>
      <c r="B659" s="34" t="s">
        <v>9</v>
      </c>
      <c r="C659" s="34" t="s">
        <v>34</v>
      </c>
      <c r="D659" s="34" t="s">
        <v>35</v>
      </c>
      <c r="E659" s="34" t="s">
        <v>758</v>
      </c>
      <c r="F659" s="34" t="s">
        <v>1221</v>
      </c>
      <c r="G659" s="34" t="s">
        <v>40</v>
      </c>
      <c r="H659" s="34" t="s">
        <v>724</v>
      </c>
      <c r="I659" s="59" t="s">
        <v>16</v>
      </c>
      <c r="J659" s="35">
        <v>25</v>
      </c>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v>4.0054605819999997E-8</v>
      </c>
      <c r="AH659" s="59" t="s">
        <v>1222</v>
      </c>
    </row>
    <row r="660" spans="1:34" ht="15" customHeight="1" x14ac:dyDescent="0.25">
      <c r="A660" s="34" t="s">
        <v>832</v>
      </c>
      <c r="B660" s="34" t="s">
        <v>9</v>
      </c>
      <c r="C660" s="34" t="s">
        <v>34</v>
      </c>
      <c r="D660" s="34" t="s">
        <v>35</v>
      </c>
      <c r="E660" s="34" t="s">
        <v>758</v>
      </c>
      <c r="F660" s="34" t="s">
        <v>1221</v>
      </c>
      <c r="G660" s="34" t="s">
        <v>40</v>
      </c>
      <c r="H660" s="34" t="s">
        <v>724</v>
      </c>
      <c r="I660" s="59" t="s">
        <v>17</v>
      </c>
      <c r="J660" s="35">
        <v>1</v>
      </c>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v>8.4694662913935997E-5</v>
      </c>
      <c r="AH660" s="59" t="s">
        <v>1222</v>
      </c>
    </row>
    <row r="661" spans="1:34" ht="15" customHeight="1" x14ac:dyDescent="0.25">
      <c r="A661" s="34" t="s">
        <v>832</v>
      </c>
      <c r="B661" s="34" t="s">
        <v>9</v>
      </c>
      <c r="C661" s="34" t="s">
        <v>34</v>
      </c>
      <c r="D661" s="34" t="s">
        <v>35</v>
      </c>
      <c r="E661" s="34" t="s">
        <v>758</v>
      </c>
      <c r="F661" s="34" t="s">
        <v>1221</v>
      </c>
      <c r="G661" s="34" t="s">
        <v>40</v>
      </c>
      <c r="H661" s="34" t="s">
        <v>724</v>
      </c>
      <c r="I661" s="59" t="s">
        <v>18</v>
      </c>
      <c r="J661" s="35">
        <v>298</v>
      </c>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v>4.77450901369999E-8</v>
      </c>
      <c r="AH661" s="59" t="s">
        <v>1222</v>
      </c>
    </row>
    <row r="662" spans="1:34" ht="15" customHeight="1" x14ac:dyDescent="0.25">
      <c r="A662" s="34" t="s">
        <v>832</v>
      </c>
      <c r="B662" s="34" t="s">
        <v>9</v>
      </c>
      <c r="C662" s="34" t="s">
        <v>34</v>
      </c>
      <c r="D662" s="34" t="s">
        <v>35</v>
      </c>
      <c r="E662" s="34" t="s">
        <v>758</v>
      </c>
      <c r="F662" s="34" t="s">
        <v>897</v>
      </c>
      <c r="G662" s="34" t="s">
        <v>40</v>
      </c>
      <c r="H662" s="34" t="s">
        <v>724</v>
      </c>
      <c r="I662" s="59" t="s">
        <v>16</v>
      </c>
      <c r="J662" s="35">
        <v>25</v>
      </c>
      <c r="K662" s="36"/>
      <c r="L662" s="36"/>
      <c r="M662" s="36"/>
      <c r="N662" s="36"/>
      <c r="O662" s="36"/>
      <c r="P662" s="36"/>
      <c r="Q662" s="36"/>
      <c r="R662" s="36"/>
      <c r="S662" s="36"/>
      <c r="T662" s="36"/>
      <c r="U662" s="36"/>
      <c r="V662" s="36"/>
      <c r="W662" s="36"/>
      <c r="X662" s="36"/>
      <c r="Y662" s="36">
        <v>1.4205990077660999E-7</v>
      </c>
      <c r="Z662" s="36">
        <v>2.40682604858508E-7</v>
      </c>
      <c r="AA662" s="36">
        <v>8.2299207347680207E-6</v>
      </c>
      <c r="AB662" s="36">
        <v>1.09022135772053E-5</v>
      </c>
      <c r="AC662" s="36">
        <v>6.5537464054343798E-6</v>
      </c>
      <c r="AD662" s="36">
        <v>2.5048687933023001E-5</v>
      </c>
      <c r="AE662" s="36">
        <v>1.93711786869667E-5</v>
      </c>
      <c r="AF662" s="36">
        <v>4.1849361941708997E-5</v>
      </c>
      <c r="AG662" s="36">
        <v>3.6482725164699001E-5</v>
      </c>
      <c r="AH662" s="59" t="s">
        <v>898</v>
      </c>
    </row>
    <row r="663" spans="1:34" ht="15" customHeight="1" x14ac:dyDescent="0.25">
      <c r="A663" s="34" t="s">
        <v>832</v>
      </c>
      <c r="B663" s="34" t="s">
        <v>9</v>
      </c>
      <c r="C663" s="34" t="s">
        <v>34</v>
      </c>
      <c r="D663" s="34" t="s">
        <v>35</v>
      </c>
      <c r="E663" s="34" t="s">
        <v>758</v>
      </c>
      <c r="F663" s="34" t="s">
        <v>897</v>
      </c>
      <c r="G663" s="34" t="s">
        <v>40</v>
      </c>
      <c r="H663" s="34" t="s">
        <v>724</v>
      </c>
      <c r="I663" s="59" t="s">
        <v>17</v>
      </c>
      <c r="J663" s="35">
        <v>1</v>
      </c>
      <c r="K663" s="36"/>
      <c r="L663" s="36"/>
      <c r="M663" s="36"/>
      <c r="N663" s="36"/>
      <c r="O663" s="36"/>
      <c r="P663" s="36"/>
      <c r="Q663" s="36"/>
      <c r="R663" s="36"/>
      <c r="S663" s="36"/>
      <c r="T663" s="36"/>
      <c r="U663" s="36"/>
      <c r="V663" s="36"/>
      <c r="W663" s="36"/>
      <c r="X663" s="36"/>
      <c r="Y663" s="36">
        <v>3.0662936800457798E-4</v>
      </c>
      <c r="Z663" s="36">
        <v>5.1900068015182097E-4</v>
      </c>
      <c r="AA663" s="36">
        <v>1.7744710660574099E-2</v>
      </c>
      <c r="AB663" s="36">
        <v>2.3515943381999801E-2</v>
      </c>
      <c r="AC663" s="36">
        <v>1.41375296126603E-2</v>
      </c>
      <c r="AD663" s="36">
        <v>5.4029700432586203E-2</v>
      </c>
      <c r="AE663" s="36">
        <v>4.17760910091323E-2</v>
      </c>
      <c r="AF663" s="36">
        <v>9.0263312747846894E-2</v>
      </c>
      <c r="AG663" s="36">
        <v>7.8641142648222001E-2</v>
      </c>
      <c r="AH663" s="59" t="s">
        <v>898</v>
      </c>
    </row>
    <row r="664" spans="1:34" ht="15" customHeight="1" x14ac:dyDescent="0.25">
      <c r="A664" s="34" t="s">
        <v>832</v>
      </c>
      <c r="B664" s="34" t="s">
        <v>9</v>
      </c>
      <c r="C664" s="34" t="s">
        <v>34</v>
      </c>
      <c r="D664" s="34" t="s">
        <v>35</v>
      </c>
      <c r="E664" s="34" t="s">
        <v>758</v>
      </c>
      <c r="F664" s="34" t="s">
        <v>897</v>
      </c>
      <c r="G664" s="34" t="s">
        <v>40</v>
      </c>
      <c r="H664" s="34" t="s">
        <v>724</v>
      </c>
      <c r="I664" s="59" t="s">
        <v>18</v>
      </c>
      <c r="J664" s="35">
        <v>298</v>
      </c>
      <c r="K664" s="36"/>
      <c r="L664" s="36"/>
      <c r="M664" s="36"/>
      <c r="N664" s="36"/>
      <c r="O664" s="36"/>
      <c r="P664" s="36"/>
      <c r="Q664" s="36"/>
      <c r="R664" s="36"/>
      <c r="S664" s="36"/>
      <c r="T664" s="36"/>
      <c r="U664" s="36"/>
      <c r="V664" s="36"/>
      <c r="W664" s="36"/>
      <c r="X664" s="36"/>
      <c r="Y664" s="36">
        <v>1.69335401725718E-7</v>
      </c>
      <c r="Z664" s="36">
        <v>2.86893664991342E-7</v>
      </c>
      <c r="AA664" s="36">
        <v>9.8100655158434397E-6</v>
      </c>
      <c r="AB664" s="36">
        <v>1.29954385840287E-5</v>
      </c>
      <c r="AC664" s="36">
        <v>7.8120657152777992E-6</v>
      </c>
      <c r="AD664" s="36">
        <v>2.9858036016163299E-5</v>
      </c>
      <c r="AE664" s="36">
        <v>2.30904449948646E-5</v>
      </c>
      <c r="AF664" s="36">
        <v>4.9884439434516002E-5</v>
      </c>
      <c r="AG664" s="36">
        <v>4.3487408396322103E-5</v>
      </c>
      <c r="AH664" s="59" t="s">
        <v>898</v>
      </c>
    </row>
    <row r="665" spans="1:34" ht="15" customHeight="1" x14ac:dyDescent="0.25">
      <c r="A665" s="34" t="s">
        <v>832</v>
      </c>
      <c r="B665" s="34" t="s">
        <v>999</v>
      </c>
      <c r="C665" s="34" t="s">
        <v>34</v>
      </c>
      <c r="D665" s="34" t="s">
        <v>35</v>
      </c>
      <c r="E665" s="34" t="s">
        <v>758</v>
      </c>
      <c r="F665" s="34" t="s">
        <v>1092</v>
      </c>
      <c r="G665" s="34" t="s">
        <v>40</v>
      </c>
      <c r="H665" s="34" t="s">
        <v>724</v>
      </c>
      <c r="I665" s="59" t="s">
        <v>16</v>
      </c>
      <c r="J665" s="35">
        <v>25</v>
      </c>
      <c r="K665" s="36"/>
      <c r="L665" s="36"/>
      <c r="M665" s="36"/>
      <c r="N665" s="36"/>
      <c r="O665" s="36"/>
      <c r="P665" s="36"/>
      <c r="Q665" s="36"/>
      <c r="R665" s="36"/>
      <c r="S665" s="36"/>
      <c r="T665" s="36"/>
      <c r="U665" s="36"/>
      <c r="V665" s="36"/>
      <c r="W665" s="36"/>
      <c r="X665" s="36"/>
      <c r="Y665" s="36"/>
      <c r="Z665" s="36"/>
      <c r="AA665" s="36"/>
      <c r="AB665" s="36"/>
      <c r="AC665" s="36">
        <v>1.1674094842397699E-8</v>
      </c>
      <c r="AD665" s="36">
        <v>1.11104331465072E-6</v>
      </c>
      <c r="AE665" s="36">
        <v>3.70549079219048E-7</v>
      </c>
      <c r="AF665" s="36">
        <v>7.9747300231300005E-7</v>
      </c>
      <c r="AG665" s="36">
        <v>2.31143278561E-7</v>
      </c>
      <c r="AH665" s="59" t="s">
        <v>1093</v>
      </c>
    </row>
    <row r="666" spans="1:34" ht="15" customHeight="1" x14ac:dyDescent="0.25">
      <c r="A666" s="34" t="s">
        <v>832</v>
      </c>
      <c r="B666" s="34" t="s">
        <v>999</v>
      </c>
      <c r="C666" s="34" t="s">
        <v>34</v>
      </c>
      <c r="D666" s="34" t="s">
        <v>35</v>
      </c>
      <c r="E666" s="34" t="s">
        <v>758</v>
      </c>
      <c r="F666" s="34" t="s">
        <v>1092</v>
      </c>
      <c r="G666" s="34" t="s">
        <v>40</v>
      </c>
      <c r="H666" s="34" t="s">
        <v>724</v>
      </c>
      <c r="I666" s="59" t="s">
        <v>17</v>
      </c>
      <c r="J666" s="35">
        <v>1</v>
      </c>
      <c r="K666" s="36"/>
      <c r="L666" s="36"/>
      <c r="M666" s="36"/>
      <c r="N666" s="36"/>
      <c r="O666" s="36"/>
      <c r="P666" s="36"/>
      <c r="Q666" s="36"/>
      <c r="R666" s="36"/>
      <c r="S666" s="36"/>
      <c r="T666" s="36"/>
      <c r="U666" s="36"/>
      <c r="V666" s="36"/>
      <c r="W666" s="36"/>
      <c r="X666" s="36"/>
      <c r="Y666" s="36"/>
      <c r="Z666" s="36"/>
      <c r="AA666" s="36"/>
      <c r="AB666" s="36"/>
      <c r="AC666" s="36">
        <v>2.5209091717376199E-5</v>
      </c>
      <c r="AD666" s="36">
        <v>2.3922786028790798E-3</v>
      </c>
      <c r="AE666" s="36">
        <v>7.9736790968127898E-4</v>
      </c>
      <c r="AF666" s="36">
        <v>1.7219172394698601E-3</v>
      </c>
      <c r="AG666" s="36">
        <v>4.9875079035868405E-4</v>
      </c>
      <c r="AH666" s="59" t="s">
        <v>1093</v>
      </c>
    </row>
    <row r="667" spans="1:34" ht="15" customHeight="1" x14ac:dyDescent="0.25">
      <c r="A667" s="34" t="s">
        <v>832</v>
      </c>
      <c r="B667" s="34" t="s">
        <v>999</v>
      </c>
      <c r="C667" s="34" t="s">
        <v>34</v>
      </c>
      <c r="D667" s="34" t="s">
        <v>35</v>
      </c>
      <c r="E667" s="34" t="s">
        <v>758</v>
      </c>
      <c r="F667" s="34" t="s">
        <v>1092</v>
      </c>
      <c r="G667" s="34" t="s">
        <v>40</v>
      </c>
      <c r="H667" s="34" t="s">
        <v>724</v>
      </c>
      <c r="I667" s="59" t="s">
        <v>18</v>
      </c>
      <c r="J667" s="35">
        <v>298</v>
      </c>
      <c r="K667" s="36"/>
      <c r="L667" s="36"/>
      <c r="M667" s="36"/>
      <c r="N667" s="36"/>
      <c r="O667" s="36"/>
      <c r="P667" s="36"/>
      <c r="Q667" s="36"/>
      <c r="R667" s="36"/>
      <c r="S667" s="36"/>
      <c r="T667" s="36"/>
      <c r="U667" s="36"/>
      <c r="V667" s="36"/>
      <c r="W667" s="36"/>
      <c r="X667" s="36"/>
      <c r="Y667" s="36"/>
      <c r="Z667" s="36"/>
      <c r="AA667" s="36"/>
      <c r="AB667" s="36"/>
      <c r="AC667" s="36">
        <v>1.3915521052138E-8</v>
      </c>
      <c r="AD667" s="36">
        <v>1.3243636310636599E-6</v>
      </c>
      <c r="AE667" s="36">
        <v>4.4169450242947101E-7</v>
      </c>
      <c r="AF667" s="36">
        <v>9.5058781875700003E-7</v>
      </c>
      <c r="AG667" s="36">
        <v>2.75522788044E-7</v>
      </c>
      <c r="AH667" s="59" t="s">
        <v>1093</v>
      </c>
    </row>
    <row r="668" spans="1:34" ht="15" customHeight="1" x14ac:dyDescent="0.25">
      <c r="A668" s="34" t="s">
        <v>832</v>
      </c>
      <c r="B668" s="34" t="s">
        <v>999</v>
      </c>
      <c r="C668" s="34" t="s">
        <v>34</v>
      </c>
      <c r="D668" s="34" t="s">
        <v>35</v>
      </c>
      <c r="E668" s="34" t="s">
        <v>758</v>
      </c>
      <c r="F668" s="34" t="s">
        <v>1009</v>
      </c>
      <c r="G668" s="34" t="s">
        <v>40</v>
      </c>
      <c r="H668" s="34" t="s">
        <v>724</v>
      </c>
      <c r="I668" s="59" t="s">
        <v>16</v>
      </c>
      <c r="J668" s="35">
        <v>25</v>
      </c>
      <c r="K668" s="36"/>
      <c r="L668" s="36"/>
      <c r="M668" s="36"/>
      <c r="N668" s="36"/>
      <c r="O668" s="36"/>
      <c r="P668" s="36"/>
      <c r="Q668" s="36"/>
      <c r="R668" s="36"/>
      <c r="S668" s="36"/>
      <c r="T668" s="36"/>
      <c r="U668" s="36"/>
      <c r="V668" s="36"/>
      <c r="W668" s="36"/>
      <c r="X668" s="36"/>
      <c r="Y668" s="36"/>
      <c r="Z668" s="36"/>
      <c r="AA668" s="36"/>
      <c r="AB668" s="36"/>
      <c r="AC668" s="36">
        <v>1.6845707728101999E-7</v>
      </c>
      <c r="AD668" s="36">
        <v>5.4570442227959305E-7</v>
      </c>
      <c r="AE668" s="36">
        <v>6.6316347779642901E-7</v>
      </c>
      <c r="AF668" s="36">
        <v>5.79035602949E-7</v>
      </c>
      <c r="AG668" s="36">
        <v>1.48553450478E-7</v>
      </c>
      <c r="AH668" s="59" t="s">
        <v>1094</v>
      </c>
    </row>
    <row r="669" spans="1:34" ht="15" customHeight="1" x14ac:dyDescent="0.25">
      <c r="A669" s="34" t="s">
        <v>832</v>
      </c>
      <c r="B669" s="34" t="s">
        <v>999</v>
      </c>
      <c r="C669" s="34" t="s">
        <v>34</v>
      </c>
      <c r="D669" s="34" t="s">
        <v>35</v>
      </c>
      <c r="E669" s="34" t="s">
        <v>758</v>
      </c>
      <c r="F669" s="34" t="s">
        <v>1009</v>
      </c>
      <c r="G669" s="34" t="s">
        <v>40</v>
      </c>
      <c r="H669" s="34" t="s">
        <v>724</v>
      </c>
      <c r="I669" s="59" t="s">
        <v>17</v>
      </c>
      <c r="J669" s="35">
        <v>1</v>
      </c>
      <c r="K669" s="36"/>
      <c r="L669" s="36"/>
      <c r="M669" s="36"/>
      <c r="N669" s="36"/>
      <c r="O669" s="36"/>
      <c r="P669" s="36"/>
      <c r="Q669" s="36"/>
      <c r="R669" s="36"/>
      <c r="S669" s="36"/>
      <c r="T669" s="36"/>
      <c r="U669" s="36"/>
      <c r="V669" s="36"/>
      <c r="W669" s="36"/>
      <c r="X669" s="36"/>
      <c r="Y669" s="36"/>
      <c r="Z669" s="36"/>
      <c r="AA669" s="36"/>
      <c r="AB669" s="36"/>
      <c r="AC669" s="36">
        <v>3.6338410019641699E-4</v>
      </c>
      <c r="AD669" s="36">
        <v>1.17803006666312E-3</v>
      </c>
      <c r="AE669" s="36">
        <v>1.4288856734039001E-3</v>
      </c>
      <c r="AF669" s="36">
        <v>1.24796231223571E-3</v>
      </c>
      <c r="AG669" s="36">
        <v>3.20579856845604E-4</v>
      </c>
      <c r="AH669" s="59" t="s">
        <v>1094</v>
      </c>
    </row>
    <row r="670" spans="1:34" ht="15" customHeight="1" x14ac:dyDescent="0.25">
      <c r="A670" s="34" t="s">
        <v>832</v>
      </c>
      <c r="B670" s="34" t="s">
        <v>999</v>
      </c>
      <c r="C670" s="34" t="s">
        <v>34</v>
      </c>
      <c r="D670" s="34" t="s">
        <v>35</v>
      </c>
      <c r="E670" s="34" t="s">
        <v>758</v>
      </c>
      <c r="F670" s="34" t="s">
        <v>1009</v>
      </c>
      <c r="G670" s="34" t="s">
        <v>40</v>
      </c>
      <c r="H670" s="34" t="s">
        <v>724</v>
      </c>
      <c r="I670" s="59" t="s">
        <v>18</v>
      </c>
      <c r="J670" s="35">
        <v>298</v>
      </c>
      <c r="K670" s="36"/>
      <c r="L670" s="36"/>
      <c r="M670" s="36"/>
      <c r="N670" s="36"/>
      <c r="O670" s="36"/>
      <c r="P670" s="36"/>
      <c r="Q670" s="36"/>
      <c r="R670" s="36"/>
      <c r="S670" s="36"/>
      <c r="T670" s="36"/>
      <c r="U670" s="36"/>
      <c r="V670" s="36"/>
      <c r="W670" s="36"/>
      <c r="X670" s="36"/>
      <c r="Y670" s="36"/>
      <c r="Z670" s="36"/>
      <c r="AA670" s="36"/>
      <c r="AB670" s="36"/>
      <c r="AC670" s="36">
        <v>2.0080083611897699E-7</v>
      </c>
      <c r="AD670" s="36">
        <v>6.5047967135727395E-7</v>
      </c>
      <c r="AE670" s="36">
        <v>7.9049086553279399E-7</v>
      </c>
      <c r="AF670" s="36">
        <v>6.9021043871500003E-7</v>
      </c>
      <c r="AG670" s="36">
        <v>1.7707571297000001E-7</v>
      </c>
      <c r="AH670" s="59" t="s">
        <v>1094</v>
      </c>
    </row>
    <row r="671" spans="1:34" ht="15" customHeight="1" x14ac:dyDescent="0.25">
      <c r="A671" s="34" t="s">
        <v>832</v>
      </c>
      <c r="B671" s="34" t="s">
        <v>9</v>
      </c>
      <c r="C671" s="34" t="s">
        <v>34</v>
      </c>
      <c r="D671" s="34" t="s">
        <v>35</v>
      </c>
      <c r="E671" s="34" t="s">
        <v>758</v>
      </c>
      <c r="F671" s="34" t="s">
        <v>1030</v>
      </c>
      <c r="G671" s="34" t="s">
        <v>40</v>
      </c>
      <c r="H671" s="34" t="s">
        <v>724</v>
      </c>
      <c r="I671" s="59" t="s">
        <v>16</v>
      </c>
      <c r="J671" s="35">
        <v>25</v>
      </c>
      <c r="K671" s="36"/>
      <c r="L671" s="36"/>
      <c r="M671" s="36"/>
      <c r="N671" s="36"/>
      <c r="O671" s="36"/>
      <c r="P671" s="36"/>
      <c r="Q671" s="36"/>
      <c r="R671" s="36"/>
      <c r="S671" s="36"/>
      <c r="T671" s="36"/>
      <c r="U671" s="36"/>
      <c r="V671" s="36"/>
      <c r="W671" s="36"/>
      <c r="X671" s="36"/>
      <c r="Y671" s="36"/>
      <c r="Z671" s="36"/>
      <c r="AA671" s="36"/>
      <c r="AB671" s="36"/>
      <c r="AC671" s="36"/>
      <c r="AD671" s="36">
        <v>9.6758461383950992E-9</v>
      </c>
      <c r="AE671" s="36"/>
      <c r="AF671" s="36">
        <v>1.3566755913E-8</v>
      </c>
      <c r="AG671" s="36"/>
      <c r="AH671" s="59" t="s">
        <v>1165</v>
      </c>
    </row>
    <row r="672" spans="1:34" ht="15" customHeight="1" x14ac:dyDescent="0.25">
      <c r="A672" s="34" t="s">
        <v>832</v>
      </c>
      <c r="B672" s="34" t="s">
        <v>9</v>
      </c>
      <c r="C672" s="34" t="s">
        <v>34</v>
      </c>
      <c r="D672" s="34" t="s">
        <v>35</v>
      </c>
      <c r="E672" s="34" t="s">
        <v>758</v>
      </c>
      <c r="F672" s="34" t="s">
        <v>1030</v>
      </c>
      <c r="G672" s="34" t="s">
        <v>40</v>
      </c>
      <c r="H672" s="34" t="s">
        <v>724</v>
      </c>
      <c r="I672" s="59" t="s">
        <v>17</v>
      </c>
      <c r="J672" s="35">
        <v>1</v>
      </c>
      <c r="K672" s="36"/>
      <c r="L672" s="36"/>
      <c r="M672" s="36"/>
      <c r="N672" s="36"/>
      <c r="O672" s="36"/>
      <c r="P672" s="36"/>
      <c r="Q672" s="36"/>
      <c r="R672" s="36"/>
      <c r="S672" s="36"/>
      <c r="T672" s="36"/>
      <c r="U672" s="36"/>
      <c r="V672" s="36"/>
      <c r="W672" s="36"/>
      <c r="X672" s="36"/>
      <c r="Y672" s="36"/>
      <c r="Z672" s="36"/>
      <c r="AA672" s="36"/>
      <c r="AB672" s="36"/>
      <c r="AC672" s="36"/>
      <c r="AD672" s="36">
        <v>2.0588742922566998E-5</v>
      </c>
      <c r="AE672" s="36"/>
      <c r="AF672" s="36">
        <v>2.8666612975547998E-5</v>
      </c>
      <c r="AG672" s="36"/>
      <c r="AH672" s="59" t="s">
        <v>1165</v>
      </c>
    </row>
    <row r="673" spans="1:34" ht="15" customHeight="1" x14ac:dyDescent="0.25">
      <c r="A673" s="34" t="s">
        <v>832</v>
      </c>
      <c r="B673" s="34" t="s">
        <v>9</v>
      </c>
      <c r="C673" s="34" t="s">
        <v>34</v>
      </c>
      <c r="D673" s="34" t="s">
        <v>35</v>
      </c>
      <c r="E673" s="34" t="s">
        <v>758</v>
      </c>
      <c r="F673" s="34" t="s">
        <v>1030</v>
      </c>
      <c r="G673" s="34" t="s">
        <v>40</v>
      </c>
      <c r="H673" s="34" t="s">
        <v>724</v>
      </c>
      <c r="I673" s="59" t="s">
        <v>18</v>
      </c>
      <c r="J673" s="35">
        <v>298</v>
      </c>
      <c r="K673" s="36"/>
      <c r="L673" s="36"/>
      <c r="M673" s="36"/>
      <c r="N673" s="36"/>
      <c r="O673" s="36"/>
      <c r="P673" s="36"/>
      <c r="Q673" s="36"/>
      <c r="R673" s="36"/>
      <c r="S673" s="36"/>
      <c r="T673" s="36"/>
      <c r="U673" s="36"/>
      <c r="V673" s="36"/>
      <c r="W673" s="36"/>
      <c r="X673" s="36"/>
      <c r="Y673" s="36"/>
      <c r="Z673" s="36"/>
      <c r="AA673" s="36"/>
      <c r="AB673" s="36"/>
      <c r="AC673" s="36"/>
      <c r="AD673" s="36">
        <v>1.16833957216029E-8</v>
      </c>
      <c r="AE673" s="36"/>
      <c r="AF673" s="36">
        <v>1.6515649071E-8</v>
      </c>
      <c r="AG673" s="36"/>
      <c r="AH673" s="59" t="s">
        <v>1165</v>
      </c>
    </row>
    <row r="674" spans="1:34" ht="15" customHeight="1" x14ac:dyDescent="0.25">
      <c r="A674" s="34" t="s">
        <v>832</v>
      </c>
      <c r="B674" s="34" t="s">
        <v>999</v>
      </c>
      <c r="C674" s="34" t="s">
        <v>34</v>
      </c>
      <c r="D674" s="34" t="s">
        <v>35</v>
      </c>
      <c r="E674" s="34" t="s">
        <v>758</v>
      </c>
      <c r="F674" s="34" t="s">
        <v>1010</v>
      </c>
      <c r="G674" s="34" t="s">
        <v>40</v>
      </c>
      <c r="H674" s="34" t="s">
        <v>724</v>
      </c>
      <c r="I674" s="59" t="s">
        <v>16</v>
      </c>
      <c r="J674" s="35">
        <v>25</v>
      </c>
      <c r="K674" s="36"/>
      <c r="L674" s="36"/>
      <c r="M674" s="36"/>
      <c r="N674" s="36"/>
      <c r="O674" s="36"/>
      <c r="P674" s="36"/>
      <c r="Q674" s="36"/>
      <c r="R674" s="36"/>
      <c r="S674" s="36"/>
      <c r="T674" s="36"/>
      <c r="U674" s="36"/>
      <c r="V674" s="36"/>
      <c r="W674" s="36"/>
      <c r="X674" s="36"/>
      <c r="Y674" s="36"/>
      <c r="Z674" s="36"/>
      <c r="AA674" s="36"/>
      <c r="AB674" s="36"/>
      <c r="AC674" s="36">
        <v>2.0669885914412501E-8</v>
      </c>
      <c r="AD674" s="36">
        <v>1.0775561821478E-8</v>
      </c>
      <c r="AE674" s="36">
        <v>4.6609037969047599E-8</v>
      </c>
      <c r="AF674" s="36">
        <v>5.8108509002999999E-8</v>
      </c>
      <c r="AG674" s="36">
        <v>1.2793604876E-8</v>
      </c>
      <c r="AH674" s="59" t="s">
        <v>1095</v>
      </c>
    </row>
    <row r="675" spans="1:34" ht="15" customHeight="1" x14ac:dyDescent="0.25">
      <c r="A675" s="34" t="s">
        <v>832</v>
      </c>
      <c r="B675" s="34" t="s">
        <v>999</v>
      </c>
      <c r="C675" s="34" t="s">
        <v>34</v>
      </c>
      <c r="D675" s="34" t="s">
        <v>35</v>
      </c>
      <c r="E675" s="34" t="s">
        <v>758</v>
      </c>
      <c r="F675" s="34" t="s">
        <v>1010</v>
      </c>
      <c r="G675" s="34" t="s">
        <v>40</v>
      </c>
      <c r="H675" s="34" t="s">
        <v>724</v>
      </c>
      <c r="I675" s="59" t="s">
        <v>17</v>
      </c>
      <c r="J675" s="35">
        <v>1</v>
      </c>
      <c r="K675" s="36"/>
      <c r="L675" s="36"/>
      <c r="M675" s="36"/>
      <c r="N675" s="36"/>
      <c r="O675" s="36"/>
      <c r="P675" s="36"/>
      <c r="Q675" s="36"/>
      <c r="R675" s="36"/>
      <c r="S675" s="36"/>
      <c r="T675" s="36"/>
      <c r="U675" s="36"/>
      <c r="V675" s="36"/>
      <c r="W675" s="36"/>
      <c r="X675" s="36"/>
      <c r="Y675" s="36"/>
      <c r="Z675" s="36"/>
      <c r="AA675" s="36"/>
      <c r="AB675" s="36"/>
      <c r="AC675" s="36">
        <v>4.3839675932467101E-5</v>
      </c>
      <c r="AD675" s="36">
        <v>2.26362059688008E-5</v>
      </c>
      <c r="AE675" s="36">
        <v>9.8909760231179005E-5</v>
      </c>
      <c r="AF675" s="36">
        <v>1.22978094879782E-4</v>
      </c>
      <c r="AG675" s="36">
        <v>2.7380851285377001E-5</v>
      </c>
      <c r="AH675" s="59" t="s">
        <v>1095</v>
      </c>
    </row>
    <row r="676" spans="1:34" ht="15" customHeight="1" x14ac:dyDescent="0.25">
      <c r="A676" s="34" t="s">
        <v>832</v>
      </c>
      <c r="B676" s="34" t="s">
        <v>999</v>
      </c>
      <c r="C676" s="34" t="s">
        <v>34</v>
      </c>
      <c r="D676" s="34" t="s">
        <v>35</v>
      </c>
      <c r="E676" s="34" t="s">
        <v>758</v>
      </c>
      <c r="F676" s="34" t="s">
        <v>1010</v>
      </c>
      <c r="G676" s="34" t="s">
        <v>40</v>
      </c>
      <c r="H676" s="34" t="s">
        <v>724</v>
      </c>
      <c r="I676" s="59" t="s">
        <v>18</v>
      </c>
      <c r="J676" s="35">
        <v>298</v>
      </c>
      <c r="K676" s="36"/>
      <c r="L676" s="36"/>
      <c r="M676" s="36"/>
      <c r="N676" s="36"/>
      <c r="O676" s="36"/>
      <c r="P676" s="36"/>
      <c r="Q676" s="36"/>
      <c r="R676" s="36"/>
      <c r="S676" s="36"/>
      <c r="T676" s="36"/>
      <c r="U676" s="36"/>
      <c r="V676" s="36"/>
      <c r="W676" s="36"/>
      <c r="X676" s="36"/>
      <c r="Y676" s="36"/>
      <c r="Z676" s="36"/>
      <c r="AA676" s="36"/>
      <c r="AB676" s="36"/>
      <c r="AC676" s="36">
        <v>2.4773140643914001E-8</v>
      </c>
      <c r="AD676" s="36">
        <v>1.3110676316926101E-8</v>
      </c>
      <c r="AE676" s="36">
        <v>5.5748894128774198E-8</v>
      </c>
      <c r="AF676" s="36">
        <v>7.0472056018999997E-8</v>
      </c>
      <c r="AG676" s="36">
        <v>1.5249977011999999E-8</v>
      </c>
      <c r="AH676" s="59" t="s">
        <v>1095</v>
      </c>
    </row>
    <row r="677" spans="1:34" ht="15" customHeight="1" x14ac:dyDescent="0.25">
      <c r="A677" s="34" t="s">
        <v>832</v>
      </c>
      <c r="B677" s="34" t="s">
        <v>9</v>
      </c>
      <c r="C677" s="34" t="s">
        <v>34</v>
      </c>
      <c r="D677" s="34" t="s">
        <v>35</v>
      </c>
      <c r="E677" s="34" t="s">
        <v>758</v>
      </c>
      <c r="F677" s="34" t="s">
        <v>979</v>
      </c>
      <c r="G677" s="34" t="s">
        <v>40</v>
      </c>
      <c r="H677" s="34" t="s">
        <v>724</v>
      </c>
      <c r="I677" s="59" t="s">
        <v>16</v>
      </c>
      <c r="J677" s="35">
        <v>25</v>
      </c>
      <c r="K677" s="36"/>
      <c r="L677" s="36"/>
      <c r="M677" s="36"/>
      <c r="N677" s="36"/>
      <c r="O677" s="36"/>
      <c r="P677" s="36"/>
      <c r="Q677" s="36"/>
      <c r="R677" s="36"/>
      <c r="S677" s="36"/>
      <c r="T677" s="36"/>
      <c r="U677" s="36"/>
      <c r="V677" s="36"/>
      <c r="W677" s="36"/>
      <c r="X677" s="36"/>
      <c r="Y677" s="36"/>
      <c r="Z677" s="36"/>
      <c r="AA677" s="36">
        <v>2.3990557210794799E-9</v>
      </c>
      <c r="AB677" s="36">
        <v>6.4715239027655097E-8</v>
      </c>
      <c r="AC677" s="36">
        <v>5.7115425417029396E-7</v>
      </c>
      <c r="AD677" s="36">
        <v>2.3475251352146502E-6</v>
      </c>
      <c r="AE677" s="36">
        <v>1.46559552597024E-6</v>
      </c>
      <c r="AF677" s="36">
        <v>4.0614684578779999E-6</v>
      </c>
      <c r="AG677" s="36">
        <v>1.7137296560970001E-6</v>
      </c>
      <c r="AH677" s="59" t="s">
        <v>980</v>
      </c>
    </row>
    <row r="678" spans="1:34" ht="15" customHeight="1" x14ac:dyDescent="0.25">
      <c r="A678" s="34" t="s">
        <v>832</v>
      </c>
      <c r="B678" s="34" t="s">
        <v>9</v>
      </c>
      <c r="C678" s="34" t="s">
        <v>34</v>
      </c>
      <c r="D678" s="34" t="s">
        <v>35</v>
      </c>
      <c r="E678" s="34" t="s">
        <v>758</v>
      </c>
      <c r="F678" s="34" t="s">
        <v>979</v>
      </c>
      <c r="G678" s="34" t="s">
        <v>40</v>
      </c>
      <c r="H678" s="34" t="s">
        <v>724</v>
      </c>
      <c r="I678" s="59" t="s">
        <v>17</v>
      </c>
      <c r="J678" s="35">
        <v>1</v>
      </c>
      <c r="K678" s="36"/>
      <c r="L678" s="36"/>
      <c r="M678" s="36"/>
      <c r="N678" s="36"/>
      <c r="O678" s="36"/>
      <c r="P678" s="36"/>
      <c r="Q678" s="36"/>
      <c r="R678" s="36"/>
      <c r="S678" s="36"/>
      <c r="T678" s="36"/>
      <c r="U678" s="36"/>
      <c r="V678" s="36"/>
      <c r="W678" s="36"/>
      <c r="X678" s="36"/>
      <c r="Y678" s="36"/>
      <c r="Z678" s="36"/>
      <c r="AA678" s="36">
        <v>5.1750599033264801E-6</v>
      </c>
      <c r="AB678" s="36">
        <v>1.39542986445376E-4</v>
      </c>
      <c r="AC678" s="36">
        <v>1.2319029286512E-3</v>
      </c>
      <c r="AD678" s="36">
        <v>5.0612760927908696E-3</v>
      </c>
      <c r="AE678" s="36">
        <v>3.1606961514781102E-3</v>
      </c>
      <c r="AF678" s="36">
        <v>8.7589406627579403E-3</v>
      </c>
      <c r="AG678" s="36">
        <v>3.6969832876407901E-3</v>
      </c>
      <c r="AH678" s="59" t="s">
        <v>980</v>
      </c>
    </row>
    <row r="679" spans="1:34" ht="15" customHeight="1" x14ac:dyDescent="0.25">
      <c r="A679" s="34" t="s">
        <v>832</v>
      </c>
      <c r="B679" s="34" t="s">
        <v>9</v>
      </c>
      <c r="C679" s="34" t="s">
        <v>34</v>
      </c>
      <c r="D679" s="34" t="s">
        <v>35</v>
      </c>
      <c r="E679" s="34" t="s">
        <v>758</v>
      </c>
      <c r="F679" s="34" t="s">
        <v>979</v>
      </c>
      <c r="G679" s="34" t="s">
        <v>40</v>
      </c>
      <c r="H679" s="34" t="s">
        <v>724</v>
      </c>
      <c r="I679" s="59" t="s">
        <v>18</v>
      </c>
      <c r="J679" s="35">
        <v>298</v>
      </c>
      <c r="K679" s="36"/>
      <c r="L679" s="36"/>
      <c r="M679" s="36"/>
      <c r="N679" s="36"/>
      <c r="O679" s="36"/>
      <c r="P679" s="36"/>
      <c r="Q679" s="36"/>
      <c r="R679" s="36"/>
      <c r="S679" s="36"/>
      <c r="T679" s="36"/>
      <c r="U679" s="36"/>
      <c r="V679" s="36"/>
      <c r="W679" s="36"/>
      <c r="X679" s="36"/>
      <c r="Y679" s="36"/>
      <c r="Z679" s="36"/>
      <c r="AA679" s="36">
        <v>2.85967441952673E-9</v>
      </c>
      <c r="AB679" s="36">
        <v>7.7140564920964904E-8</v>
      </c>
      <c r="AC679" s="36">
        <v>6.8081587097099196E-7</v>
      </c>
      <c r="AD679" s="36">
        <v>2.79824996117585E-6</v>
      </c>
      <c r="AE679" s="36">
        <v>1.74698986695739E-6</v>
      </c>
      <c r="AF679" s="36">
        <v>4.8412704017899999E-6</v>
      </c>
      <c r="AG679" s="36">
        <v>2.042765750068E-6</v>
      </c>
      <c r="AH679" s="59" t="s">
        <v>980</v>
      </c>
    </row>
    <row r="680" spans="1:34" ht="15" customHeight="1" x14ac:dyDescent="0.25">
      <c r="A680" s="34" t="s">
        <v>832</v>
      </c>
      <c r="B680" s="34" t="s">
        <v>9</v>
      </c>
      <c r="C680" s="34" t="s">
        <v>34</v>
      </c>
      <c r="D680" s="34" t="s">
        <v>35</v>
      </c>
      <c r="E680" s="34" t="s">
        <v>758</v>
      </c>
      <c r="F680" s="34" t="s">
        <v>1163</v>
      </c>
      <c r="G680" s="34" t="s">
        <v>40</v>
      </c>
      <c r="H680" s="34" t="s">
        <v>724</v>
      </c>
      <c r="I680" s="59" t="s">
        <v>16</v>
      </c>
      <c r="J680" s="35">
        <v>25</v>
      </c>
      <c r="K680" s="36"/>
      <c r="L680" s="36"/>
      <c r="M680" s="36"/>
      <c r="N680" s="36"/>
      <c r="O680" s="36"/>
      <c r="P680" s="36"/>
      <c r="Q680" s="36"/>
      <c r="R680" s="36"/>
      <c r="S680" s="36"/>
      <c r="T680" s="36"/>
      <c r="U680" s="36"/>
      <c r="V680" s="36">
        <v>5.3241940345809502E-6</v>
      </c>
      <c r="W680" s="36">
        <v>1.03156512749386E-5</v>
      </c>
      <c r="X680" s="36">
        <v>2.02602615398382E-5</v>
      </c>
      <c r="Y680" s="36"/>
      <c r="Z680" s="36">
        <v>1.17754556590381E-7</v>
      </c>
      <c r="AA680" s="36">
        <v>2.3005105341125801E-8</v>
      </c>
      <c r="AB680" s="36">
        <v>3.9021951061139101E-7</v>
      </c>
      <c r="AC680" s="36">
        <v>1.2645280931859799E-6</v>
      </c>
      <c r="AD680" s="36">
        <v>1.20558174878708E-6</v>
      </c>
      <c r="AE680" s="36">
        <v>1.0559517266316701E-5</v>
      </c>
      <c r="AF680" s="36">
        <v>1.4344807735075999E-5</v>
      </c>
      <c r="AG680" s="36">
        <v>6.0293086824999996E-8</v>
      </c>
      <c r="AH680" s="59" t="s">
        <v>781</v>
      </c>
    </row>
    <row r="681" spans="1:34" ht="15" customHeight="1" x14ac:dyDescent="0.25">
      <c r="A681" s="34" t="s">
        <v>832</v>
      </c>
      <c r="B681" s="34" t="s">
        <v>9</v>
      </c>
      <c r="C681" s="34" t="s">
        <v>34</v>
      </c>
      <c r="D681" s="34" t="s">
        <v>35</v>
      </c>
      <c r="E681" s="34" t="s">
        <v>758</v>
      </c>
      <c r="F681" s="34" t="s">
        <v>1163</v>
      </c>
      <c r="G681" s="34" t="s">
        <v>40</v>
      </c>
      <c r="H681" s="34" t="s">
        <v>724</v>
      </c>
      <c r="I681" s="59" t="s">
        <v>17</v>
      </c>
      <c r="J681" s="35">
        <v>1</v>
      </c>
      <c r="K681" s="36"/>
      <c r="L681" s="36"/>
      <c r="M681" s="36"/>
      <c r="N681" s="36"/>
      <c r="O681" s="36"/>
      <c r="P681" s="36"/>
      <c r="Q681" s="36"/>
      <c r="R681" s="36"/>
      <c r="S681" s="36"/>
      <c r="T681" s="36"/>
      <c r="U681" s="36"/>
      <c r="V681" s="36">
        <v>1.1291550708539299E-2</v>
      </c>
      <c r="W681" s="36">
        <v>2.18774332238897E-2</v>
      </c>
      <c r="X681" s="36">
        <v>4.3797113877206702E-2</v>
      </c>
      <c r="Y681" s="36"/>
      <c r="Z681" s="36">
        <v>2.5383039427414401E-4</v>
      </c>
      <c r="AA681" s="36">
        <v>4.9613482619279902E-5</v>
      </c>
      <c r="AB681" s="36">
        <v>8.4126266284685895E-4</v>
      </c>
      <c r="AC681" s="36">
        <v>2.7270592350558099E-3</v>
      </c>
      <c r="AD681" s="36">
        <v>2.59874641962756E-3</v>
      </c>
      <c r="AE681" s="36">
        <v>2.2783054228685099E-2</v>
      </c>
      <c r="AF681" s="36">
        <v>3.0927029685492501E-2</v>
      </c>
      <c r="AG681" s="36">
        <v>1.3004915221208899E-4</v>
      </c>
      <c r="AH681" s="59" t="s">
        <v>781</v>
      </c>
    </row>
    <row r="682" spans="1:34" ht="15" customHeight="1" x14ac:dyDescent="0.25">
      <c r="A682" s="34" t="s">
        <v>832</v>
      </c>
      <c r="B682" s="34" t="s">
        <v>9</v>
      </c>
      <c r="C682" s="34" t="s">
        <v>34</v>
      </c>
      <c r="D682" s="34" t="s">
        <v>35</v>
      </c>
      <c r="E682" s="34" t="s">
        <v>758</v>
      </c>
      <c r="F682" s="34" t="s">
        <v>1163</v>
      </c>
      <c r="G682" s="34" t="s">
        <v>40</v>
      </c>
      <c r="H682" s="34" t="s">
        <v>724</v>
      </c>
      <c r="I682" s="59" t="s">
        <v>18</v>
      </c>
      <c r="J682" s="35">
        <v>298</v>
      </c>
      <c r="K682" s="36"/>
      <c r="L682" s="36"/>
      <c r="M682" s="36"/>
      <c r="N682" s="36"/>
      <c r="O682" s="36"/>
      <c r="P682" s="36"/>
      <c r="Q682" s="36"/>
      <c r="R682" s="36"/>
      <c r="S682" s="36"/>
      <c r="T682" s="36"/>
      <c r="U682" s="36"/>
      <c r="V682" s="36">
        <v>6.3464392892204899E-6</v>
      </c>
      <c r="W682" s="36">
        <v>1.22962563197267E-5</v>
      </c>
      <c r="X682" s="36">
        <v>2.41502317554871E-5</v>
      </c>
      <c r="Y682" s="36"/>
      <c r="Z682" s="36">
        <v>1.4036343145573401E-7</v>
      </c>
      <c r="AA682" s="36">
        <v>2.7422085566622001E-8</v>
      </c>
      <c r="AB682" s="36">
        <v>4.6514165664877898E-7</v>
      </c>
      <c r="AC682" s="36">
        <v>1.50731748707769E-6</v>
      </c>
      <c r="AD682" s="36">
        <v>1.4370534445542E-6</v>
      </c>
      <c r="AE682" s="36">
        <v>1.25869445814498E-5</v>
      </c>
      <c r="AF682" s="36">
        <v>1.709901082021E-5</v>
      </c>
      <c r="AG682" s="36">
        <v>7.1869359495000097E-8</v>
      </c>
      <c r="AH682" s="59" t="s">
        <v>781</v>
      </c>
    </row>
    <row r="683" spans="1:34" ht="15" customHeight="1" x14ac:dyDescent="0.25">
      <c r="A683" s="34" t="s">
        <v>832</v>
      </c>
      <c r="B683" s="34" t="s">
        <v>9</v>
      </c>
      <c r="C683" s="34" t="s">
        <v>34</v>
      </c>
      <c r="D683" s="34" t="s">
        <v>35</v>
      </c>
      <c r="E683" s="34" t="s">
        <v>758</v>
      </c>
      <c r="F683" s="34" t="s">
        <v>1086</v>
      </c>
      <c r="G683" s="34" t="s">
        <v>40</v>
      </c>
      <c r="H683" s="34" t="s">
        <v>725</v>
      </c>
      <c r="I683" s="59" t="s">
        <v>16</v>
      </c>
      <c r="J683" s="35">
        <v>25</v>
      </c>
      <c r="K683" s="36"/>
      <c r="L683" s="36"/>
      <c r="M683" s="36"/>
      <c r="N683" s="36"/>
      <c r="O683" s="36"/>
      <c r="P683" s="36"/>
      <c r="Q683" s="36"/>
      <c r="R683" s="36"/>
      <c r="S683" s="36"/>
      <c r="T683" s="36"/>
      <c r="U683" s="36"/>
      <c r="V683" s="36"/>
      <c r="W683" s="36">
        <v>8.4320283299601394E-5</v>
      </c>
      <c r="X683" s="36">
        <v>1.56752209314642E-4</v>
      </c>
      <c r="Y683" s="36">
        <v>2.14698959561995E-7</v>
      </c>
      <c r="Z683" s="36">
        <v>1.4145346689308999E-4</v>
      </c>
      <c r="AA683" s="36">
        <v>1.29732679860027E-4</v>
      </c>
      <c r="AB683" s="36">
        <v>1.4579851496541001E-4</v>
      </c>
      <c r="AC683" s="36">
        <v>5.8694655435111497E-5</v>
      </c>
      <c r="AD683" s="36"/>
      <c r="AE683" s="36"/>
      <c r="AF683" s="36"/>
      <c r="AG683" s="36"/>
      <c r="AH683" s="59" t="s">
        <v>834</v>
      </c>
    </row>
    <row r="684" spans="1:34" ht="15" customHeight="1" x14ac:dyDescent="0.25">
      <c r="A684" s="34" t="s">
        <v>832</v>
      </c>
      <c r="B684" s="34" t="s">
        <v>9</v>
      </c>
      <c r="C684" s="34" t="s">
        <v>34</v>
      </c>
      <c r="D684" s="34" t="s">
        <v>35</v>
      </c>
      <c r="E684" s="34" t="s">
        <v>758</v>
      </c>
      <c r="F684" s="34" t="s">
        <v>1086</v>
      </c>
      <c r="G684" s="34" t="s">
        <v>40</v>
      </c>
      <c r="H684" s="34" t="s">
        <v>725</v>
      </c>
      <c r="I684" s="59" t="s">
        <v>17</v>
      </c>
      <c r="J684" s="35">
        <v>1</v>
      </c>
      <c r="K684" s="36"/>
      <c r="L684" s="36"/>
      <c r="M684" s="36"/>
      <c r="N684" s="36"/>
      <c r="O684" s="36"/>
      <c r="P684" s="36"/>
      <c r="Q684" s="36"/>
      <c r="R684" s="36"/>
      <c r="S684" s="36"/>
      <c r="T684" s="36"/>
      <c r="U684" s="36"/>
      <c r="V684" s="36"/>
      <c r="W684" s="36"/>
      <c r="X684" s="36"/>
      <c r="Y684" s="36">
        <v>1.7802837726880601E-4</v>
      </c>
      <c r="Z684" s="36"/>
      <c r="AA684" s="36"/>
      <c r="AB684" s="36"/>
      <c r="AC684" s="36"/>
      <c r="AD684" s="36"/>
      <c r="AE684" s="36"/>
      <c r="AF684" s="36"/>
      <c r="AG684" s="36"/>
      <c r="AH684" s="59" t="s">
        <v>834</v>
      </c>
    </row>
    <row r="685" spans="1:34" ht="15" customHeight="1" x14ac:dyDescent="0.25">
      <c r="A685" s="34" t="s">
        <v>832</v>
      </c>
      <c r="B685" s="34" t="s">
        <v>9</v>
      </c>
      <c r="C685" s="34" t="s">
        <v>34</v>
      </c>
      <c r="D685" s="34" t="s">
        <v>35</v>
      </c>
      <c r="E685" s="34" t="s">
        <v>758</v>
      </c>
      <c r="F685" s="34" t="s">
        <v>1086</v>
      </c>
      <c r="G685" s="34" t="s">
        <v>40</v>
      </c>
      <c r="H685" s="34" t="s">
        <v>725</v>
      </c>
      <c r="I685" s="59" t="s">
        <v>18</v>
      </c>
      <c r="J685" s="35">
        <v>298</v>
      </c>
      <c r="K685" s="36"/>
      <c r="L685" s="36"/>
      <c r="M685" s="36"/>
      <c r="N685" s="36"/>
      <c r="O685" s="36"/>
      <c r="P685" s="36"/>
      <c r="Q685" s="36"/>
      <c r="R685" s="36"/>
      <c r="S685" s="36"/>
      <c r="T685" s="36"/>
      <c r="U685" s="36"/>
      <c r="V685" s="36"/>
      <c r="W685" s="36">
        <v>1.9787862483334001E-4</v>
      </c>
      <c r="X685" s="36">
        <v>3.6785824720913602E-4</v>
      </c>
      <c r="Y685" s="36">
        <v>5.1184231959579705E-7</v>
      </c>
      <c r="Z685" s="36">
        <v>3.3195592343136001E-4</v>
      </c>
      <c r="AA685" s="36">
        <v>3.0445016646151899E-4</v>
      </c>
      <c r="AB685" s="36">
        <v>3.4215266499507601E-4</v>
      </c>
      <c r="AC685" s="36">
        <v>1.3774168264234801E-4</v>
      </c>
      <c r="AD685" s="36"/>
      <c r="AE685" s="36"/>
      <c r="AF685" s="36"/>
      <c r="AG685" s="36"/>
      <c r="AH685" s="59" t="s">
        <v>834</v>
      </c>
    </row>
    <row r="686" spans="1:34" ht="15" customHeight="1" x14ac:dyDescent="0.25">
      <c r="A686" s="34" t="s">
        <v>832</v>
      </c>
      <c r="B686" s="34" t="s">
        <v>9</v>
      </c>
      <c r="C686" s="34" t="s">
        <v>34</v>
      </c>
      <c r="D686" s="34" t="s">
        <v>35</v>
      </c>
      <c r="E686" s="34" t="s">
        <v>758</v>
      </c>
      <c r="F686" s="34" t="s">
        <v>1090</v>
      </c>
      <c r="G686" s="34" t="s">
        <v>40</v>
      </c>
      <c r="H686" s="34" t="s">
        <v>725</v>
      </c>
      <c r="I686" s="59" t="s">
        <v>16</v>
      </c>
      <c r="J686" s="35">
        <v>25</v>
      </c>
      <c r="K686" s="36"/>
      <c r="L686" s="36"/>
      <c r="M686" s="36"/>
      <c r="N686" s="36"/>
      <c r="O686" s="36"/>
      <c r="P686" s="36"/>
      <c r="Q686" s="36"/>
      <c r="R686" s="36"/>
      <c r="S686" s="36"/>
      <c r="T686" s="36"/>
      <c r="U686" s="36">
        <v>2.6105725712932902E-5</v>
      </c>
      <c r="V686" s="36"/>
      <c r="W686" s="36"/>
      <c r="X686" s="36">
        <v>4.5666616743481899E-4</v>
      </c>
      <c r="Y686" s="36"/>
      <c r="Z686" s="36">
        <v>3.0480462699083799E-3</v>
      </c>
      <c r="AA686" s="36">
        <v>3.4548340384564099E-3</v>
      </c>
      <c r="AB686" s="36">
        <v>2.0599032156534201E-3</v>
      </c>
      <c r="AC686" s="36">
        <v>1.9944107440460399E-3</v>
      </c>
      <c r="AD686" s="36">
        <v>5.1810556669123402E-4</v>
      </c>
      <c r="AE686" s="36">
        <v>4.2358551599477098E-4</v>
      </c>
      <c r="AF686" s="36">
        <v>9.6911785702445197E-4</v>
      </c>
      <c r="AG686" s="36">
        <v>4.0048529229801198E-4</v>
      </c>
      <c r="AH686" s="59" t="s">
        <v>768</v>
      </c>
    </row>
    <row r="687" spans="1:34" ht="15" customHeight="1" x14ac:dyDescent="0.25">
      <c r="A687" s="34" t="s">
        <v>832</v>
      </c>
      <c r="B687" s="34" t="s">
        <v>9</v>
      </c>
      <c r="C687" s="34" t="s">
        <v>34</v>
      </c>
      <c r="D687" s="34" t="s">
        <v>35</v>
      </c>
      <c r="E687" s="34" t="s">
        <v>758</v>
      </c>
      <c r="F687" s="34" t="s">
        <v>1090</v>
      </c>
      <c r="G687" s="34" t="s">
        <v>40</v>
      </c>
      <c r="H687" s="34" t="s">
        <v>725</v>
      </c>
      <c r="I687" s="59" t="s">
        <v>17</v>
      </c>
      <c r="J687" s="35">
        <v>1</v>
      </c>
      <c r="K687" s="36"/>
      <c r="L687" s="36"/>
      <c r="M687" s="36"/>
      <c r="N687" s="36"/>
      <c r="O687" s="36"/>
      <c r="P687" s="36"/>
      <c r="Q687" s="36"/>
      <c r="R687" s="36"/>
      <c r="S687" s="36"/>
      <c r="T687" s="36"/>
      <c r="U687" s="36">
        <v>2.1176824902293799E-5</v>
      </c>
      <c r="V687" s="36"/>
      <c r="W687" s="36"/>
      <c r="X687" s="36">
        <v>1.3541094861061099E-4</v>
      </c>
      <c r="Y687" s="36"/>
      <c r="Z687" s="36">
        <v>2.6152450992522999E-3</v>
      </c>
      <c r="AA687" s="36">
        <v>2.66020437614207E-3</v>
      </c>
      <c r="AB687" s="36">
        <v>1.25872223228052E-3</v>
      </c>
      <c r="AC687" s="36">
        <v>2.14465036838849E-3</v>
      </c>
      <c r="AD687" s="36">
        <v>6.9989226095381501E-4</v>
      </c>
      <c r="AE687" s="36">
        <v>1.37195472334254E-3</v>
      </c>
      <c r="AF687" s="36">
        <v>2.9659187511648901E-4</v>
      </c>
      <c r="AG687" s="36">
        <v>2.5702274837421398E-4</v>
      </c>
      <c r="AH687" s="59" t="s">
        <v>768</v>
      </c>
    </row>
    <row r="688" spans="1:34" ht="15" customHeight="1" x14ac:dyDescent="0.25">
      <c r="A688" s="34" t="s">
        <v>832</v>
      </c>
      <c r="B688" s="34" t="s">
        <v>9</v>
      </c>
      <c r="C688" s="34" t="s">
        <v>34</v>
      </c>
      <c r="D688" s="34" t="s">
        <v>35</v>
      </c>
      <c r="E688" s="34" t="s">
        <v>758</v>
      </c>
      <c r="F688" s="34" t="s">
        <v>1090</v>
      </c>
      <c r="G688" s="34" t="s">
        <v>40</v>
      </c>
      <c r="H688" s="34" t="s">
        <v>725</v>
      </c>
      <c r="I688" s="59" t="s">
        <v>18</v>
      </c>
      <c r="J688" s="35">
        <v>298</v>
      </c>
      <c r="K688" s="36"/>
      <c r="L688" s="36"/>
      <c r="M688" s="36"/>
      <c r="N688" s="36"/>
      <c r="O688" s="36"/>
      <c r="P688" s="36"/>
      <c r="Q688" s="36"/>
      <c r="R688" s="36"/>
      <c r="S688" s="36"/>
      <c r="T688" s="36"/>
      <c r="U688" s="36">
        <v>4.0838688353517203E-5</v>
      </c>
      <c r="V688" s="36"/>
      <c r="W688" s="36"/>
      <c r="X688" s="36">
        <v>7.1443043520113398E-4</v>
      </c>
      <c r="Y688" s="36"/>
      <c r="Z688" s="36">
        <v>4.76820904430775E-3</v>
      </c>
      <c r="AA688" s="36">
        <v>5.4046206114967601E-3</v>
      </c>
      <c r="AB688" s="36">
        <v>3.2224974973215298E-3</v>
      </c>
      <c r="AC688" s="36">
        <v>3.1198789199510901E-3</v>
      </c>
      <c r="AD688" s="36">
        <v>8.1045322912464595E-4</v>
      </c>
      <c r="AE688" s="36">
        <v>6.62458567907334E-4</v>
      </c>
      <c r="AF688" s="36">
        <v>1.5161327935418901E-3</v>
      </c>
      <c r="AG688" s="36">
        <v>6.2733635011298096E-4</v>
      </c>
      <c r="AH688" s="59" t="s">
        <v>768</v>
      </c>
    </row>
    <row r="689" spans="1:34" ht="15" customHeight="1" x14ac:dyDescent="0.25">
      <c r="A689" s="34" t="s">
        <v>832</v>
      </c>
      <c r="B689" s="34" t="s">
        <v>999</v>
      </c>
      <c r="C689" s="34" t="s">
        <v>34</v>
      </c>
      <c r="D689" s="34" t="s">
        <v>35</v>
      </c>
      <c r="E689" s="34" t="s">
        <v>758</v>
      </c>
      <c r="F689" s="34" t="s">
        <v>1097</v>
      </c>
      <c r="G689" s="34" t="s">
        <v>40</v>
      </c>
      <c r="H689" s="34" t="s">
        <v>725</v>
      </c>
      <c r="I689" s="59" t="s">
        <v>16</v>
      </c>
      <c r="J689" s="35">
        <v>25</v>
      </c>
      <c r="K689" s="36"/>
      <c r="L689" s="36"/>
      <c r="M689" s="36"/>
      <c r="N689" s="36"/>
      <c r="O689" s="36"/>
      <c r="P689" s="36"/>
      <c r="Q689" s="36"/>
      <c r="R689" s="36"/>
      <c r="S689" s="36"/>
      <c r="T689" s="36"/>
      <c r="U689" s="36"/>
      <c r="V689" s="36"/>
      <c r="W689" s="36">
        <v>1.3052656029538199E-7</v>
      </c>
      <c r="X689" s="36">
        <v>1.0283231039660101E-3</v>
      </c>
      <c r="Y689" s="36">
        <v>7.9797073849533602E-4</v>
      </c>
      <c r="Z689" s="36">
        <v>1.10633451717453E-4</v>
      </c>
      <c r="AA689" s="36">
        <v>1.0873998221789999E-4</v>
      </c>
      <c r="AB689" s="36">
        <v>6.4544718822198105E-5</v>
      </c>
      <c r="AC689" s="36">
        <v>1.3408500740412499E-4</v>
      </c>
      <c r="AD689" s="36">
        <v>2.6208690410498802E-5</v>
      </c>
      <c r="AE689" s="36">
        <v>1.18357307085714E-7</v>
      </c>
      <c r="AF689" s="36"/>
      <c r="AG689" s="36"/>
      <c r="AH689" s="59" t="s">
        <v>1098</v>
      </c>
    </row>
    <row r="690" spans="1:34" ht="15" customHeight="1" x14ac:dyDescent="0.25">
      <c r="A690" s="34" t="s">
        <v>832</v>
      </c>
      <c r="B690" s="34" t="s">
        <v>999</v>
      </c>
      <c r="C690" s="34" t="s">
        <v>34</v>
      </c>
      <c r="D690" s="34" t="s">
        <v>35</v>
      </c>
      <c r="E690" s="34" t="s">
        <v>758</v>
      </c>
      <c r="F690" s="34" t="s">
        <v>1097</v>
      </c>
      <c r="G690" s="34" t="s">
        <v>40</v>
      </c>
      <c r="H690" s="34" t="s">
        <v>725</v>
      </c>
      <c r="I690" s="59" t="s">
        <v>17</v>
      </c>
      <c r="J690" s="35">
        <v>1</v>
      </c>
      <c r="K690" s="36"/>
      <c r="L690" s="36"/>
      <c r="M690" s="36"/>
      <c r="N690" s="36"/>
      <c r="O690" s="36"/>
      <c r="P690" s="36"/>
      <c r="Q690" s="36"/>
      <c r="R690" s="36"/>
      <c r="S690" s="36"/>
      <c r="T690" s="36"/>
      <c r="U690" s="36"/>
      <c r="V690" s="36"/>
      <c r="W690" s="36">
        <v>1.01184756407711E-6</v>
      </c>
      <c r="X690" s="36">
        <v>1.0666859386087199E-2</v>
      </c>
      <c r="Y690" s="36">
        <v>7.2885541149744397E-3</v>
      </c>
      <c r="Z690" s="36">
        <v>2.2271167868418299E-3</v>
      </c>
      <c r="AA690" s="36">
        <v>2.22845041232157E-3</v>
      </c>
      <c r="AB690" s="36">
        <v>1.7149805483281399E-3</v>
      </c>
      <c r="AC690" s="36">
        <v>4.8445444870196001E-3</v>
      </c>
      <c r="AD690" s="36">
        <v>6.4992421124433904E-4</v>
      </c>
      <c r="AE690" s="36">
        <v>4.199166966548E-6</v>
      </c>
      <c r="AF690" s="36"/>
      <c r="AG690" s="36"/>
      <c r="AH690" s="59" t="s">
        <v>1098</v>
      </c>
    </row>
    <row r="691" spans="1:34" ht="15" customHeight="1" x14ac:dyDescent="0.25">
      <c r="A691" s="34" t="s">
        <v>832</v>
      </c>
      <c r="B691" s="34" t="s">
        <v>999</v>
      </c>
      <c r="C691" s="34" t="s">
        <v>34</v>
      </c>
      <c r="D691" s="34" t="s">
        <v>35</v>
      </c>
      <c r="E691" s="34" t="s">
        <v>758</v>
      </c>
      <c r="F691" s="34" t="s">
        <v>1097</v>
      </c>
      <c r="G691" s="34" t="s">
        <v>40</v>
      </c>
      <c r="H691" s="34" t="s">
        <v>725</v>
      </c>
      <c r="I691" s="59" t="s">
        <v>18</v>
      </c>
      <c r="J691" s="35">
        <v>298</v>
      </c>
      <c r="K691" s="36"/>
      <c r="L691" s="36"/>
      <c r="M691" s="36"/>
      <c r="N691" s="36"/>
      <c r="O691" s="36"/>
      <c r="P691" s="36"/>
      <c r="Q691" s="36"/>
      <c r="R691" s="36"/>
      <c r="S691" s="36"/>
      <c r="T691" s="36"/>
      <c r="U691" s="36"/>
      <c r="V691" s="36"/>
      <c r="W691" s="36">
        <v>2.04128334835944E-7</v>
      </c>
      <c r="X691" s="36">
        <v>1.60693795545259E-3</v>
      </c>
      <c r="Y691" s="36">
        <v>1.24714504949334E-3</v>
      </c>
      <c r="Z691" s="36">
        <v>3.6097570217625202E-4</v>
      </c>
      <c r="AA691" s="36">
        <v>3.3696943701871598E-4</v>
      </c>
      <c r="AB691" s="36">
        <v>2.1521104210126801E-4</v>
      </c>
      <c r="AC691" s="36">
        <v>4.5139544948372899E-4</v>
      </c>
      <c r="AD691" s="36">
        <v>8.2985985982536996E-5</v>
      </c>
      <c r="AE691" s="36">
        <v>3.50685701757161E-7</v>
      </c>
      <c r="AF691" s="36"/>
      <c r="AG691" s="36"/>
      <c r="AH691" s="59" t="s">
        <v>1098</v>
      </c>
    </row>
    <row r="692" spans="1:34" ht="15" customHeight="1" x14ac:dyDescent="0.25">
      <c r="A692" s="34" t="s">
        <v>832</v>
      </c>
      <c r="B692" s="34" t="s">
        <v>999</v>
      </c>
      <c r="C692" s="34" t="s">
        <v>34</v>
      </c>
      <c r="D692" s="34" t="s">
        <v>35</v>
      </c>
      <c r="E692" s="34" t="s">
        <v>758</v>
      </c>
      <c r="F692" s="34" t="s">
        <v>1219</v>
      </c>
      <c r="G692" s="34" t="s">
        <v>40</v>
      </c>
      <c r="H692" s="34" t="s">
        <v>725</v>
      </c>
      <c r="I692" s="59" t="s">
        <v>16</v>
      </c>
      <c r="J692" s="35">
        <v>25</v>
      </c>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v>1.38444221673511E-4</v>
      </c>
      <c r="AH692" s="59" t="s">
        <v>1220</v>
      </c>
    </row>
    <row r="693" spans="1:34" ht="15" customHeight="1" x14ac:dyDescent="0.25">
      <c r="A693" s="34" t="s">
        <v>832</v>
      </c>
      <c r="B693" s="34" t="s">
        <v>999</v>
      </c>
      <c r="C693" s="34" t="s">
        <v>34</v>
      </c>
      <c r="D693" s="34" t="s">
        <v>35</v>
      </c>
      <c r="E693" s="34" t="s">
        <v>758</v>
      </c>
      <c r="F693" s="34" t="s">
        <v>1219</v>
      </c>
      <c r="G693" s="34" t="s">
        <v>40</v>
      </c>
      <c r="H693" s="34" t="s">
        <v>725</v>
      </c>
      <c r="I693" s="59" t="s">
        <v>18</v>
      </c>
      <c r="J693" s="35">
        <v>298</v>
      </c>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v>2.16595984808208E-4</v>
      </c>
      <c r="AH693" s="59" t="s">
        <v>1220</v>
      </c>
    </row>
    <row r="694" spans="1:34" ht="15" customHeight="1" x14ac:dyDescent="0.25">
      <c r="A694" s="34" t="s">
        <v>832</v>
      </c>
      <c r="B694" s="34" t="s">
        <v>9</v>
      </c>
      <c r="C694" s="34" t="s">
        <v>34</v>
      </c>
      <c r="D694" s="34" t="s">
        <v>35</v>
      </c>
      <c r="E694" s="34" t="s">
        <v>758</v>
      </c>
      <c r="F694" s="34" t="s">
        <v>1091</v>
      </c>
      <c r="G694" s="34" t="s">
        <v>40</v>
      </c>
      <c r="H694" s="34" t="s">
        <v>724</v>
      </c>
      <c r="I694" s="59" t="s">
        <v>16</v>
      </c>
      <c r="J694" s="35">
        <v>25</v>
      </c>
      <c r="K694" s="36"/>
      <c r="L694" s="36"/>
      <c r="M694" s="36"/>
      <c r="N694" s="36"/>
      <c r="O694" s="36"/>
      <c r="P694" s="36"/>
      <c r="Q694" s="36"/>
      <c r="R694" s="36"/>
      <c r="S694" s="36"/>
      <c r="T694" s="36"/>
      <c r="U694" s="36"/>
      <c r="V694" s="36"/>
      <c r="W694" s="36"/>
      <c r="X694" s="36"/>
      <c r="Y694" s="36"/>
      <c r="Z694" s="36"/>
      <c r="AA694" s="36">
        <v>2.8884044969574399E-7</v>
      </c>
      <c r="AB694" s="36">
        <v>4.3519539949033499E-8</v>
      </c>
      <c r="AC694" s="36">
        <v>8.8970632783705597E-7</v>
      </c>
      <c r="AD694" s="36">
        <v>2.3584812522343602E-6</v>
      </c>
      <c r="AE694" s="36">
        <v>1.4590121556345201E-6</v>
      </c>
      <c r="AF694" s="36">
        <v>1.881291984893E-6</v>
      </c>
      <c r="AG694" s="36">
        <v>1.0045178460180001E-6</v>
      </c>
      <c r="AH694" s="59" t="s">
        <v>981</v>
      </c>
    </row>
    <row r="695" spans="1:34" ht="15" customHeight="1" x14ac:dyDescent="0.25">
      <c r="A695" s="34" t="s">
        <v>832</v>
      </c>
      <c r="B695" s="34" t="s">
        <v>9</v>
      </c>
      <c r="C695" s="34" t="s">
        <v>34</v>
      </c>
      <c r="D695" s="34" t="s">
        <v>35</v>
      </c>
      <c r="E695" s="34" t="s">
        <v>758</v>
      </c>
      <c r="F695" s="34" t="s">
        <v>1091</v>
      </c>
      <c r="G695" s="34" t="s">
        <v>40</v>
      </c>
      <c r="H695" s="34" t="s">
        <v>724</v>
      </c>
      <c r="I695" s="59" t="s">
        <v>17</v>
      </c>
      <c r="J695" s="35">
        <v>1</v>
      </c>
      <c r="K695" s="36"/>
      <c r="L695" s="36"/>
      <c r="M695" s="36"/>
      <c r="N695" s="36"/>
      <c r="O695" s="36"/>
      <c r="P695" s="36"/>
      <c r="Q695" s="36"/>
      <c r="R695" s="36"/>
      <c r="S695" s="36"/>
      <c r="T695" s="36"/>
      <c r="U695" s="36"/>
      <c r="V695" s="36"/>
      <c r="W695" s="36"/>
      <c r="X695" s="36"/>
      <c r="Y695" s="36"/>
      <c r="Z695" s="36"/>
      <c r="AA695" s="36">
        <v>6.2276155326914805E-4</v>
      </c>
      <c r="AB695" s="36">
        <v>9.3870119337528894E-5</v>
      </c>
      <c r="AC695" s="36">
        <v>1.9191321373976499E-3</v>
      </c>
      <c r="AD695" s="36">
        <v>5.0874359926472903E-3</v>
      </c>
      <c r="AE695" s="36">
        <v>3.14691936455641E-3</v>
      </c>
      <c r="AF695" s="36">
        <v>4.0571521630420604E-3</v>
      </c>
      <c r="AG695" s="36">
        <v>2.16594315749249E-3</v>
      </c>
      <c r="AH695" s="59" t="s">
        <v>981</v>
      </c>
    </row>
    <row r="696" spans="1:34" ht="15" customHeight="1" x14ac:dyDescent="0.25">
      <c r="A696" s="34" t="s">
        <v>832</v>
      </c>
      <c r="B696" s="34" t="s">
        <v>9</v>
      </c>
      <c r="C696" s="34" t="s">
        <v>34</v>
      </c>
      <c r="D696" s="34" t="s">
        <v>35</v>
      </c>
      <c r="E696" s="34" t="s">
        <v>758</v>
      </c>
      <c r="F696" s="34" t="s">
        <v>1091</v>
      </c>
      <c r="G696" s="34" t="s">
        <v>40</v>
      </c>
      <c r="H696" s="34" t="s">
        <v>724</v>
      </c>
      <c r="I696" s="59" t="s">
        <v>18</v>
      </c>
      <c r="J696" s="35">
        <v>298</v>
      </c>
      <c r="K696" s="36"/>
      <c r="L696" s="36"/>
      <c r="M696" s="36"/>
      <c r="N696" s="36"/>
      <c r="O696" s="36"/>
      <c r="P696" s="36"/>
      <c r="Q696" s="36"/>
      <c r="R696" s="36"/>
      <c r="S696" s="36"/>
      <c r="T696" s="36"/>
      <c r="U696" s="36"/>
      <c r="V696" s="36"/>
      <c r="W696" s="36"/>
      <c r="X696" s="36"/>
      <c r="Y696" s="36"/>
      <c r="Z696" s="36"/>
      <c r="AA696" s="36">
        <v>3.4429781603732699E-7</v>
      </c>
      <c r="AB696" s="36">
        <v>5.1875291619247798E-8</v>
      </c>
      <c r="AC696" s="36">
        <v>1.0605299427817699E-6</v>
      </c>
      <c r="AD696" s="36">
        <v>2.8113096526633602E-6</v>
      </c>
      <c r="AE696" s="36">
        <v>1.73914248951557E-6</v>
      </c>
      <c r="AF696" s="36">
        <v>2.2425000459919999E-6</v>
      </c>
      <c r="AG696" s="36">
        <v>1.197385272454E-6</v>
      </c>
      <c r="AH696" s="59" t="s">
        <v>981</v>
      </c>
    </row>
    <row r="697" spans="1:34" ht="15" customHeight="1" x14ac:dyDescent="0.25">
      <c r="A697" s="34" t="s">
        <v>832</v>
      </c>
      <c r="B697" s="34" t="s">
        <v>9</v>
      </c>
      <c r="C697" s="34" t="s">
        <v>34</v>
      </c>
      <c r="D697" s="34" t="s">
        <v>35</v>
      </c>
      <c r="E697" s="34" t="s">
        <v>758</v>
      </c>
      <c r="F697" s="34" t="s">
        <v>852</v>
      </c>
      <c r="G697" s="34" t="s">
        <v>40</v>
      </c>
      <c r="H697" s="34" t="s">
        <v>725</v>
      </c>
      <c r="I697" s="59" t="s">
        <v>16</v>
      </c>
      <c r="J697" s="35">
        <v>25</v>
      </c>
      <c r="K697" s="36"/>
      <c r="L697" s="36"/>
      <c r="M697" s="36"/>
      <c r="N697" s="36"/>
      <c r="O697" s="36"/>
      <c r="P697" s="36"/>
      <c r="Q697" s="36"/>
      <c r="R697" s="36"/>
      <c r="S697" s="36"/>
      <c r="T697" s="36"/>
      <c r="U697" s="36"/>
      <c r="V697" s="36"/>
      <c r="W697" s="36"/>
      <c r="X697" s="36">
        <v>3.78176112529576E-6</v>
      </c>
      <c r="Y697" s="36">
        <v>3.9082029653417901E-5</v>
      </c>
      <c r="Z697" s="36">
        <v>4.84205755788523E-4</v>
      </c>
      <c r="AA697" s="36">
        <v>2.5893187486241797E-4</v>
      </c>
      <c r="AB697" s="36">
        <v>9.0300992889137498E-5</v>
      </c>
      <c r="AC697" s="36"/>
      <c r="AD697" s="36"/>
      <c r="AE697" s="36"/>
      <c r="AF697" s="36"/>
      <c r="AG697" s="36"/>
      <c r="AH697" s="59" t="s">
        <v>869</v>
      </c>
    </row>
    <row r="698" spans="1:34" ht="15" customHeight="1" x14ac:dyDescent="0.25">
      <c r="A698" s="34" t="s">
        <v>832</v>
      </c>
      <c r="B698" s="34" t="s">
        <v>9</v>
      </c>
      <c r="C698" s="34" t="s">
        <v>34</v>
      </c>
      <c r="D698" s="34" t="s">
        <v>35</v>
      </c>
      <c r="E698" s="34" t="s">
        <v>758</v>
      </c>
      <c r="F698" s="34" t="s">
        <v>852</v>
      </c>
      <c r="G698" s="34" t="s">
        <v>40</v>
      </c>
      <c r="H698" s="34" t="s">
        <v>725</v>
      </c>
      <c r="I698" s="59" t="s">
        <v>17</v>
      </c>
      <c r="J698" s="35">
        <v>1</v>
      </c>
      <c r="K698" s="36"/>
      <c r="L698" s="36"/>
      <c r="M698" s="36"/>
      <c r="N698" s="36"/>
      <c r="O698" s="36"/>
      <c r="P698" s="36"/>
      <c r="Q698" s="36"/>
      <c r="R698" s="36"/>
      <c r="S698" s="36"/>
      <c r="T698" s="36"/>
      <c r="U698" s="36"/>
      <c r="V698" s="36"/>
      <c r="W698" s="36"/>
      <c r="X698" s="36">
        <v>4.9666396288473101E-5</v>
      </c>
      <c r="Y698" s="36">
        <v>2.8353077137784598E-4</v>
      </c>
      <c r="Z698" s="36">
        <v>5.4107756601422502E-4</v>
      </c>
      <c r="AA698" s="36">
        <v>1.3043710865934599E-4</v>
      </c>
      <c r="AB698" s="36">
        <v>1.40159497287297E-5</v>
      </c>
      <c r="AC698" s="36"/>
      <c r="AD698" s="36"/>
      <c r="AE698" s="36"/>
      <c r="AF698" s="36"/>
      <c r="AG698" s="36"/>
      <c r="AH698" s="59" t="s">
        <v>869</v>
      </c>
    </row>
    <row r="699" spans="1:34" ht="15" customHeight="1" x14ac:dyDescent="0.25">
      <c r="A699" s="34" t="s">
        <v>832</v>
      </c>
      <c r="B699" s="34" t="s">
        <v>9</v>
      </c>
      <c r="C699" s="34" t="s">
        <v>34</v>
      </c>
      <c r="D699" s="34" t="s">
        <v>35</v>
      </c>
      <c r="E699" s="34" t="s">
        <v>758</v>
      </c>
      <c r="F699" s="34" t="s">
        <v>852</v>
      </c>
      <c r="G699" s="34" t="s">
        <v>40</v>
      </c>
      <c r="H699" s="34" t="s">
        <v>725</v>
      </c>
      <c r="I699" s="59" t="s">
        <v>18</v>
      </c>
      <c r="J699" s="35">
        <v>298</v>
      </c>
      <c r="K699" s="36"/>
      <c r="L699" s="36"/>
      <c r="M699" s="36"/>
      <c r="N699" s="36"/>
      <c r="O699" s="36"/>
      <c r="P699" s="36"/>
      <c r="Q699" s="36"/>
      <c r="R699" s="36"/>
      <c r="S699" s="36"/>
      <c r="T699" s="36"/>
      <c r="U699" s="36"/>
      <c r="V699" s="36"/>
      <c r="W699" s="36"/>
      <c r="X699" s="36">
        <v>6.0399110537413297E-6</v>
      </c>
      <c r="Y699" s="36">
        <v>6.1379456134197304E-5</v>
      </c>
      <c r="Z699" s="36">
        <v>7.57989553118018E-4</v>
      </c>
      <c r="AA699" s="36">
        <v>4.0520731452824198E-4</v>
      </c>
      <c r="AB699" s="36">
        <v>1.4128755095902201E-4</v>
      </c>
      <c r="AC699" s="36"/>
      <c r="AD699" s="36"/>
      <c r="AE699" s="36"/>
      <c r="AF699" s="36"/>
      <c r="AG699" s="36"/>
      <c r="AH699" s="59" t="s">
        <v>869</v>
      </c>
    </row>
    <row r="700" spans="1:34" ht="15" customHeight="1" x14ac:dyDescent="0.25">
      <c r="A700" s="34" t="s">
        <v>832</v>
      </c>
      <c r="B700" s="34" t="s">
        <v>9</v>
      </c>
      <c r="C700" s="34" t="s">
        <v>34</v>
      </c>
      <c r="D700" s="34" t="s">
        <v>35</v>
      </c>
      <c r="E700" s="34" t="s">
        <v>758</v>
      </c>
      <c r="F700" s="34" t="s">
        <v>1164</v>
      </c>
      <c r="G700" s="34" t="s">
        <v>40</v>
      </c>
      <c r="H700" s="34" t="s">
        <v>724</v>
      </c>
      <c r="I700" s="59" t="s">
        <v>16</v>
      </c>
      <c r="J700" s="35">
        <v>25</v>
      </c>
      <c r="K700" s="36"/>
      <c r="L700" s="36"/>
      <c r="M700" s="36"/>
      <c r="N700" s="36"/>
      <c r="O700" s="36"/>
      <c r="P700" s="36"/>
      <c r="Q700" s="36"/>
      <c r="R700" s="36"/>
      <c r="S700" s="36"/>
      <c r="T700" s="36"/>
      <c r="U700" s="36"/>
      <c r="V700" s="36"/>
      <c r="W700" s="36"/>
      <c r="X700" s="36"/>
      <c r="Y700" s="36">
        <v>2.69547547750081E-7</v>
      </c>
      <c r="Z700" s="36"/>
      <c r="AA700" s="36"/>
      <c r="AB700" s="36"/>
      <c r="AC700" s="36"/>
      <c r="AD700" s="36"/>
      <c r="AE700" s="36"/>
      <c r="AF700" s="36"/>
      <c r="AG700" s="36"/>
      <c r="AH700" s="59" t="s">
        <v>899</v>
      </c>
    </row>
    <row r="701" spans="1:34" ht="15" customHeight="1" x14ac:dyDescent="0.25">
      <c r="A701" s="34" t="s">
        <v>832</v>
      </c>
      <c r="B701" s="34" t="s">
        <v>9</v>
      </c>
      <c r="C701" s="34" t="s">
        <v>34</v>
      </c>
      <c r="D701" s="34" t="s">
        <v>35</v>
      </c>
      <c r="E701" s="34" t="s">
        <v>758</v>
      </c>
      <c r="F701" s="34" t="s">
        <v>1164</v>
      </c>
      <c r="G701" s="34" t="s">
        <v>40</v>
      </c>
      <c r="H701" s="34" t="s">
        <v>724</v>
      </c>
      <c r="I701" s="59" t="s">
        <v>17</v>
      </c>
      <c r="J701" s="35">
        <v>1</v>
      </c>
      <c r="K701" s="36"/>
      <c r="L701" s="36"/>
      <c r="M701" s="36"/>
      <c r="N701" s="36"/>
      <c r="O701" s="36"/>
      <c r="P701" s="36"/>
      <c r="Q701" s="36"/>
      <c r="R701" s="36"/>
      <c r="S701" s="36"/>
      <c r="T701" s="36"/>
      <c r="U701" s="36"/>
      <c r="V701" s="36"/>
      <c r="W701" s="36"/>
      <c r="X701" s="36"/>
      <c r="Y701" s="36">
        <v>5.8147955314826795E-4</v>
      </c>
      <c r="Z701" s="36"/>
      <c r="AA701" s="36"/>
      <c r="AB701" s="36"/>
      <c r="AC701" s="36"/>
      <c r="AD701" s="36"/>
      <c r="AE701" s="36"/>
      <c r="AF701" s="36"/>
      <c r="AG701" s="36"/>
      <c r="AH701" s="59" t="s">
        <v>899</v>
      </c>
    </row>
    <row r="702" spans="1:34" ht="15" customHeight="1" x14ac:dyDescent="0.25">
      <c r="A702" s="34" t="s">
        <v>832</v>
      </c>
      <c r="B702" s="34" t="s">
        <v>9</v>
      </c>
      <c r="C702" s="34" t="s">
        <v>34</v>
      </c>
      <c r="D702" s="34" t="s">
        <v>35</v>
      </c>
      <c r="E702" s="34" t="s">
        <v>758</v>
      </c>
      <c r="F702" s="34" t="s">
        <v>1164</v>
      </c>
      <c r="G702" s="34" t="s">
        <v>40</v>
      </c>
      <c r="H702" s="34" t="s">
        <v>724</v>
      </c>
      <c r="I702" s="59" t="s">
        <v>18</v>
      </c>
      <c r="J702" s="35">
        <v>298</v>
      </c>
      <c r="K702" s="36"/>
      <c r="L702" s="36"/>
      <c r="M702" s="36"/>
      <c r="N702" s="36"/>
      <c r="O702" s="36"/>
      <c r="P702" s="36"/>
      <c r="Q702" s="36"/>
      <c r="R702" s="36"/>
      <c r="S702" s="36"/>
      <c r="T702" s="36"/>
      <c r="U702" s="36"/>
      <c r="V702" s="36"/>
      <c r="W702" s="36"/>
      <c r="X702" s="36"/>
      <c r="Y702" s="36">
        <v>3.2130067691809601E-7</v>
      </c>
      <c r="Z702" s="36"/>
      <c r="AA702" s="36"/>
      <c r="AB702" s="36"/>
      <c r="AC702" s="36"/>
      <c r="AD702" s="36"/>
      <c r="AE702" s="36"/>
      <c r="AF702" s="36"/>
      <c r="AG702" s="36"/>
      <c r="AH702" s="59" t="s">
        <v>899</v>
      </c>
    </row>
    <row r="703" spans="1:34" ht="15" customHeight="1" x14ac:dyDescent="0.25">
      <c r="A703" s="34" t="s">
        <v>832</v>
      </c>
      <c r="B703" s="34" t="s">
        <v>9</v>
      </c>
      <c r="C703" s="34" t="s">
        <v>34</v>
      </c>
      <c r="D703" s="34" t="s">
        <v>35</v>
      </c>
      <c r="E703" s="34" t="s">
        <v>758</v>
      </c>
      <c r="F703" s="34" t="s">
        <v>769</v>
      </c>
      <c r="G703" s="34" t="s">
        <v>40</v>
      </c>
      <c r="H703" s="34" t="s">
        <v>725</v>
      </c>
      <c r="I703" s="59" t="s">
        <v>16</v>
      </c>
      <c r="J703" s="35">
        <v>25</v>
      </c>
      <c r="K703" s="36"/>
      <c r="L703" s="36"/>
      <c r="M703" s="36"/>
      <c r="N703" s="36"/>
      <c r="O703" s="36"/>
      <c r="P703" s="36"/>
      <c r="Q703" s="36"/>
      <c r="R703" s="36"/>
      <c r="S703" s="36"/>
      <c r="T703" s="36"/>
      <c r="U703" s="36">
        <v>1.2710079765483101E-3</v>
      </c>
      <c r="V703" s="36"/>
      <c r="W703" s="36"/>
      <c r="X703" s="36">
        <v>7.4738308365048401E-4</v>
      </c>
      <c r="Y703" s="36">
        <v>1.1410749550914E-3</v>
      </c>
      <c r="Z703" s="36">
        <v>1.2564338158774901E-3</v>
      </c>
      <c r="AA703" s="36">
        <v>1.2522065245484399E-3</v>
      </c>
      <c r="AB703" s="36">
        <v>4.3167168475427998E-4</v>
      </c>
      <c r="AC703" s="36">
        <v>4.2382987741000801E-4</v>
      </c>
      <c r="AD703" s="36">
        <v>4.3922384525341298E-4</v>
      </c>
      <c r="AE703" s="36">
        <v>2.8530275242972402E-4</v>
      </c>
      <c r="AF703" s="36"/>
      <c r="AG703" s="36"/>
      <c r="AH703" s="59" t="s">
        <v>770</v>
      </c>
    </row>
    <row r="704" spans="1:34" ht="15" customHeight="1" x14ac:dyDescent="0.25">
      <c r="A704" s="34" t="s">
        <v>832</v>
      </c>
      <c r="B704" s="34" t="s">
        <v>9</v>
      </c>
      <c r="C704" s="34" t="s">
        <v>34</v>
      </c>
      <c r="D704" s="34" t="s">
        <v>35</v>
      </c>
      <c r="E704" s="34" t="s">
        <v>758</v>
      </c>
      <c r="F704" s="34" t="s">
        <v>769</v>
      </c>
      <c r="G704" s="34" t="s">
        <v>40</v>
      </c>
      <c r="H704" s="34" t="s">
        <v>725</v>
      </c>
      <c r="I704" s="59" t="s">
        <v>18</v>
      </c>
      <c r="J704" s="35">
        <v>298</v>
      </c>
      <c r="K704" s="36"/>
      <c r="L704" s="36"/>
      <c r="M704" s="36"/>
      <c r="N704" s="36"/>
      <c r="O704" s="36"/>
      <c r="P704" s="36"/>
      <c r="Q704" s="36"/>
      <c r="R704" s="36"/>
      <c r="S704" s="36"/>
      <c r="T704" s="36"/>
      <c r="U704" s="36">
        <v>1.9884919793098301E-3</v>
      </c>
      <c r="V704" s="36"/>
      <c r="W704" s="36"/>
      <c r="X704" s="36">
        <v>1.16928083437118E-3</v>
      </c>
      <c r="Y704" s="36">
        <v>1.7852117672405E-3</v>
      </c>
      <c r="Z704" s="36">
        <v>1.9656907049403201E-3</v>
      </c>
      <c r="AA704" s="36">
        <v>1.95907710765603E-3</v>
      </c>
      <c r="AB704" s="36">
        <v>6.7535035079806997E-4</v>
      </c>
      <c r="AC704" s="36">
        <v>6.6308184320795804E-4</v>
      </c>
      <c r="AD704" s="36">
        <v>6.8716570589896504E-4</v>
      </c>
      <c r="AE704" s="36">
        <v>4.4635615617630298E-4</v>
      </c>
      <c r="AF704" s="36"/>
      <c r="AG704" s="36"/>
      <c r="AH704" s="59" t="s">
        <v>770</v>
      </c>
    </row>
    <row r="705" spans="1:34" ht="15" customHeight="1" x14ac:dyDescent="0.25">
      <c r="A705" s="34" t="s">
        <v>832</v>
      </c>
      <c r="B705" s="34" t="s">
        <v>999</v>
      </c>
      <c r="C705" s="34" t="s">
        <v>34</v>
      </c>
      <c r="D705" s="34" t="s">
        <v>35</v>
      </c>
      <c r="E705" s="34" t="s">
        <v>758</v>
      </c>
      <c r="F705" s="34" t="s">
        <v>1011</v>
      </c>
      <c r="G705" s="34" t="s">
        <v>40</v>
      </c>
      <c r="H705" s="34" t="s">
        <v>724</v>
      </c>
      <c r="I705" s="59" t="s">
        <v>16</v>
      </c>
      <c r="J705" s="35">
        <v>25</v>
      </c>
      <c r="K705" s="36"/>
      <c r="L705" s="36"/>
      <c r="M705" s="36"/>
      <c r="N705" s="36"/>
      <c r="O705" s="36"/>
      <c r="P705" s="36"/>
      <c r="Q705" s="36"/>
      <c r="R705" s="36"/>
      <c r="S705" s="36"/>
      <c r="T705" s="36"/>
      <c r="U705" s="36"/>
      <c r="V705" s="36"/>
      <c r="W705" s="36"/>
      <c r="X705" s="36"/>
      <c r="Y705" s="36"/>
      <c r="Z705" s="36"/>
      <c r="AA705" s="36"/>
      <c r="AB705" s="36"/>
      <c r="AC705" s="36">
        <v>5.2219318082576502E-8</v>
      </c>
      <c r="AD705" s="36">
        <v>1.98044526590972E-7</v>
      </c>
      <c r="AE705" s="36">
        <v>1.8066541533214301E-7</v>
      </c>
      <c r="AF705" s="36">
        <v>2.4550749007299998E-7</v>
      </c>
      <c r="AG705" s="36">
        <v>1.3633436718800001E-7</v>
      </c>
      <c r="AH705" s="59" t="s">
        <v>1096</v>
      </c>
    </row>
    <row r="706" spans="1:34" ht="15" customHeight="1" x14ac:dyDescent="0.25">
      <c r="A706" s="34" t="s">
        <v>832</v>
      </c>
      <c r="B706" s="34" t="s">
        <v>999</v>
      </c>
      <c r="C706" s="34" t="s">
        <v>34</v>
      </c>
      <c r="D706" s="34" t="s">
        <v>35</v>
      </c>
      <c r="E706" s="34" t="s">
        <v>758</v>
      </c>
      <c r="F706" s="34" t="s">
        <v>1011</v>
      </c>
      <c r="G706" s="34" t="s">
        <v>40</v>
      </c>
      <c r="H706" s="34" t="s">
        <v>724</v>
      </c>
      <c r="I706" s="59" t="s">
        <v>17</v>
      </c>
      <c r="J706" s="35">
        <v>1</v>
      </c>
      <c r="K706" s="36"/>
      <c r="L706" s="36"/>
      <c r="M706" s="36"/>
      <c r="N706" s="36"/>
      <c r="O706" s="36"/>
      <c r="P706" s="36"/>
      <c r="Q706" s="36"/>
      <c r="R706" s="36"/>
      <c r="S706" s="36"/>
      <c r="T706" s="36"/>
      <c r="U706" s="36"/>
      <c r="V706" s="36"/>
      <c r="W706" s="36"/>
      <c r="X706" s="36"/>
      <c r="Y706" s="36"/>
      <c r="Z706" s="36"/>
      <c r="AA706" s="36"/>
      <c r="AB706" s="36"/>
      <c r="AC706" s="36">
        <v>1.12852968974397E-4</v>
      </c>
      <c r="AD706" s="36">
        <v>4.2716558089608099E-4</v>
      </c>
      <c r="AE706" s="36">
        <v>3.8955744716527601E-4</v>
      </c>
      <c r="AF706" s="36">
        <v>5.2998094459731995E-4</v>
      </c>
      <c r="AG706" s="36">
        <v>2.9430836951833001E-4</v>
      </c>
      <c r="AH706" s="59" t="s">
        <v>1096</v>
      </c>
    </row>
    <row r="707" spans="1:34" ht="15" customHeight="1" x14ac:dyDescent="0.25">
      <c r="A707" s="34" t="s">
        <v>832</v>
      </c>
      <c r="B707" s="34" t="s">
        <v>999</v>
      </c>
      <c r="C707" s="34" t="s">
        <v>34</v>
      </c>
      <c r="D707" s="34" t="s">
        <v>35</v>
      </c>
      <c r="E707" s="34" t="s">
        <v>758</v>
      </c>
      <c r="F707" s="34" t="s">
        <v>1011</v>
      </c>
      <c r="G707" s="34" t="s">
        <v>40</v>
      </c>
      <c r="H707" s="34" t="s">
        <v>724</v>
      </c>
      <c r="I707" s="59" t="s">
        <v>18</v>
      </c>
      <c r="J707" s="35">
        <v>298</v>
      </c>
      <c r="K707" s="36"/>
      <c r="L707" s="36"/>
      <c r="M707" s="36"/>
      <c r="N707" s="36"/>
      <c r="O707" s="36"/>
      <c r="P707" s="36"/>
      <c r="Q707" s="36"/>
      <c r="R707" s="36"/>
      <c r="S707" s="36"/>
      <c r="T707" s="36"/>
      <c r="U707" s="36"/>
      <c r="V707" s="36"/>
      <c r="W707" s="36"/>
      <c r="X707" s="36"/>
      <c r="Y707" s="36"/>
      <c r="Z707" s="36"/>
      <c r="AA707" s="36"/>
      <c r="AB707" s="36"/>
      <c r="AC707" s="36">
        <v>6.2245427154431404E-8</v>
      </c>
      <c r="AD707" s="36">
        <v>2.3606907569643999E-7</v>
      </c>
      <c r="AE707" s="36">
        <v>2.15353175076052E-7</v>
      </c>
      <c r="AF707" s="36">
        <v>2.92644928167E-7</v>
      </c>
      <c r="AG707" s="36">
        <v>1.62510565689E-7</v>
      </c>
      <c r="AH707" s="59" t="s">
        <v>1096</v>
      </c>
    </row>
    <row r="708" spans="1:34" ht="15" customHeight="1" x14ac:dyDescent="0.25">
      <c r="A708" s="34" t="s">
        <v>832</v>
      </c>
      <c r="B708" s="34" t="s">
        <v>9</v>
      </c>
      <c r="C708" s="34" t="s">
        <v>34</v>
      </c>
      <c r="D708" s="34" t="s">
        <v>35</v>
      </c>
      <c r="E708" s="34" t="s">
        <v>758</v>
      </c>
      <c r="F708" s="34" t="s">
        <v>405</v>
      </c>
      <c r="G708" s="34" t="s">
        <v>40</v>
      </c>
      <c r="H708" s="34" t="s">
        <v>723</v>
      </c>
      <c r="I708" s="59" t="s">
        <v>16</v>
      </c>
      <c r="J708" s="35">
        <v>25</v>
      </c>
      <c r="K708" s="36"/>
      <c r="L708" s="36"/>
      <c r="M708" s="36"/>
      <c r="N708" s="36"/>
      <c r="O708" s="36"/>
      <c r="P708" s="36"/>
      <c r="Q708" s="36"/>
      <c r="R708" s="36"/>
      <c r="S708" s="36"/>
      <c r="T708" s="36">
        <v>7.3814030645275104E-5</v>
      </c>
      <c r="U708" s="36">
        <v>1.10422395997033E-4</v>
      </c>
      <c r="V708" s="36">
        <v>1.1611359640052E-4</v>
      </c>
      <c r="W708" s="36">
        <v>7.1494949157369106E-5</v>
      </c>
      <c r="X708" s="36">
        <v>1.43647109817957E-5</v>
      </c>
      <c r="Y708" s="36">
        <v>7.5851312811122902E-6</v>
      </c>
      <c r="Z708" s="36">
        <v>1.43715706793359E-6</v>
      </c>
      <c r="AA708" s="36">
        <v>3.1713131615139898E-7</v>
      </c>
      <c r="AB708" s="36">
        <v>1.39335575174705E-6</v>
      </c>
      <c r="AC708" s="36">
        <v>2.8534004414917601E-5</v>
      </c>
      <c r="AD708" s="36">
        <v>4.9136372317325098E-6</v>
      </c>
      <c r="AE708" s="36">
        <v>2.05018284396286E-5</v>
      </c>
      <c r="AF708" s="36">
        <v>2.9842151066810002E-6</v>
      </c>
      <c r="AG708" s="36">
        <v>8.1810326114219994E-6</v>
      </c>
      <c r="AH708" s="59" t="s">
        <v>759</v>
      </c>
    </row>
    <row r="709" spans="1:34" ht="15" customHeight="1" x14ac:dyDescent="0.25">
      <c r="A709" s="34" t="s">
        <v>832</v>
      </c>
      <c r="B709" s="34" t="s">
        <v>9</v>
      </c>
      <c r="C709" s="34" t="s">
        <v>34</v>
      </c>
      <c r="D709" s="34" t="s">
        <v>35</v>
      </c>
      <c r="E709" s="34" t="s">
        <v>758</v>
      </c>
      <c r="F709" s="34" t="s">
        <v>405</v>
      </c>
      <c r="G709" s="34" t="s">
        <v>40</v>
      </c>
      <c r="H709" s="34" t="s">
        <v>723</v>
      </c>
      <c r="I709" s="59" t="s">
        <v>17</v>
      </c>
      <c r="J709" s="35">
        <v>1</v>
      </c>
      <c r="K709" s="36"/>
      <c r="L709" s="36"/>
      <c r="M709" s="36"/>
      <c r="N709" s="36"/>
      <c r="O709" s="36"/>
      <c r="P709" s="36"/>
      <c r="Q709" s="36"/>
      <c r="R709" s="36"/>
      <c r="S709" s="36"/>
      <c r="T709" s="36">
        <v>0.28073115574389201</v>
      </c>
      <c r="U709" s="36">
        <v>0.42309317685357301</v>
      </c>
      <c r="V709" s="36">
        <v>0.44489951457229099</v>
      </c>
      <c r="W709" s="36">
        <v>0.27632533619287702</v>
      </c>
      <c r="X709" s="36">
        <v>4.9226240323861003E-3</v>
      </c>
      <c r="Y709" s="36">
        <v>2.6245253061451201E-3</v>
      </c>
      <c r="Z709" s="36">
        <v>4.9727106435164205E-4</v>
      </c>
      <c r="AA709" s="36">
        <v>1.0726143723801201E-4</v>
      </c>
      <c r="AB709" s="36">
        <v>4.82112030728785E-4</v>
      </c>
      <c r="AC709" s="36">
        <v>9.8732810949842802E-3</v>
      </c>
      <c r="AD709" s="36">
        <v>1.70023967712715E-3</v>
      </c>
      <c r="AE709" s="36">
        <v>7.0939411472630103E-3</v>
      </c>
      <c r="AF709" s="36">
        <v>1.03269033569509E-3</v>
      </c>
      <c r="AG709" s="36">
        <v>2.8317218898380198E-3</v>
      </c>
      <c r="AH709" s="59" t="s">
        <v>759</v>
      </c>
    </row>
    <row r="710" spans="1:34" ht="15" customHeight="1" x14ac:dyDescent="0.25">
      <c r="A710" s="34" t="s">
        <v>832</v>
      </c>
      <c r="B710" s="34" t="s">
        <v>9</v>
      </c>
      <c r="C710" s="34" t="s">
        <v>34</v>
      </c>
      <c r="D710" s="34" t="s">
        <v>35</v>
      </c>
      <c r="E710" s="34" t="s">
        <v>758</v>
      </c>
      <c r="F710" s="34" t="s">
        <v>405</v>
      </c>
      <c r="G710" s="34" t="s">
        <v>40</v>
      </c>
      <c r="H710" s="34" t="s">
        <v>723</v>
      </c>
      <c r="I710" s="59" t="s">
        <v>18</v>
      </c>
      <c r="J710" s="35">
        <v>298</v>
      </c>
      <c r="K710" s="36"/>
      <c r="L710" s="36"/>
      <c r="M710" s="36"/>
      <c r="N710" s="36"/>
      <c r="O710" s="36"/>
      <c r="P710" s="36"/>
      <c r="Q710" s="36"/>
      <c r="R710" s="36"/>
      <c r="S710" s="36"/>
      <c r="T710" s="36">
        <v>1.2694609443342701E-3</v>
      </c>
      <c r="U710" s="36">
        <v>2.0566428934993999E-3</v>
      </c>
      <c r="V710" s="36">
        <v>2.16264282910693E-3</v>
      </c>
      <c r="W710" s="36">
        <v>1.3570240805490801E-3</v>
      </c>
      <c r="X710" s="36">
        <v>2.49071882958239E-5</v>
      </c>
      <c r="Y710" s="36">
        <v>1.31512480211074E-5</v>
      </c>
      <c r="Z710" s="36">
        <v>2.4917799940710399E-6</v>
      </c>
      <c r="AA710" s="36">
        <v>5.4985631521081205E-7</v>
      </c>
      <c r="AB710" s="36">
        <v>2.4158384564102201E-6</v>
      </c>
      <c r="AC710" s="36">
        <v>4.9473763687410299E-5</v>
      </c>
      <c r="AD710" s="36">
        <v>8.5196124570542198E-6</v>
      </c>
      <c r="AE710" s="36">
        <v>3.5546830289873897E-5</v>
      </c>
      <c r="AF710" s="36">
        <v>5.1743903575049998E-6</v>
      </c>
      <c r="AG710" s="36">
        <v>1.4185621396315001E-5</v>
      </c>
      <c r="AH710" s="59" t="s">
        <v>759</v>
      </c>
    </row>
    <row r="711" spans="1:34" ht="15" customHeight="1" x14ac:dyDescent="0.25">
      <c r="A711" s="34" t="s">
        <v>832</v>
      </c>
      <c r="B711" s="34" t="s">
        <v>9</v>
      </c>
      <c r="C711" s="34" t="s">
        <v>34</v>
      </c>
      <c r="D711" s="34" t="s">
        <v>35</v>
      </c>
      <c r="E711" s="34" t="s">
        <v>758</v>
      </c>
      <c r="F711" s="34" t="s">
        <v>1089</v>
      </c>
      <c r="G711" s="34" t="s">
        <v>40</v>
      </c>
      <c r="H711" s="34" t="s">
        <v>725</v>
      </c>
      <c r="I711" s="59" t="s">
        <v>16</v>
      </c>
      <c r="J711" s="35">
        <v>25</v>
      </c>
      <c r="K711" s="36"/>
      <c r="L711" s="36"/>
      <c r="M711" s="36"/>
      <c r="N711" s="36"/>
      <c r="O711" s="36"/>
      <c r="P711" s="36"/>
      <c r="Q711" s="36"/>
      <c r="R711" s="36"/>
      <c r="S711" s="36"/>
      <c r="T711" s="36">
        <v>2.87741872430593E-3</v>
      </c>
      <c r="U711" s="36">
        <v>4.8245278812283398E-3</v>
      </c>
      <c r="V711" s="36">
        <v>2.1719457063128999E-3</v>
      </c>
      <c r="W711" s="36">
        <v>2.2873099132382701E-3</v>
      </c>
      <c r="X711" s="36">
        <v>8.0650423211232995E-3</v>
      </c>
      <c r="Y711" s="36">
        <v>7.7132460830962304E-3</v>
      </c>
      <c r="Z711" s="36">
        <v>1.2668074147651101E-3</v>
      </c>
      <c r="AA711" s="36">
        <v>1.2801210497409301E-3</v>
      </c>
      <c r="AB711" s="36">
        <v>1.21341316134042E-3</v>
      </c>
      <c r="AC711" s="36">
        <v>1.13866838886864E-3</v>
      </c>
      <c r="AD711" s="36">
        <v>1.0012716832706501E-3</v>
      </c>
      <c r="AE711" s="36">
        <v>1.09892983298876E-3</v>
      </c>
      <c r="AF711" s="36">
        <v>8.8112048344104901E-4</v>
      </c>
      <c r="AG711" s="36">
        <v>6.2630192759083499E-4</v>
      </c>
      <c r="AH711" s="59" t="s">
        <v>760</v>
      </c>
    </row>
    <row r="712" spans="1:34" ht="15" customHeight="1" x14ac:dyDescent="0.25">
      <c r="A712" s="34" t="s">
        <v>832</v>
      </c>
      <c r="B712" s="34" t="s">
        <v>9</v>
      </c>
      <c r="C712" s="34" t="s">
        <v>34</v>
      </c>
      <c r="D712" s="34" t="s">
        <v>35</v>
      </c>
      <c r="E712" s="34" t="s">
        <v>758</v>
      </c>
      <c r="F712" s="34" t="s">
        <v>1089</v>
      </c>
      <c r="G712" s="34" t="s">
        <v>40</v>
      </c>
      <c r="H712" s="34" t="s">
        <v>725</v>
      </c>
      <c r="I712" s="59" t="s">
        <v>17</v>
      </c>
      <c r="J712" s="35">
        <v>1</v>
      </c>
      <c r="K712" s="36"/>
      <c r="L712" s="36"/>
      <c r="M712" s="36"/>
      <c r="N712" s="36"/>
      <c r="O712" s="36"/>
      <c r="P712" s="36"/>
      <c r="Q712" s="36"/>
      <c r="R712" s="36"/>
      <c r="S712" s="36"/>
      <c r="T712" s="36">
        <v>5.4058893283626301E-3</v>
      </c>
      <c r="U712" s="36">
        <v>8.2816123670374202E-3</v>
      </c>
      <c r="V712" s="36">
        <v>3.7284852315578802E-3</v>
      </c>
      <c r="W712" s="36">
        <v>5.0186848109990698E-3</v>
      </c>
      <c r="X712" s="36">
        <v>1.56167139800022E-2</v>
      </c>
      <c r="Y712" s="36">
        <v>1.16310403591082E-2</v>
      </c>
      <c r="Z712" s="36">
        <v>2.37824902720938E-3</v>
      </c>
      <c r="AA712" s="36">
        <v>4.1488737666933702E-3</v>
      </c>
      <c r="AB712" s="36">
        <v>3.7875654835891198E-3</v>
      </c>
      <c r="AC712" s="36">
        <v>2.6303197887106201E-3</v>
      </c>
      <c r="AD712" s="36">
        <v>3.3224018074145402E-3</v>
      </c>
      <c r="AE712" s="36">
        <v>3.29974509811991E-3</v>
      </c>
      <c r="AF712" s="36">
        <v>7.2031241307649804E-3</v>
      </c>
      <c r="AG712" s="36">
        <v>6.64495290755426E-3</v>
      </c>
      <c r="AH712" s="59" t="s">
        <v>760</v>
      </c>
    </row>
    <row r="713" spans="1:34" ht="15" customHeight="1" x14ac:dyDescent="0.25">
      <c r="A713" s="34" t="s">
        <v>832</v>
      </c>
      <c r="B713" s="34" t="s">
        <v>9</v>
      </c>
      <c r="C713" s="34" t="s">
        <v>34</v>
      </c>
      <c r="D713" s="34" t="s">
        <v>35</v>
      </c>
      <c r="E713" s="34" t="s">
        <v>758</v>
      </c>
      <c r="F713" s="34" t="s">
        <v>1089</v>
      </c>
      <c r="G713" s="34" t="s">
        <v>40</v>
      </c>
      <c r="H713" s="34" t="s">
        <v>725</v>
      </c>
      <c r="I713" s="59" t="s">
        <v>18</v>
      </c>
      <c r="J713" s="35">
        <v>298</v>
      </c>
      <c r="K713" s="36"/>
      <c r="L713" s="36"/>
      <c r="M713" s="36"/>
      <c r="N713" s="36"/>
      <c r="O713" s="36"/>
      <c r="P713" s="36"/>
      <c r="Q713" s="36"/>
      <c r="R713" s="36"/>
      <c r="S713" s="36"/>
      <c r="T713" s="36">
        <v>4.5749585272688497E-3</v>
      </c>
      <c r="U713" s="36">
        <v>7.5507438809396298E-3</v>
      </c>
      <c r="V713" s="36">
        <v>3.3992560837890302E-3</v>
      </c>
      <c r="W713" s="36">
        <v>3.5800798455906998E-3</v>
      </c>
      <c r="X713" s="36">
        <v>1.26220633652876E-2</v>
      </c>
      <c r="Y713" s="36">
        <v>1.20722169480319E-2</v>
      </c>
      <c r="Z713" s="36">
        <v>3.2170326512351E-3</v>
      </c>
      <c r="AA713" s="36">
        <v>3.2179884722220698E-3</v>
      </c>
      <c r="AB713" s="36">
        <v>3.13368545864098E-3</v>
      </c>
      <c r="AC713" s="36">
        <v>2.9933970753736102E-3</v>
      </c>
      <c r="AD713" s="36">
        <v>2.6763463054873299E-3</v>
      </c>
      <c r="AE713" s="36">
        <v>2.79986555763028E-3</v>
      </c>
      <c r="AF713" s="36">
        <v>2.2436789152817998E-3</v>
      </c>
      <c r="AG713" s="36">
        <v>1.6213609665544199E-3</v>
      </c>
      <c r="AH713" s="59" t="s">
        <v>760</v>
      </c>
    </row>
    <row r="714" spans="1:34" ht="15" customHeight="1" x14ac:dyDescent="0.25">
      <c r="A714" s="34" t="s">
        <v>832</v>
      </c>
      <c r="B714" s="34" t="s">
        <v>9</v>
      </c>
      <c r="C714" s="34" t="s">
        <v>34</v>
      </c>
      <c r="D714" s="34" t="s">
        <v>35</v>
      </c>
      <c r="E714" s="34" t="s">
        <v>758</v>
      </c>
      <c r="F714" s="34" t="s">
        <v>1087</v>
      </c>
      <c r="G714" s="34" t="s">
        <v>40</v>
      </c>
      <c r="H714" s="34" t="s">
        <v>725</v>
      </c>
      <c r="I714" s="59" t="s">
        <v>16</v>
      </c>
      <c r="J714" s="35">
        <v>25</v>
      </c>
      <c r="K714" s="36"/>
      <c r="L714" s="36"/>
      <c r="M714" s="36"/>
      <c r="N714" s="36"/>
      <c r="O714" s="36"/>
      <c r="P714" s="36"/>
      <c r="Q714" s="36"/>
      <c r="R714" s="36"/>
      <c r="S714" s="36"/>
      <c r="T714" s="36">
        <v>2.5037945381156798E-4</v>
      </c>
      <c r="U714" s="36"/>
      <c r="V714" s="36"/>
      <c r="W714" s="36"/>
      <c r="X714" s="36">
        <v>8.5343991780712299E-8</v>
      </c>
      <c r="Y714" s="36">
        <v>4.7870921079261004E-7</v>
      </c>
      <c r="Z714" s="36">
        <v>1.1092820756433901E-8</v>
      </c>
      <c r="AA714" s="36">
        <v>2.4798656117272299E-8</v>
      </c>
      <c r="AB714" s="36">
        <v>2.9826285552321399E-8</v>
      </c>
      <c r="AC714" s="36">
        <v>1.6629103836154499E-8</v>
      </c>
      <c r="AD714" s="36">
        <v>7.1973803499276601E-9</v>
      </c>
      <c r="AE714" s="36"/>
      <c r="AF714" s="36"/>
      <c r="AG714" s="36"/>
      <c r="AH714" s="59" t="s">
        <v>1088</v>
      </c>
    </row>
    <row r="715" spans="1:34" ht="15" customHeight="1" x14ac:dyDescent="0.25">
      <c r="A715" s="34" t="s">
        <v>832</v>
      </c>
      <c r="B715" s="34" t="s">
        <v>9</v>
      </c>
      <c r="C715" s="34" t="s">
        <v>34</v>
      </c>
      <c r="D715" s="34" t="s">
        <v>35</v>
      </c>
      <c r="E715" s="34" t="s">
        <v>758</v>
      </c>
      <c r="F715" s="34" t="s">
        <v>1087</v>
      </c>
      <c r="G715" s="34" t="s">
        <v>40</v>
      </c>
      <c r="H715" s="34" t="s">
        <v>725</v>
      </c>
      <c r="I715" s="59" t="s">
        <v>17</v>
      </c>
      <c r="J715" s="35">
        <v>1</v>
      </c>
      <c r="K715" s="36"/>
      <c r="L715" s="36"/>
      <c r="M715" s="36"/>
      <c r="N715" s="36"/>
      <c r="O715" s="36"/>
      <c r="P715" s="36"/>
      <c r="Q715" s="36"/>
      <c r="R715" s="36"/>
      <c r="S715" s="36"/>
      <c r="T715" s="36">
        <v>6.8233491170375301E-3</v>
      </c>
      <c r="U715" s="36"/>
      <c r="V715" s="36"/>
      <c r="W715" s="36"/>
      <c r="X715" s="36">
        <v>1.96632058653796E-6</v>
      </c>
      <c r="Y715" s="36">
        <v>1.20408046850526E-5</v>
      </c>
      <c r="Z715" s="36">
        <v>7.0253378164088396E-7</v>
      </c>
      <c r="AA715" s="36">
        <v>1.7472227959335999E-6</v>
      </c>
      <c r="AB715" s="36">
        <v>2.3375839337858801E-6</v>
      </c>
      <c r="AC715" s="36">
        <v>1.1511710046903699E-6</v>
      </c>
      <c r="AD715" s="36">
        <v>4.4912011802898498E-7</v>
      </c>
      <c r="AE715" s="36"/>
      <c r="AF715" s="36"/>
      <c r="AG715" s="36"/>
      <c r="AH715" s="59" t="s">
        <v>1088</v>
      </c>
    </row>
    <row r="716" spans="1:34" ht="15" customHeight="1" x14ac:dyDescent="0.25">
      <c r="A716" s="34" t="s">
        <v>832</v>
      </c>
      <c r="B716" s="34" t="s">
        <v>9</v>
      </c>
      <c r="C716" s="34" t="s">
        <v>34</v>
      </c>
      <c r="D716" s="34" t="s">
        <v>35</v>
      </c>
      <c r="E716" s="34" t="s">
        <v>758</v>
      </c>
      <c r="F716" s="34" t="s">
        <v>1087</v>
      </c>
      <c r="G716" s="34" t="s">
        <v>40</v>
      </c>
      <c r="H716" s="34" t="s">
        <v>725</v>
      </c>
      <c r="I716" s="59" t="s">
        <v>18</v>
      </c>
      <c r="J716" s="35">
        <v>298</v>
      </c>
      <c r="K716" s="36"/>
      <c r="L716" s="36"/>
      <c r="M716" s="36"/>
      <c r="N716" s="36"/>
      <c r="O716" s="36"/>
      <c r="P716" s="36"/>
      <c r="Q716" s="36"/>
      <c r="R716" s="36"/>
      <c r="S716" s="36"/>
      <c r="T716" s="36">
        <v>4.1772793684546899E-4</v>
      </c>
      <c r="U716" s="36"/>
      <c r="V716" s="36"/>
      <c r="W716" s="36"/>
      <c r="X716" s="36">
        <v>1.3989065294911201E-7</v>
      </c>
      <c r="Y716" s="36">
        <v>7.5207457422134501E-7</v>
      </c>
      <c r="Z716" s="36">
        <v>2.8001550172974398E-8</v>
      </c>
      <c r="AA716" s="36">
        <v>6.4325917181532706E-8</v>
      </c>
      <c r="AB716" s="36">
        <v>8.1122597330104196E-8</v>
      </c>
      <c r="AC716" s="36">
        <v>4.3719643908616603E-8</v>
      </c>
      <c r="AD716" s="36">
        <v>2.02565384958987E-8</v>
      </c>
      <c r="AE716" s="36"/>
      <c r="AF716" s="36"/>
      <c r="AG716" s="36"/>
      <c r="AH716" s="59" t="s">
        <v>1088</v>
      </c>
    </row>
    <row r="717" spans="1:34" ht="15" customHeight="1" x14ac:dyDescent="0.25">
      <c r="A717" s="34" t="s">
        <v>832</v>
      </c>
      <c r="B717" s="34" t="s">
        <v>9</v>
      </c>
      <c r="C717" s="34" t="s">
        <v>34</v>
      </c>
      <c r="D717" s="34" t="s">
        <v>35</v>
      </c>
      <c r="E717" s="34" t="s">
        <v>853</v>
      </c>
      <c r="F717" s="34" t="s">
        <v>900</v>
      </c>
      <c r="G717" s="34" t="s">
        <v>40</v>
      </c>
      <c r="H717" s="34" t="s">
        <v>723</v>
      </c>
      <c r="I717" s="59" t="s">
        <v>16</v>
      </c>
      <c r="J717" s="35">
        <v>25</v>
      </c>
      <c r="K717" s="36"/>
      <c r="L717" s="36"/>
      <c r="M717" s="36"/>
      <c r="N717" s="36"/>
      <c r="O717" s="36"/>
      <c r="P717" s="36"/>
      <c r="Q717" s="36"/>
      <c r="R717" s="36"/>
      <c r="S717" s="36"/>
      <c r="T717" s="36"/>
      <c r="U717" s="36"/>
      <c r="V717" s="36"/>
      <c r="W717" s="36"/>
      <c r="X717" s="36"/>
      <c r="Y717" s="36">
        <v>9.7056397272690804E-7</v>
      </c>
      <c r="Z717" s="36">
        <v>3.09924156407941E-9</v>
      </c>
      <c r="AA717" s="36">
        <v>1.35413538406205E-5</v>
      </c>
      <c r="AB717" s="36"/>
      <c r="AC717" s="36">
        <v>3.91866612112305E-9</v>
      </c>
      <c r="AD717" s="36">
        <v>1.73139497026836E-6</v>
      </c>
      <c r="AE717" s="36">
        <v>6.9424104754642899E-6</v>
      </c>
      <c r="AF717" s="36">
        <v>9.4201096194500003E-7</v>
      </c>
      <c r="AG717" s="36">
        <v>1.7037112162599999E-7</v>
      </c>
      <c r="AH717" s="59" t="s">
        <v>901</v>
      </c>
    </row>
    <row r="718" spans="1:34" ht="15" customHeight="1" x14ac:dyDescent="0.25">
      <c r="A718" s="34" t="s">
        <v>832</v>
      </c>
      <c r="B718" s="34" t="s">
        <v>9</v>
      </c>
      <c r="C718" s="34" t="s">
        <v>34</v>
      </c>
      <c r="D718" s="34" t="s">
        <v>35</v>
      </c>
      <c r="E718" s="34" t="s">
        <v>853</v>
      </c>
      <c r="F718" s="34" t="s">
        <v>900</v>
      </c>
      <c r="G718" s="34" t="s">
        <v>40</v>
      </c>
      <c r="H718" s="34" t="s">
        <v>723</v>
      </c>
      <c r="I718" s="59" t="s">
        <v>17</v>
      </c>
      <c r="J718" s="35">
        <v>1</v>
      </c>
      <c r="K718" s="36"/>
      <c r="L718" s="36"/>
      <c r="M718" s="36"/>
      <c r="N718" s="36"/>
      <c r="O718" s="36"/>
      <c r="P718" s="36"/>
      <c r="Q718" s="36"/>
      <c r="R718" s="36"/>
      <c r="S718" s="36"/>
      <c r="T718" s="36"/>
      <c r="U718" s="36"/>
      <c r="V718" s="36"/>
      <c r="W718" s="36"/>
      <c r="X718" s="36"/>
      <c r="Y718" s="36">
        <v>3.3604413635107298E-4</v>
      </c>
      <c r="Z718" s="36">
        <v>1.0733532630288399E-6</v>
      </c>
      <c r="AA718" s="36">
        <v>4.6909235669912001E-3</v>
      </c>
      <c r="AB718" s="36"/>
      <c r="AC718" s="36">
        <v>1.35789249903836E-6</v>
      </c>
      <c r="AD718" s="36">
        <v>5.9963074050766504E-4</v>
      </c>
      <c r="AE718" s="36">
        <v>2.4047004110428101E-3</v>
      </c>
      <c r="AF718" s="36">
        <v>3.2642383730643301E-4</v>
      </c>
      <c r="AG718" s="36">
        <v>5.9067995559465997E-5</v>
      </c>
      <c r="AH718" s="59" t="s">
        <v>901</v>
      </c>
    </row>
    <row r="719" spans="1:34" ht="15" customHeight="1" x14ac:dyDescent="0.25">
      <c r="A719" s="34" t="s">
        <v>832</v>
      </c>
      <c r="B719" s="34" t="s">
        <v>9</v>
      </c>
      <c r="C719" s="34" t="s">
        <v>34</v>
      </c>
      <c r="D719" s="34" t="s">
        <v>35</v>
      </c>
      <c r="E719" s="34" t="s">
        <v>853</v>
      </c>
      <c r="F719" s="34" t="s">
        <v>900</v>
      </c>
      <c r="G719" s="34" t="s">
        <v>40</v>
      </c>
      <c r="H719" s="34" t="s">
        <v>723</v>
      </c>
      <c r="I719" s="59" t="s">
        <v>18</v>
      </c>
      <c r="J719" s="35">
        <v>298</v>
      </c>
      <c r="K719" s="36"/>
      <c r="L719" s="36"/>
      <c r="M719" s="36"/>
      <c r="N719" s="36"/>
      <c r="O719" s="36"/>
      <c r="P719" s="36"/>
      <c r="Q719" s="36"/>
      <c r="R719" s="36"/>
      <c r="S719" s="36"/>
      <c r="T719" s="36"/>
      <c r="U719" s="36"/>
      <c r="V719" s="36"/>
      <c r="W719" s="36"/>
      <c r="X719" s="36"/>
      <c r="Y719" s="36">
        <v>1.68294807067622E-6</v>
      </c>
      <c r="Z719" s="36">
        <v>5.374406312841E-9</v>
      </c>
      <c r="AA719" s="36">
        <v>2.3482116447294701E-5</v>
      </c>
      <c r="AB719" s="36"/>
      <c r="AC719" s="36">
        <v>6.7956209898681203E-9</v>
      </c>
      <c r="AD719" s="36">
        <v>3.0022983932893702E-6</v>
      </c>
      <c r="AE719" s="36">
        <v>1.2038730598132599E-5</v>
      </c>
      <c r="AF719" s="36">
        <v>1.6336387300089999E-6</v>
      </c>
      <c r="AG719" s="36">
        <v>2.9547823514500002E-7</v>
      </c>
      <c r="AH719" s="59" t="s">
        <v>901</v>
      </c>
    </row>
    <row r="720" spans="1:34" ht="15" customHeight="1" x14ac:dyDescent="0.25">
      <c r="A720" s="34" t="s">
        <v>832</v>
      </c>
      <c r="B720" s="34" t="s">
        <v>9</v>
      </c>
      <c r="C720" s="34" t="s">
        <v>34</v>
      </c>
      <c r="D720" s="34" t="s">
        <v>35</v>
      </c>
      <c r="E720" s="34" t="s">
        <v>853</v>
      </c>
      <c r="F720" s="34" t="s">
        <v>1168</v>
      </c>
      <c r="G720" s="34" t="s">
        <v>40</v>
      </c>
      <c r="H720" s="34" t="s">
        <v>723</v>
      </c>
      <c r="I720" s="59" t="s">
        <v>16</v>
      </c>
      <c r="J720" s="35">
        <v>25</v>
      </c>
      <c r="K720" s="36"/>
      <c r="L720" s="36"/>
      <c r="M720" s="36"/>
      <c r="N720" s="36"/>
      <c r="O720" s="36"/>
      <c r="P720" s="36"/>
      <c r="Q720" s="36"/>
      <c r="R720" s="36"/>
      <c r="S720" s="36"/>
      <c r="T720" s="36"/>
      <c r="U720" s="36"/>
      <c r="V720" s="36"/>
      <c r="W720" s="36"/>
      <c r="X720" s="36"/>
      <c r="Y720" s="36">
        <v>4.4656449456451697E-6</v>
      </c>
      <c r="Z720" s="36">
        <v>1.10078565371176E-7</v>
      </c>
      <c r="AA720" s="36"/>
      <c r="AB720" s="36">
        <v>1.6731249718222999E-7</v>
      </c>
      <c r="AC720" s="36">
        <v>8.8415319228759908E-6</v>
      </c>
      <c r="AD720" s="36">
        <v>3.1870637431899302E-5</v>
      </c>
      <c r="AE720" s="36">
        <v>2.0546814347752402E-5</v>
      </c>
      <c r="AF720" s="36">
        <v>9.7785736256509992E-6</v>
      </c>
      <c r="AG720" s="36">
        <v>2.5565125846130002E-6</v>
      </c>
      <c r="AH720" s="59" t="s">
        <v>902</v>
      </c>
    </row>
    <row r="721" spans="1:34" ht="15" customHeight="1" x14ac:dyDescent="0.25">
      <c r="A721" s="34" t="s">
        <v>832</v>
      </c>
      <c r="B721" s="34" t="s">
        <v>9</v>
      </c>
      <c r="C721" s="34" t="s">
        <v>34</v>
      </c>
      <c r="D721" s="34" t="s">
        <v>35</v>
      </c>
      <c r="E721" s="34" t="s">
        <v>853</v>
      </c>
      <c r="F721" s="34" t="s">
        <v>1168</v>
      </c>
      <c r="G721" s="34" t="s">
        <v>40</v>
      </c>
      <c r="H721" s="34" t="s">
        <v>723</v>
      </c>
      <c r="I721" s="59" t="s">
        <v>17</v>
      </c>
      <c r="J721" s="35">
        <v>1</v>
      </c>
      <c r="K721" s="36"/>
      <c r="L721" s="36"/>
      <c r="M721" s="36"/>
      <c r="N721" s="36"/>
      <c r="O721" s="36"/>
      <c r="P721" s="36"/>
      <c r="Q721" s="36"/>
      <c r="R721" s="36"/>
      <c r="S721" s="36"/>
      <c r="T721" s="36"/>
      <c r="U721" s="36"/>
      <c r="V721" s="36"/>
      <c r="W721" s="36"/>
      <c r="X721" s="36"/>
      <c r="Y721" s="36">
        <v>1.5458646316588501E-3</v>
      </c>
      <c r="Z721" s="36">
        <v>3.80998712696993E-5</v>
      </c>
      <c r="AA721" s="36"/>
      <c r="AB721" s="36">
        <v>5.7925584846295903E-5</v>
      </c>
      <c r="AC721" s="36">
        <v>3.0614300395765599E-3</v>
      </c>
      <c r="AD721" s="36">
        <v>1.10346206781901E-2</v>
      </c>
      <c r="AE721" s="36">
        <v>7.1133137552961403E-3</v>
      </c>
      <c r="AF721" s="36">
        <v>3.38496409124283E-3</v>
      </c>
      <c r="AG721" s="36">
        <v>8.8513941917201303E-4</v>
      </c>
      <c r="AH721" s="59" t="s">
        <v>902</v>
      </c>
    </row>
    <row r="722" spans="1:34" ht="15" customHeight="1" x14ac:dyDescent="0.25">
      <c r="A722" s="34" t="s">
        <v>832</v>
      </c>
      <c r="B722" s="34" t="s">
        <v>9</v>
      </c>
      <c r="C722" s="34" t="s">
        <v>34</v>
      </c>
      <c r="D722" s="34" t="s">
        <v>35</v>
      </c>
      <c r="E722" s="34" t="s">
        <v>853</v>
      </c>
      <c r="F722" s="34" t="s">
        <v>1168</v>
      </c>
      <c r="G722" s="34" t="s">
        <v>40</v>
      </c>
      <c r="H722" s="34" t="s">
        <v>723</v>
      </c>
      <c r="I722" s="59" t="s">
        <v>18</v>
      </c>
      <c r="J722" s="35">
        <v>298</v>
      </c>
      <c r="K722" s="36"/>
      <c r="L722" s="36"/>
      <c r="M722" s="36"/>
      <c r="N722" s="36"/>
      <c r="O722" s="36"/>
      <c r="P722" s="36"/>
      <c r="Q722" s="36"/>
      <c r="R722" s="36"/>
      <c r="S722" s="36"/>
      <c r="T722" s="36"/>
      <c r="U722" s="36"/>
      <c r="V722" s="36"/>
      <c r="W722" s="36"/>
      <c r="X722" s="36"/>
      <c r="Y722" s="36">
        <v>7.7431925458442202E-6</v>
      </c>
      <c r="Z722" s="36">
        <v>1.9086782841307401E-7</v>
      </c>
      <c r="AA722" s="36"/>
      <c r="AB722" s="36">
        <v>2.9011586750003398E-7</v>
      </c>
      <c r="AC722" s="36">
        <v>1.53312376980498E-5</v>
      </c>
      <c r="AD722" s="36">
        <v>5.5263207319429198E-5</v>
      </c>
      <c r="AE722" s="36">
        <v>3.5627729456255602E-5</v>
      </c>
      <c r="AF722" s="36">
        <v>1.6955503834924E-5</v>
      </c>
      <c r="AG722" s="36">
        <v>4.4329854496779997E-6</v>
      </c>
      <c r="AH722" s="59" t="s">
        <v>902</v>
      </c>
    </row>
    <row r="723" spans="1:34" ht="15" customHeight="1" x14ac:dyDescent="0.25">
      <c r="A723" s="34" t="s">
        <v>832</v>
      </c>
      <c r="B723" s="34" t="s">
        <v>9</v>
      </c>
      <c r="C723" s="34" t="s">
        <v>34</v>
      </c>
      <c r="D723" s="34" t="s">
        <v>35</v>
      </c>
      <c r="E723" s="34" t="s">
        <v>853</v>
      </c>
      <c r="F723" s="34" t="s">
        <v>1169</v>
      </c>
      <c r="G723" s="34" t="s">
        <v>40</v>
      </c>
      <c r="H723" s="34" t="s">
        <v>723</v>
      </c>
      <c r="I723" s="59" t="s">
        <v>16</v>
      </c>
      <c r="J723" s="35">
        <v>25</v>
      </c>
      <c r="K723" s="36"/>
      <c r="L723" s="36"/>
      <c r="M723" s="36"/>
      <c r="N723" s="36"/>
      <c r="O723" s="36"/>
      <c r="P723" s="36"/>
      <c r="Q723" s="36"/>
      <c r="R723" s="36"/>
      <c r="S723" s="36"/>
      <c r="T723" s="36"/>
      <c r="U723" s="36"/>
      <c r="V723" s="36"/>
      <c r="W723" s="36"/>
      <c r="X723" s="36"/>
      <c r="Y723" s="36">
        <v>6.6438219370433599E-7</v>
      </c>
      <c r="Z723" s="36"/>
      <c r="AA723" s="36"/>
      <c r="AB723" s="36"/>
      <c r="AC723" s="36"/>
      <c r="AD723" s="36"/>
      <c r="AE723" s="36"/>
      <c r="AF723" s="36"/>
      <c r="AG723" s="36"/>
      <c r="AH723" s="59" t="s">
        <v>903</v>
      </c>
    </row>
    <row r="724" spans="1:34" ht="15" customHeight="1" x14ac:dyDescent="0.25">
      <c r="A724" s="34" t="s">
        <v>832</v>
      </c>
      <c r="B724" s="34" t="s">
        <v>9</v>
      </c>
      <c r="C724" s="34" t="s">
        <v>34</v>
      </c>
      <c r="D724" s="34" t="s">
        <v>35</v>
      </c>
      <c r="E724" s="34" t="s">
        <v>853</v>
      </c>
      <c r="F724" s="34" t="s">
        <v>1169</v>
      </c>
      <c r="G724" s="34" t="s">
        <v>40</v>
      </c>
      <c r="H724" s="34" t="s">
        <v>723</v>
      </c>
      <c r="I724" s="59" t="s">
        <v>17</v>
      </c>
      <c r="J724" s="35">
        <v>1</v>
      </c>
      <c r="K724" s="36"/>
      <c r="L724" s="36"/>
      <c r="M724" s="36"/>
      <c r="N724" s="36"/>
      <c r="O724" s="36"/>
      <c r="P724" s="36"/>
      <c r="Q724" s="36"/>
      <c r="R724" s="36"/>
      <c r="S724" s="36"/>
      <c r="T724" s="36"/>
      <c r="U724" s="36"/>
      <c r="V724" s="36"/>
      <c r="W724" s="36"/>
      <c r="X724" s="36"/>
      <c r="Y724" s="36">
        <v>2.5634740206401498E-4</v>
      </c>
      <c r="Z724" s="36"/>
      <c r="AA724" s="36"/>
      <c r="AB724" s="36"/>
      <c r="AC724" s="36"/>
      <c r="AD724" s="36"/>
      <c r="AE724" s="36"/>
      <c r="AF724" s="36"/>
      <c r="AG724" s="36"/>
      <c r="AH724" s="59" t="s">
        <v>903</v>
      </c>
    </row>
    <row r="725" spans="1:34" ht="15" customHeight="1" x14ac:dyDescent="0.25">
      <c r="A725" s="34" t="s">
        <v>832</v>
      </c>
      <c r="B725" s="34" t="s">
        <v>9</v>
      </c>
      <c r="C725" s="34" t="s">
        <v>34</v>
      </c>
      <c r="D725" s="34" t="s">
        <v>35</v>
      </c>
      <c r="E725" s="34" t="s">
        <v>853</v>
      </c>
      <c r="F725" s="34" t="s">
        <v>1169</v>
      </c>
      <c r="G725" s="34" t="s">
        <v>40</v>
      </c>
      <c r="H725" s="34" t="s">
        <v>723</v>
      </c>
      <c r="I725" s="59" t="s">
        <v>18</v>
      </c>
      <c r="J725" s="35">
        <v>298</v>
      </c>
      <c r="K725" s="36"/>
      <c r="L725" s="36"/>
      <c r="M725" s="36"/>
      <c r="N725" s="36"/>
      <c r="O725" s="36"/>
      <c r="P725" s="36"/>
      <c r="Q725" s="36"/>
      <c r="R725" s="36"/>
      <c r="S725" s="36"/>
      <c r="T725" s="36"/>
      <c r="U725" s="36"/>
      <c r="V725" s="36"/>
      <c r="W725" s="36"/>
      <c r="X725" s="36"/>
      <c r="Y725" s="36">
        <v>1.15211041807557E-6</v>
      </c>
      <c r="Z725" s="36"/>
      <c r="AA725" s="36"/>
      <c r="AB725" s="36"/>
      <c r="AC725" s="36"/>
      <c r="AD725" s="36"/>
      <c r="AE725" s="36"/>
      <c r="AF725" s="36"/>
      <c r="AG725" s="36"/>
      <c r="AH725" s="59" t="s">
        <v>903</v>
      </c>
    </row>
    <row r="726" spans="1:34" ht="15" customHeight="1" x14ac:dyDescent="0.25">
      <c r="A726" s="34" t="s">
        <v>832</v>
      </c>
      <c r="B726" s="34" t="s">
        <v>9</v>
      </c>
      <c r="C726" s="34" t="s">
        <v>34</v>
      </c>
      <c r="D726" s="34" t="s">
        <v>35</v>
      </c>
      <c r="E726" s="34" t="s">
        <v>853</v>
      </c>
      <c r="F726" s="34" t="s">
        <v>904</v>
      </c>
      <c r="G726" s="34" t="s">
        <v>40</v>
      </c>
      <c r="H726" s="34" t="s">
        <v>723</v>
      </c>
      <c r="I726" s="59" t="s">
        <v>16</v>
      </c>
      <c r="J726" s="35">
        <v>25</v>
      </c>
      <c r="K726" s="36"/>
      <c r="L726" s="36"/>
      <c r="M726" s="36"/>
      <c r="N726" s="36"/>
      <c r="O726" s="36"/>
      <c r="P726" s="36"/>
      <c r="Q726" s="36"/>
      <c r="R726" s="36"/>
      <c r="S726" s="36"/>
      <c r="T726" s="36"/>
      <c r="U726" s="36"/>
      <c r="V726" s="36"/>
      <c r="W726" s="36"/>
      <c r="X726" s="36"/>
      <c r="Y726" s="36">
        <v>6.4427882006843197E-5</v>
      </c>
      <c r="Z726" s="36">
        <v>4.4708152206931798E-8</v>
      </c>
      <c r="AA726" s="36"/>
      <c r="AB726" s="36"/>
      <c r="AC726" s="36">
        <v>1.99896609396018E-8</v>
      </c>
      <c r="AD726" s="36">
        <v>2.9206993577103098E-7</v>
      </c>
      <c r="AE726" s="36">
        <v>4.9801840677833302E-6</v>
      </c>
      <c r="AF726" s="36">
        <v>6.9925646348786998E-5</v>
      </c>
      <c r="AG726" s="36">
        <v>1.38145478111954E-4</v>
      </c>
      <c r="AH726" s="59" t="s">
        <v>905</v>
      </c>
    </row>
    <row r="727" spans="1:34" ht="15" customHeight="1" x14ac:dyDescent="0.25">
      <c r="A727" s="34" t="s">
        <v>832</v>
      </c>
      <c r="B727" s="34" t="s">
        <v>9</v>
      </c>
      <c r="C727" s="34" t="s">
        <v>34</v>
      </c>
      <c r="D727" s="34" t="s">
        <v>35</v>
      </c>
      <c r="E727" s="34" t="s">
        <v>853</v>
      </c>
      <c r="F727" s="34" t="s">
        <v>904</v>
      </c>
      <c r="G727" s="34" t="s">
        <v>40</v>
      </c>
      <c r="H727" s="34" t="s">
        <v>723</v>
      </c>
      <c r="I727" s="59" t="s">
        <v>17</v>
      </c>
      <c r="J727" s="35">
        <v>1</v>
      </c>
      <c r="K727" s="36"/>
      <c r="L727" s="36"/>
      <c r="M727" s="36"/>
      <c r="N727" s="36"/>
      <c r="O727" s="36"/>
      <c r="P727" s="36"/>
      <c r="Q727" s="36"/>
      <c r="R727" s="36"/>
      <c r="S727" s="36"/>
      <c r="T727" s="36"/>
      <c r="U727" s="36"/>
      <c r="V727" s="36"/>
      <c r="W727" s="36"/>
      <c r="X727" s="36"/>
      <c r="Y727" s="36">
        <v>2.23034889267275E-2</v>
      </c>
      <c r="Z727" s="36">
        <v>1.54796587322939E-5</v>
      </c>
      <c r="AA727" s="36"/>
      <c r="AB727" s="36"/>
      <c r="AC727" s="36">
        <v>6.9214378475240704E-6</v>
      </c>
      <c r="AD727" s="36">
        <v>1.0114443013416E-4</v>
      </c>
      <c r="AE727" s="36">
        <v>1.7313668416735399E-3</v>
      </c>
      <c r="AF727" s="36">
        <v>2.5346320710550801E-2</v>
      </c>
      <c r="AG727" s="36">
        <v>5.1339627412034003E-2</v>
      </c>
      <c r="AH727" s="59" t="s">
        <v>905</v>
      </c>
    </row>
    <row r="728" spans="1:34" ht="15" customHeight="1" x14ac:dyDescent="0.25">
      <c r="A728" s="34" t="s">
        <v>832</v>
      </c>
      <c r="B728" s="34" t="s">
        <v>9</v>
      </c>
      <c r="C728" s="34" t="s">
        <v>34</v>
      </c>
      <c r="D728" s="34" t="s">
        <v>35</v>
      </c>
      <c r="E728" s="34" t="s">
        <v>853</v>
      </c>
      <c r="F728" s="34" t="s">
        <v>904</v>
      </c>
      <c r="G728" s="34" t="s">
        <v>40</v>
      </c>
      <c r="H728" s="34" t="s">
        <v>723</v>
      </c>
      <c r="I728" s="59" t="s">
        <v>18</v>
      </c>
      <c r="J728" s="35">
        <v>298</v>
      </c>
      <c r="K728" s="36"/>
      <c r="L728" s="36"/>
      <c r="M728" s="36"/>
      <c r="N728" s="36"/>
      <c r="O728" s="36"/>
      <c r="P728" s="36"/>
      <c r="Q728" s="36"/>
      <c r="R728" s="36"/>
      <c r="S728" s="36"/>
      <c r="T728" s="36"/>
      <c r="U728" s="36"/>
      <c r="V728" s="36"/>
      <c r="W728" s="36"/>
      <c r="X728" s="36"/>
      <c r="Y728" s="36">
        <v>1.1170353308032301E-4</v>
      </c>
      <c r="Z728" s="36">
        <v>7.75116276470894E-8</v>
      </c>
      <c r="AA728" s="36"/>
      <c r="AB728" s="36"/>
      <c r="AC728" s="36">
        <v>3.4657133123448901E-8</v>
      </c>
      <c r="AD728" s="36">
        <v>5.06375563219215E-7</v>
      </c>
      <c r="AE728" s="36">
        <v>8.6324144237394793E-6</v>
      </c>
      <c r="AF728" s="36">
        <v>1.20895167920202E-4</v>
      </c>
      <c r="AG728" s="36">
        <v>2.38462643351323E-4</v>
      </c>
      <c r="AH728" s="59" t="s">
        <v>905</v>
      </c>
    </row>
    <row r="729" spans="1:34" ht="15" customHeight="1" x14ac:dyDescent="0.25">
      <c r="A729" s="34" t="s">
        <v>832</v>
      </c>
      <c r="B729" s="34" t="s">
        <v>9</v>
      </c>
      <c r="C729" s="34" t="s">
        <v>34</v>
      </c>
      <c r="D729" s="34" t="s">
        <v>35</v>
      </c>
      <c r="E729" s="34" t="s">
        <v>853</v>
      </c>
      <c r="F729" s="34" t="s">
        <v>854</v>
      </c>
      <c r="G729" s="34" t="s">
        <v>40</v>
      </c>
      <c r="H729" s="34" t="s">
        <v>723</v>
      </c>
      <c r="I729" s="59" t="s">
        <v>16</v>
      </c>
      <c r="J729" s="35">
        <v>25</v>
      </c>
      <c r="K729" s="36"/>
      <c r="L729" s="36"/>
      <c r="M729" s="36"/>
      <c r="N729" s="36"/>
      <c r="O729" s="36"/>
      <c r="P729" s="36"/>
      <c r="Q729" s="36"/>
      <c r="R729" s="36"/>
      <c r="S729" s="36"/>
      <c r="T729" s="36"/>
      <c r="U729" s="36"/>
      <c r="V729" s="36"/>
      <c r="W729" s="36"/>
      <c r="X729" s="36">
        <v>4.3876959722143101E-7</v>
      </c>
      <c r="Y729" s="36"/>
      <c r="Z729" s="36"/>
      <c r="AA729" s="36"/>
      <c r="AB729" s="36"/>
      <c r="AC729" s="36"/>
      <c r="AD729" s="36">
        <v>4.4687142996304499E-7</v>
      </c>
      <c r="AE729" s="36">
        <v>4.7147256058964298E-6</v>
      </c>
      <c r="AF729" s="36">
        <v>9.1794589514999998E-7</v>
      </c>
      <c r="AG729" s="36">
        <v>5.7165606212999998E-8</v>
      </c>
      <c r="AH729" s="59" t="s">
        <v>872</v>
      </c>
    </row>
    <row r="730" spans="1:34" ht="15" customHeight="1" x14ac:dyDescent="0.25">
      <c r="A730" s="34" t="s">
        <v>832</v>
      </c>
      <c r="B730" s="34" t="s">
        <v>9</v>
      </c>
      <c r="C730" s="34" t="s">
        <v>34</v>
      </c>
      <c r="D730" s="34" t="s">
        <v>35</v>
      </c>
      <c r="E730" s="34" t="s">
        <v>853</v>
      </c>
      <c r="F730" s="34" t="s">
        <v>854</v>
      </c>
      <c r="G730" s="34" t="s">
        <v>40</v>
      </c>
      <c r="H730" s="34" t="s">
        <v>723</v>
      </c>
      <c r="I730" s="59" t="s">
        <v>17</v>
      </c>
      <c r="J730" s="35">
        <v>1</v>
      </c>
      <c r="K730" s="36"/>
      <c r="L730" s="36"/>
      <c r="M730" s="36"/>
      <c r="N730" s="36"/>
      <c r="O730" s="36"/>
      <c r="P730" s="36"/>
      <c r="Q730" s="36"/>
      <c r="R730" s="36"/>
      <c r="S730" s="36"/>
      <c r="T730" s="36"/>
      <c r="U730" s="36"/>
      <c r="V730" s="36"/>
      <c r="W730" s="36"/>
      <c r="X730" s="36">
        <v>1.5193014591896801E-4</v>
      </c>
      <c r="Y730" s="36"/>
      <c r="Z730" s="36"/>
      <c r="AA730" s="36"/>
      <c r="AB730" s="36"/>
      <c r="AC730" s="36"/>
      <c r="AD730" s="36">
        <v>1.54725194217302E-4</v>
      </c>
      <c r="AE730" s="36">
        <v>1.6327830346838899E-3</v>
      </c>
      <c r="AF730" s="36">
        <v>3.1780847326942402E-4</v>
      </c>
      <c r="AG730" s="36">
        <v>1.9804375699922001E-5</v>
      </c>
      <c r="AH730" s="59" t="s">
        <v>872</v>
      </c>
    </row>
    <row r="731" spans="1:34" ht="15" customHeight="1" x14ac:dyDescent="0.25">
      <c r="A731" s="34" t="s">
        <v>832</v>
      </c>
      <c r="B731" s="34" t="s">
        <v>9</v>
      </c>
      <c r="C731" s="34" t="s">
        <v>34</v>
      </c>
      <c r="D731" s="34" t="s">
        <v>35</v>
      </c>
      <c r="E731" s="34" t="s">
        <v>853</v>
      </c>
      <c r="F731" s="34" t="s">
        <v>854</v>
      </c>
      <c r="G731" s="34" t="s">
        <v>40</v>
      </c>
      <c r="H731" s="34" t="s">
        <v>723</v>
      </c>
      <c r="I731" s="59" t="s">
        <v>18</v>
      </c>
      <c r="J731" s="35">
        <v>298</v>
      </c>
      <c r="K731" s="36"/>
      <c r="L731" s="36"/>
      <c r="M731" s="36"/>
      <c r="N731" s="36"/>
      <c r="O731" s="36"/>
      <c r="P731" s="36"/>
      <c r="Q731" s="36"/>
      <c r="R731" s="36"/>
      <c r="S731" s="36"/>
      <c r="T731" s="36"/>
      <c r="U731" s="36"/>
      <c r="V731" s="36"/>
      <c r="W731" s="36"/>
      <c r="X731" s="36">
        <v>7.6084113080867104E-7</v>
      </c>
      <c r="Y731" s="36"/>
      <c r="Z731" s="36"/>
      <c r="AA731" s="36"/>
      <c r="AB731" s="36"/>
      <c r="AC731" s="36"/>
      <c r="AD731" s="36">
        <v>7.7493295694945002E-7</v>
      </c>
      <c r="AE731" s="36">
        <v>8.1759103142277492E-6</v>
      </c>
      <c r="AF731" s="36">
        <v>1.5917055219E-6</v>
      </c>
      <c r="AG731" s="36">
        <v>9.91325989559999E-8</v>
      </c>
      <c r="AH731" s="59" t="s">
        <v>872</v>
      </c>
    </row>
    <row r="732" spans="1:34" ht="15" customHeight="1" x14ac:dyDescent="0.25">
      <c r="A732" s="34" t="s">
        <v>832</v>
      </c>
      <c r="B732" s="34" t="s">
        <v>206</v>
      </c>
      <c r="C732" s="34" t="s">
        <v>34</v>
      </c>
      <c r="D732" s="34" t="s">
        <v>207</v>
      </c>
      <c r="E732" s="34" t="s">
        <v>12</v>
      </c>
      <c r="F732" s="34" t="s">
        <v>13</v>
      </c>
      <c r="G732" s="34" t="s">
        <v>208</v>
      </c>
      <c r="H732" s="34" t="s">
        <v>169</v>
      </c>
      <c r="I732" s="59" t="s">
        <v>209</v>
      </c>
      <c r="J732" s="35">
        <v>22800</v>
      </c>
      <c r="K732" s="36">
        <v>0.136077217296632</v>
      </c>
      <c r="L732" s="36">
        <v>0.146688370430821</v>
      </c>
      <c r="M732" s="36">
        <v>0.156050892964299</v>
      </c>
      <c r="N732" s="36">
        <v>0.14164920395321301</v>
      </c>
      <c r="O732" s="36">
        <v>0.135943725101243</v>
      </c>
      <c r="P732" s="36">
        <v>0.122468734393333</v>
      </c>
      <c r="Q732" s="36">
        <v>9.7959600253882298E-2</v>
      </c>
      <c r="R732" s="36">
        <v>9.74445292013075E-2</v>
      </c>
      <c r="S732" s="36">
        <v>0.103490552869841</v>
      </c>
      <c r="T732" s="36">
        <v>8.5998869986339696E-2</v>
      </c>
      <c r="U732" s="36">
        <v>7.6161790955766404E-2</v>
      </c>
      <c r="V732" s="36">
        <v>8.0621803867605896E-2</v>
      </c>
      <c r="W732" s="36">
        <v>7.9971753976446805E-2</v>
      </c>
      <c r="X732" s="36">
        <v>6.2403537988782697E-2</v>
      </c>
      <c r="Y732" s="36">
        <v>6.9189585552722102E-2</v>
      </c>
      <c r="Z732" s="36">
        <v>6.0863726295125799E-2</v>
      </c>
      <c r="AA732" s="36">
        <v>7.7732640138640605E-2</v>
      </c>
      <c r="AB732" s="36">
        <v>4.9603043459308903E-2</v>
      </c>
      <c r="AC732" s="36">
        <v>7.8793078339168904E-2</v>
      </c>
      <c r="AD732" s="36">
        <v>4.89577191959688E-2</v>
      </c>
      <c r="AE732" s="36">
        <v>7.4173528288912896E-2</v>
      </c>
      <c r="AF732" s="36">
        <v>6.80139340348003E-2</v>
      </c>
      <c r="AG732" s="36">
        <v>3.1137964149139798E-2</v>
      </c>
      <c r="AH732" s="59" t="s">
        <v>600</v>
      </c>
    </row>
    <row r="733" spans="1:34" ht="15" customHeight="1" x14ac:dyDescent="0.25">
      <c r="A733" s="34" t="s">
        <v>832</v>
      </c>
      <c r="B733" s="34" t="s">
        <v>9</v>
      </c>
      <c r="C733" s="34" t="s">
        <v>34</v>
      </c>
      <c r="D733" s="34" t="s">
        <v>39</v>
      </c>
      <c r="E733" s="34" t="s">
        <v>1173</v>
      </c>
      <c r="F733" s="34" t="s">
        <v>13</v>
      </c>
      <c r="G733" s="34" t="s">
        <v>40</v>
      </c>
      <c r="H733" s="34" t="s">
        <v>413</v>
      </c>
      <c r="I733" s="59" t="s">
        <v>16</v>
      </c>
      <c r="J733" s="35">
        <v>25</v>
      </c>
      <c r="K733" s="36"/>
      <c r="L733" s="36"/>
      <c r="M733" s="36"/>
      <c r="N733" s="36"/>
      <c r="O733" s="36"/>
      <c r="P733" s="36"/>
      <c r="Q733" s="36"/>
      <c r="R733" s="36"/>
      <c r="S733" s="36"/>
      <c r="T733" s="36"/>
      <c r="U733" s="36"/>
      <c r="V733" s="36"/>
      <c r="W733" s="36"/>
      <c r="X733" s="36"/>
      <c r="Y733" s="36"/>
      <c r="Z733" s="36"/>
      <c r="AA733" s="36">
        <v>2.4846442499999998E-4</v>
      </c>
      <c r="AB733" s="36">
        <v>3.128044E-4</v>
      </c>
      <c r="AC733" s="36">
        <v>5.0517747500000005E-4</v>
      </c>
      <c r="AD733" s="36">
        <v>2.58920825E-4</v>
      </c>
      <c r="AE733" s="36">
        <v>4.6046884999999997E-4</v>
      </c>
      <c r="AF733" s="36">
        <v>6.0464882500000001E-4</v>
      </c>
      <c r="AG733" s="36">
        <v>5.6599592500000001E-4</v>
      </c>
      <c r="AH733" s="59" t="s">
        <v>982</v>
      </c>
    </row>
    <row r="734" spans="1:34" ht="15" customHeight="1" x14ac:dyDescent="0.25">
      <c r="A734" s="34" t="s">
        <v>832</v>
      </c>
      <c r="B734" s="34" t="s">
        <v>9</v>
      </c>
      <c r="C734" s="34" t="s">
        <v>34</v>
      </c>
      <c r="D734" s="34" t="s">
        <v>39</v>
      </c>
      <c r="E734" s="34" t="s">
        <v>1173</v>
      </c>
      <c r="F734" s="34" t="s">
        <v>13</v>
      </c>
      <c r="G734" s="34" t="s">
        <v>40</v>
      </c>
      <c r="H734" s="34" t="s">
        <v>413</v>
      </c>
      <c r="I734" s="59" t="s">
        <v>17</v>
      </c>
      <c r="J734" s="35">
        <v>1</v>
      </c>
      <c r="K734" s="36"/>
      <c r="L734" s="36"/>
      <c r="M734" s="36"/>
      <c r="N734" s="36"/>
      <c r="O734" s="36"/>
      <c r="P734" s="36"/>
      <c r="Q734" s="36"/>
      <c r="R734" s="36"/>
      <c r="S734" s="36"/>
      <c r="T734" s="36"/>
      <c r="U734" s="36"/>
      <c r="V734" s="36"/>
      <c r="W734" s="36"/>
      <c r="X734" s="36"/>
      <c r="Y734" s="36"/>
      <c r="Z734" s="36"/>
      <c r="AA734" s="36">
        <v>0.52694337383500001</v>
      </c>
      <c r="AB734" s="36">
        <v>0.66339554938099998</v>
      </c>
      <c r="AC734" s="36">
        <v>1.0713803631559999</v>
      </c>
      <c r="AD734" s="36">
        <v>0.549119278825</v>
      </c>
      <c r="AE734" s="36">
        <v>0.97656236184400003</v>
      </c>
      <c r="AF734" s="36">
        <v>1.2823392313840001</v>
      </c>
      <c r="AG734" s="36">
        <v>1.200364145003</v>
      </c>
      <c r="AH734" s="59" t="s">
        <v>982</v>
      </c>
    </row>
    <row r="735" spans="1:34" ht="15" customHeight="1" x14ac:dyDescent="0.25">
      <c r="A735" s="34" t="s">
        <v>832</v>
      </c>
      <c r="B735" s="34" t="s">
        <v>9</v>
      </c>
      <c r="C735" s="34" t="s">
        <v>34</v>
      </c>
      <c r="D735" s="34" t="s">
        <v>39</v>
      </c>
      <c r="E735" s="34" t="s">
        <v>1173</v>
      </c>
      <c r="F735" s="34" t="s">
        <v>13</v>
      </c>
      <c r="G735" s="34" t="s">
        <v>40</v>
      </c>
      <c r="H735" s="34" t="s">
        <v>413</v>
      </c>
      <c r="I735" s="59" t="s">
        <v>18</v>
      </c>
      <c r="J735" s="35">
        <v>298</v>
      </c>
      <c r="K735" s="36"/>
      <c r="L735" s="36"/>
      <c r="M735" s="36"/>
      <c r="N735" s="36"/>
      <c r="O735" s="36"/>
      <c r="P735" s="36"/>
      <c r="Q735" s="36"/>
      <c r="R735" s="36"/>
      <c r="S735" s="36"/>
      <c r="T735" s="36"/>
      <c r="U735" s="36"/>
      <c r="V735" s="36"/>
      <c r="W735" s="36"/>
      <c r="X735" s="36"/>
      <c r="Y735" s="36"/>
      <c r="Z735" s="36"/>
      <c r="AA735" s="36">
        <v>2.9616968400000002E-4</v>
      </c>
      <c r="AB735" s="36">
        <v>3.7286296400000001E-4</v>
      </c>
      <c r="AC735" s="36">
        <v>6.0217158000000005E-4</v>
      </c>
      <c r="AD735" s="36">
        <v>3.0863353399999998E-4</v>
      </c>
      <c r="AE735" s="36">
        <v>5.4887874999999997E-4</v>
      </c>
      <c r="AF735" s="36">
        <v>7.2074130999999996E-4</v>
      </c>
      <c r="AG735" s="36">
        <v>6.7466723200000005E-4</v>
      </c>
      <c r="AH735" s="59" t="s">
        <v>982</v>
      </c>
    </row>
    <row r="736" spans="1:34" ht="15" customHeight="1" x14ac:dyDescent="0.25">
      <c r="A736" s="34" t="s">
        <v>832</v>
      </c>
      <c r="B736" s="34" t="s">
        <v>999</v>
      </c>
      <c r="C736" s="34" t="s">
        <v>34</v>
      </c>
      <c r="D736" s="34" t="s">
        <v>39</v>
      </c>
      <c r="E736" s="34" t="s">
        <v>1016</v>
      </c>
      <c r="F736" s="34" t="s">
        <v>13</v>
      </c>
      <c r="G736" s="34" t="s">
        <v>40</v>
      </c>
      <c r="H736" s="34" t="s">
        <v>413</v>
      </c>
      <c r="I736" s="59" t="s">
        <v>16</v>
      </c>
      <c r="J736" s="35">
        <v>25</v>
      </c>
      <c r="K736" s="36">
        <v>4.03974010171984E-3</v>
      </c>
      <c r="L736" s="36">
        <v>7.1529521957052096E-3</v>
      </c>
      <c r="M736" s="36">
        <v>8.1305434724552907E-3</v>
      </c>
      <c r="N736" s="36">
        <v>9.5816460907960695E-3</v>
      </c>
      <c r="O736" s="36">
        <v>1.03595935332814E-2</v>
      </c>
      <c r="P736" s="36">
        <v>9.2802052549586997E-3</v>
      </c>
      <c r="Q736" s="36">
        <v>8.9070395058377192E-3</v>
      </c>
      <c r="R736" s="36">
        <v>1.00113552772177E-2</v>
      </c>
      <c r="S736" s="36">
        <v>1.0996711780985199E-2</v>
      </c>
      <c r="T736" s="36">
        <v>7.1146677714945704E-3</v>
      </c>
      <c r="U736" s="36">
        <v>6.3845133714607299E-3</v>
      </c>
      <c r="V736" s="36">
        <v>7.1791062824618501E-3</v>
      </c>
      <c r="W736" s="36">
        <v>8.1956509695262705E-3</v>
      </c>
      <c r="X736" s="36">
        <v>5.5744514662984298E-3</v>
      </c>
      <c r="Y736" s="36">
        <v>6.3346256336261697E-3</v>
      </c>
      <c r="Z736" s="36">
        <v>5.2864895100272003E-3</v>
      </c>
      <c r="AA736" s="36">
        <v>4.3167892828665996E-3</v>
      </c>
      <c r="AB736" s="36">
        <v>3.854908724887E-3</v>
      </c>
      <c r="AC736" s="36">
        <v>4.9453510345494802E-3</v>
      </c>
      <c r="AD736" s="36">
        <v>4.4059102817848696E-3</v>
      </c>
      <c r="AE736" s="36">
        <v>3.67648556141457E-3</v>
      </c>
      <c r="AF736" s="36">
        <v>3.40119021722118E-3</v>
      </c>
      <c r="AG736" s="36">
        <v>3.6208147516745802E-3</v>
      </c>
      <c r="AH736" s="59" t="s">
        <v>1017</v>
      </c>
    </row>
    <row r="737" spans="1:34" ht="15" customHeight="1" x14ac:dyDescent="0.25">
      <c r="A737" s="34" t="s">
        <v>832</v>
      </c>
      <c r="B737" s="34" t="s">
        <v>999</v>
      </c>
      <c r="C737" s="34" t="s">
        <v>34</v>
      </c>
      <c r="D737" s="34" t="s">
        <v>39</v>
      </c>
      <c r="E737" s="34" t="s">
        <v>1016</v>
      </c>
      <c r="F737" s="34" t="s">
        <v>13</v>
      </c>
      <c r="G737" s="34" t="s">
        <v>40</v>
      </c>
      <c r="H737" s="34" t="s">
        <v>413</v>
      </c>
      <c r="I737" s="59" t="s">
        <v>17</v>
      </c>
      <c r="J737" s="35">
        <v>1</v>
      </c>
      <c r="K737" s="36">
        <v>14.199118089162701</v>
      </c>
      <c r="L737" s="36">
        <v>25.305136506730801</v>
      </c>
      <c r="M737" s="36">
        <v>26.799804213125899</v>
      </c>
      <c r="N737" s="36">
        <v>31.908527577639401</v>
      </c>
      <c r="O737" s="36">
        <v>32.779004096032402</v>
      </c>
      <c r="P737" s="36">
        <v>29.886689849457898</v>
      </c>
      <c r="Q737" s="36">
        <v>27.8405088094839</v>
      </c>
      <c r="R737" s="36">
        <v>32.588550380626003</v>
      </c>
      <c r="S737" s="36">
        <v>37.745884923579602</v>
      </c>
      <c r="T737" s="36">
        <v>14.9761158261429</v>
      </c>
      <c r="U737" s="36">
        <v>13.439167479842601</v>
      </c>
      <c r="V737" s="36">
        <v>15.225448603846599</v>
      </c>
      <c r="W737" s="36">
        <v>17.3813365761713</v>
      </c>
      <c r="X737" s="36">
        <v>11.822296669725</v>
      </c>
      <c r="Y737" s="36">
        <v>13.4344740437945</v>
      </c>
      <c r="Z737" s="36">
        <v>11.211586952865799</v>
      </c>
      <c r="AA737" s="36">
        <v>9.1550467111036795</v>
      </c>
      <c r="AB737" s="36">
        <v>8.1754904237404808</v>
      </c>
      <c r="AC737" s="36">
        <v>10.488100474072599</v>
      </c>
      <c r="AD737" s="36">
        <v>9.3440545256094207</v>
      </c>
      <c r="AE737" s="36">
        <v>7.7970905786480698</v>
      </c>
      <c r="AF737" s="36">
        <v>7.2132442126826897</v>
      </c>
      <c r="AG737" s="36">
        <v>7.67902392535147</v>
      </c>
      <c r="AH737" s="59" t="s">
        <v>1017</v>
      </c>
    </row>
    <row r="738" spans="1:34" ht="15" customHeight="1" x14ac:dyDescent="0.25">
      <c r="A738" s="34" t="s">
        <v>832</v>
      </c>
      <c r="B738" s="34" t="s">
        <v>999</v>
      </c>
      <c r="C738" s="34" t="s">
        <v>34</v>
      </c>
      <c r="D738" s="34" t="s">
        <v>39</v>
      </c>
      <c r="E738" s="34" t="s">
        <v>1016</v>
      </c>
      <c r="F738" s="34" t="s">
        <v>13</v>
      </c>
      <c r="G738" s="34" t="s">
        <v>40</v>
      </c>
      <c r="H738" s="34" t="s">
        <v>413</v>
      </c>
      <c r="I738" s="59" t="s">
        <v>18</v>
      </c>
      <c r="J738" s="35">
        <v>298</v>
      </c>
      <c r="K738" s="36">
        <v>6.3583130373870603E-2</v>
      </c>
      <c r="L738" s="36">
        <v>0.11065977582174499</v>
      </c>
      <c r="M738" s="36">
        <v>0.108995732969162</v>
      </c>
      <c r="N738" s="36">
        <v>0.13215023466787701</v>
      </c>
      <c r="O738" s="36">
        <v>0.12567287360770699</v>
      </c>
      <c r="P738" s="36">
        <v>0.118266540611347</v>
      </c>
      <c r="Q738" s="36">
        <v>0.10400969460359499</v>
      </c>
      <c r="R738" s="36">
        <v>0.13066486330565399</v>
      </c>
      <c r="S738" s="36">
        <v>0.163615012795779</v>
      </c>
      <c r="T738" s="36">
        <v>9.8601359691750708E-3</v>
      </c>
      <c r="U738" s="36">
        <v>8.8482234113364394E-3</v>
      </c>
      <c r="V738" s="36">
        <v>8.5574946886953305E-3</v>
      </c>
      <c r="W738" s="36">
        <v>9.7692159556753509E-3</v>
      </c>
      <c r="X738" s="36">
        <v>6.6447461478279599E-3</v>
      </c>
      <c r="Y738" s="36">
        <v>7.5508737552824898E-3</v>
      </c>
      <c r="Z738" s="36">
        <v>6.3014954959525098E-3</v>
      </c>
      <c r="AA738" s="36">
        <v>5.1456128251771097E-3</v>
      </c>
      <c r="AB738" s="36">
        <v>4.5950512000653603E-3</v>
      </c>
      <c r="AC738" s="36">
        <v>5.8948584331830001E-3</v>
      </c>
      <c r="AD738" s="36">
        <v>5.2518450558875704E-3</v>
      </c>
      <c r="AE738" s="36">
        <v>4.3823707892062004E-3</v>
      </c>
      <c r="AF738" s="36">
        <v>4.05421873892767E-3</v>
      </c>
      <c r="AG738" s="36">
        <v>4.3160111839960899E-3</v>
      </c>
      <c r="AH738" s="59" t="s">
        <v>1017</v>
      </c>
    </row>
    <row r="739" spans="1:34" ht="15" customHeight="1" x14ac:dyDescent="0.25">
      <c r="A739" s="34" t="s">
        <v>832</v>
      </c>
      <c r="B739" s="34" t="s">
        <v>764</v>
      </c>
      <c r="C739" s="34" t="s">
        <v>10</v>
      </c>
      <c r="D739" s="34" t="s">
        <v>42</v>
      </c>
      <c r="E739" s="34" t="s">
        <v>12</v>
      </c>
      <c r="F739" s="34" t="s">
        <v>13</v>
      </c>
      <c r="G739" s="34" t="s">
        <v>398</v>
      </c>
      <c r="H739" s="34" t="s">
        <v>169</v>
      </c>
      <c r="I739" s="59" t="s">
        <v>17</v>
      </c>
      <c r="J739" s="35">
        <v>1</v>
      </c>
      <c r="K739" s="36">
        <v>1.7673333333333299E-5</v>
      </c>
      <c r="L739" s="36">
        <v>1.7673333333333299E-5</v>
      </c>
      <c r="M739" s="36">
        <v>1.7673333333333299E-5</v>
      </c>
      <c r="N739" s="36">
        <v>1.7673333333333299E-5</v>
      </c>
      <c r="O739" s="36">
        <v>1.7673333333333299E-5</v>
      </c>
      <c r="P739" s="36">
        <v>1.7673333333333299E-5</v>
      </c>
      <c r="Q739" s="36">
        <v>1.7673333333333299E-5</v>
      </c>
      <c r="R739" s="36">
        <v>1.7673333333333299E-5</v>
      </c>
      <c r="S739" s="36">
        <v>1.7673333333333299E-5</v>
      </c>
      <c r="T739" s="36">
        <v>1.7673333333333299E-5</v>
      </c>
      <c r="U739" s="36">
        <v>1.7673333333333299E-5</v>
      </c>
      <c r="V739" s="36">
        <v>1.7673333333333299E-5</v>
      </c>
      <c r="W739" s="36"/>
      <c r="X739" s="36">
        <v>5.3019999999999997E-5</v>
      </c>
      <c r="Y739" s="36"/>
      <c r="Z739" s="36"/>
      <c r="AA739" s="36"/>
      <c r="AB739" s="36">
        <v>8.3219999999999995E-3</v>
      </c>
      <c r="AC739" s="36"/>
      <c r="AD739" s="36"/>
      <c r="AE739" s="36"/>
      <c r="AF739" s="36"/>
      <c r="AG739" s="36"/>
      <c r="AH739" s="59" t="s">
        <v>1187</v>
      </c>
    </row>
    <row r="740" spans="1:34" ht="15" customHeight="1" x14ac:dyDescent="0.25">
      <c r="A740" s="34" t="s">
        <v>832</v>
      </c>
      <c r="B740" s="34" t="s">
        <v>41</v>
      </c>
      <c r="C740" s="34" t="s">
        <v>10</v>
      </c>
      <c r="D740" s="34" t="s">
        <v>42</v>
      </c>
      <c r="E740" s="34" t="s">
        <v>12</v>
      </c>
      <c r="F740" s="34" t="s">
        <v>13</v>
      </c>
      <c r="G740" s="34" t="s">
        <v>14</v>
      </c>
      <c r="H740" s="34" t="s">
        <v>908</v>
      </c>
      <c r="I740" s="59" t="s">
        <v>16</v>
      </c>
      <c r="J740" s="35">
        <v>25</v>
      </c>
      <c r="K740" s="36">
        <v>4.02733033418298E-10</v>
      </c>
      <c r="L740" s="36">
        <v>8.5278157245625406E-11</v>
      </c>
      <c r="M740" s="36">
        <v>1.4065576699919901E-10</v>
      </c>
      <c r="N740" s="36">
        <v>2.3909230045683101E-11</v>
      </c>
      <c r="O740" s="36">
        <v>5.1115947613307197E-11</v>
      </c>
      <c r="P740" s="36">
        <v>2.4178593188153502E-10</v>
      </c>
      <c r="Q740" s="36">
        <v>1.25993746332744E-9</v>
      </c>
      <c r="R740" s="36">
        <v>9.2707377420416596E-10</v>
      </c>
      <c r="S740" s="36">
        <v>9.7988849757092494E-10</v>
      </c>
      <c r="T740" s="36">
        <v>5.9633966576326404E-10</v>
      </c>
      <c r="U740" s="36">
        <v>1.89352903733127E-10</v>
      </c>
      <c r="V740" s="36">
        <v>2.9733959272732301E-10</v>
      </c>
      <c r="W740" s="36">
        <v>5.7205114532753999E-10</v>
      </c>
      <c r="X740" s="36">
        <v>4.1312810642780201E-9</v>
      </c>
      <c r="Y740" s="36">
        <v>1.7400602654043E-9</v>
      </c>
      <c r="Z740" s="36">
        <v>1.7799784860783799E-9</v>
      </c>
      <c r="AA740" s="36">
        <v>4.0889451968104802E-9</v>
      </c>
      <c r="AB740" s="36">
        <v>3.4977775327284501E-9</v>
      </c>
      <c r="AC740" s="36">
        <v>2.8483358607290301E-9</v>
      </c>
      <c r="AD740" s="36">
        <v>3.53302155444821E-9</v>
      </c>
      <c r="AE740" s="36">
        <v>2.13181696180693E-9</v>
      </c>
      <c r="AF740" s="36">
        <v>9.5105786282665296E-10</v>
      </c>
      <c r="AG740" s="36">
        <v>2.20722982024987E-10</v>
      </c>
      <c r="AH740" s="59" t="s">
        <v>1107</v>
      </c>
    </row>
    <row r="741" spans="1:34" ht="15" customHeight="1" x14ac:dyDescent="0.25">
      <c r="A741" s="34" t="s">
        <v>832</v>
      </c>
      <c r="B741" s="34" t="s">
        <v>41</v>
      </c>
      <c r="C741" s="34" t="s">
        <v>10</v>
      </c>
      <c r="D741" s="34" t="s">
        <v>42</v>
      </c>
      <c r="E741" s="34" t="s">
        <v>12</v>
      </c>
      <c r="F741" s="34" t="s">
        <v>13</v>
      </c>
      <c r="G741" s="34" t="s">
        <v>14</v>
      </c>
      <c r="H741" s="34" t="s">
        <v>908</v>
      </c>
      <c r="I741" s="59" t="s">
        <v>18</v>
      </c>
      <c r="J741" s="35">
        <v>298</v>
      </c>
      <c r="K741" s="36">
        <v>9.6011555166922196E-10</v>
      </c>
      <c r="L741" s="36">
        <v>2.0330312687357099E-10</v>
      </c>
      <c r="M741" s="36">
        <v>3.3532334852609099E-10</v>
      </c>
      <c r="N741" s="36">
        <v>5.6999604428908497E-11</v>
      </c>
      <c r="O741" s="36">
        <v>1.21860419110124E-10</v>
      </c>
      <c r="P741" s="36">
        <v>5.7641766160557895E-10</v>
      </c>
      <c r="Q741" s="36">
        <v>3.00369091257261E-9</v>
      </c>
      <c r="R741" s="36">
        <v>2.2101438777027299E-9</v>
      </c>
      <c r="S741" s="36">
        <v>2.3360541782090899E-9</v>
      </c>
      <c r="T741" s="36">
        <v>1.4216737631796199E-9</v>
      </c>
      <c r="U741" s="36">
        <v>4.51417322499775E-10</v>
      </c>
      <c r="V741" s="36">
        <v>7.0885758906193798E-10</v>
      </c>
      <c r="W741" s="36">
        <v>1.36376993046086E-9</v>
      </c>
      <c r="X741" s="36">
        <v>9.84897405723881E-9</v>
      </c>
      <c r="Y741" s="36">
        <v>4.1483036727238502E-9</v>
      </c>
      <c r="Z741" s="36">
        <v>4.2434687108108503E-9</v>
      </c>
      <c r="AA741" s="36">
        <v>9.74804534919619E-9</v>
      </c>
      <c r="AB741" s="36">
        <v>8.3387016380246294E-9</v>
      </c>
      <c r="AC741" s="36">
        <v>6.7904326919779997E-9</v>
      </c>
      <c r="AD741" s="36">
        <v>8.42272338580454E-9</v>
      </c>
      <c r="AE741" s="36">
        <v>5.0822516369477298E-9</v>
      </c>
      <c r="AF741" s="36">
        <v>2.2673219449787401E-9</v>
      </c>
      <c r="AG741" s="36">
        <v>5.2620358914756801E-10</v>
      </c>
      <c r="AH741" s="59" t="s">
        <v>1107</v>
      </c>
    </row>
    <row r="742" spans="1:34" ht="15" customHeight="1" x14ac:dyDescent="0.25">
      <c r="A742" s="34" t="s">
        <v>832</v>
      </c>
      <c r="B742" s="34" t="s">
        <v>41</v>
      </c>
      <c r="C742" s="34" t="s">
        <v>10</v>
      </c>
      <c r="D742" s="34" t="s">
        <v>42</v>
      </c>
      <c r="E742" s="34" t="s">
        <v>12</v>
      </c>
      <c r="F742" s="34" t="s">
        <v>13</v>
      </c>
      <c r="G742" s="34" t="s">
        <v>14</v>
      </c>
      <c r="H742" s="34" t="s">
        <v>885</v>
      </c>
      <c r="I742" s="59" t="s">
        <v>16</v>
      </c>
      <c r="J742" s="35">
        <v>25</v>
      </c>
      <c r="K742" s="36"/>
      <c r="L742" s="36"/>
      <c r="M742" s="36"/>
      <c r="N742" s="36"/>
      <c r="O742" s="36"/>
      <c r="P742" s="36"/>
      <c r="Q742" s="36"/>
      <c r="R742" s="36"/>
      <c r="S742" s="36"/>
      <c r="T742" s="36"/>
      <c r="U742" s="36"/>
      <c r="V742" s="36"/>
      <c r="W742" s="36">
        <v>9.3900616057647298E-6</v>
      </c>
      <c r="X742" s="36">
        <v>1.11570789785939E-5</v>
      </c>
      <c r="Y742" s="36">
        <v>8.7188672542217097E-6</v>
      </c>
      <c r="Z742" s="36">
        <v>1.03464936276231E-5</v>
      </c>
      <c r="AA742" s="36">
        <v>1.04651445440698E-5</v>
      </c>
      <c r="AB742" s="36">
        <v>1.5484986467384999E-6</v>
      </c>
      <c r="AC742" s="36"/>
      <c r="AD742" s="36"/>
      <c r="AE742" s="36"/>
      <c r="AF742" s="36"/>
      <c r="AG742" s="36"/>
      <c r="AH742" s="59" t="s">
        <v>1109</v>
      </c>
    </row>
    <row r="743" spans="1:34" ht="15" customHeight="1" x14ac:dyDescent="0.25">
      <c r="A743" s="34" t="s">
        <v>832</v>
      </c>
      <c r="B743" s="34" t="s">
        <v>41</v>
      </c>
      <c r="C743" s="34" t="s">
        <v>10</v>
      </c>
      <c r="D743" s="34" t="s">
        <v>42</v>
      </c>
      <c r="E743" s="34" t="s">
        <v>12</v>
      </c>
      <c r="F743" s="34" t="s">
        <v>13</v>
      </c>
      <c r="G743" s="34" t="s">
        <v>14</v>
      </c>
      <c r="H743" s="34" t="s">
        <v>885</v>
      </c>
      <c r="I743" s="59" t="s">
        <v>18</v>
      </c>
      <c r="J743" s="35">
        <v>298</v>
      </c>
      <c r="K743" s="36"/>
      <c r="L743" s="36"/>
      <c r="M743" s="36"/>
      <c r="N743" s="36"/>
      <c r="O743" s="36"/>
      <c r="P743" s="36"/>
      <c r="Q743" s="36"/>
      <c r="R743" s="36"/>
      <c r="S743" s="36"/>
      <c r="T743" s="36"/>
      <c r="U743" s="36"/>
      <c r="V743" s="36"/>
      <c r="W743" s="36">
        <v>2.2036127073328399E-5</v>
      </c>
      <c r="X743" s="36">
        <v>2.6182875093015301E-5</v>
      </c>
      <c r="Y743" s="36">
        <v>2.0461001728844799E-5</v>
      </c>
      <c r="Z743" s="36">
        <v>2.4280633920624599E-5</v>
      </c>
      <c r="AA743" s="36">
        <v>2.4559077958795899E-5</v>
      </c>
      <c r="AB743" s="36">
        <v>3.63393919923358E-6</v>
      </c>
      <c r="AC743" s="36"/>
      <c r="AD743" s="36"/>
      <c r="AE743" s="36"/>
      <c r="AF743" s="36"/>
      <c r="AG743" s="36"/>
      <c r="AH743" s="59" t="s">
        <v>1109</v>
      </c>
    </row>
    <row r="744" spans="1:34" ht="15" customHeight="1" x14ac:dyDescent="0.25">
      <c r="A744" s="34" t="s">
        <v>832</v>
      </c>
      <c r="B744" s="34" t="s">
        <v>41</v>
      </c>
      <c r="C744" s="34" t="s">
        <v>10</v>
      </c>
      <c r="D744" s="34" t="s">
        <v>42</v>
      </c>
      <c r="E744" s="34" t="s">
        <v>12</v>
      </c>
      <c r="F744" s="34" t="s">
        <v>13</v>
      </c>
      <c r="G744" s="34" t="s">
        <v>14</v>
      </c>
      <c r="H744" s="34" t="s">
        <v>29</v>
      </c>
      <c r="I744" s="59" t="s">
        <v>16</v>
      </c>
      <c r="J744" s="35">
        <v>25</v>
      </c>
      <c r="K744" s="36"/>
      <c r="L744" s="36"/>
      <c r="M744" s="36">
        <v>6.4875750000000003E-5</v>
      </c>
      <c r="N744" s="36">
        <v>1.5179999999999999E-6</v>
      </c>
      <c r="O744" s="36"/>
      <c r="P744" s="36">
        <v>1.0649999999999999E-10</v>
      </c>
      <c r="Q744" s="36">
        <v>9.6299999999999905E-10</v>
      </c>
      <c r="R744" s="36">
        <v>7.1549999999999997E-7</v>
      </c>
      <c r="S744" s="36"/>
      <c r="T744" s="36">
        <v>5.2500000000000005E-10</v>
      </c>
      <c r="U744" s="36">
        <v>5.2500000000000005E-10</v>
      </c>
      <c r="V744" s="36"/>
      <c r="W744" s="36"/>
      <c r="X744" s="36"/>
      <c r="Y744" s="36"/>
      <c r="Z744" s="36"/>
      <c r="AA744" s="36"/>
      <c r="AB744" s="36"/>
      <c r="AC744" s="36"/>
      <c r="AD744" s="36"/>
      <c r="AE744" s="36"/>
      <c r="AF744" s="36"/>
      <c r="AG744" s="36"/>
      <c r="AH744" s="59" t="s">
        <v>419</v>
      </c>
    </row>
    <row r="745" spans="1:34" ht="15" customHeight="1" x14ac:dyDescent="0.25">
      <c r="A745" s="34" t="s">
        <v>832</v>
      </c>
      <c r="B745" s="34" t="s">
        <v>41</v>
      </c>
      <c r="C745" s="34" t="s">
        <v>10</v>
      </c>
      <c r="D745" s="34" t="s">
        <v>42</v>
      </c>
      <c r="E745" s="34" t="s">
        <v>12</v>
      </c>
      <c r="F745" s="34" t="s">
        <v>13</v>
      </c>
      <c r="G745" s="34" t="s">
        <v>14</v>
      </c>
      <c r="H745" s="34" t="s">
        <v>29</v>
      </c>
      <c r="I745" s="59" t="s">
        <v>17</v>
      </c>
      <c r="J745" s="35">
        <v>1</v>
      </c>
      <c r="K745" s="36"/>
      <c r="L745" s="36"/>
      <c r="M745" s="36">
        <v>6.4434594900000003E-2</v>
      </c>
      <c r="N745" s="36">
        <v>1.5076776E-3</v>
      </c>
      <c r="O745" s="36"/>
      <c r="P745" s="36">
        <v>1.057758E-7</v>
      </c>
      <c r="Q745" s="36">
        <v>9.5645159999999899E-7</v>
      </c>
      <c r="R745" s="36">
        <v>7.1063460000000001E-4</v>
      </c>
      <c r="S745" s="36"/>
      <c r="T745" s="36">
        <v>5.2142999999999998E-7</v>
      </c>
      <c r="U745" s="36">
        <v>5.2142999999999998E-7</v>
      </c>
      <c r="V745" s="36"/>
      <c r="W745" s="36"/>
      <c r="X745" s="36"/>
      <c r="Y745" s="36"/>
      <c r="Z745" s="36"/>
      <c r="AA745" s="36"/>
      <c r="AB745" s="36"/>
      <c r="AC745" s="36"/>
      <c r="AD745" s="36"/>
      <c r="AE745" s="36"/>
      <c r="AF745" s="36"/>
      <c r="AG745" s="36"/>
      <c r="AH745" s="59" t="s">
        <v>419</v>
      </c>
    </row>
    <row r="746" spans="1:34" ht="15" customHeight="1" x14ac:dyDescent="0.25">
      <c r="A746" s="34" t="s">
        <v>832</v>
      </c>
      <c r="B746" s="34" t="s">
        <v>41</v>
      </c>
      <c r="C746" s="34" t="s">
        <v>10</v>
      </c>
      <c r="D746" s="34" t="s">
        <v>42</v>
      </c>
      <c r="E746" s="34" t="s">
        <v>12</v>
      </c>
      <c r="F746" s="34" t="s">
        <v>13</v>
      </c>
      <c r="G746" s="34" t="s">
        <v>14</v>
      </c>
      <c r="H746" s="34" t="s">
        <v>29</v>
      </c>
      <c r="I746" s="59" t="s">
        <v>18</v>
      </c>
      <c r="J746" s="35">
        <v>298</v>
      </c>
      <c r="K746" s="36"/>
      <c r="L746" s="36"/>
      <c r="M746" s="36">
        <v>1.54663788E-4</v>
      </c>
      <c r="N746" s="36">
        <v>3.6189120000000098E-6</v>
      </c>
      <c r="O746" s="36"/>
      <c r="P746" s="36">
        <v>2.5389600000000102E-10</v>
      </c>
      <c r="Q746" s="36">
        <v>2.2957919999999998E-9</v>
      </c>
      <c r="R746" s="36">
        <v>1.705752E-6</v>
      </c>
      <c r="S746" s="36"/>
      <c r="T746" s="36">
        <v>1.2516000000000001E-9</v>
      </c>
      <c r="U746" s="36">
        <v>1.2516000000000001E-9</v>
      </c>
      <c r="V746" s="36"/>
      <c r="W746" s="36"/>
      <c r="X746" s="36"/>
      <c r="Y746" s="36"/>
      <c r="Z746" s="36"/>
      <c r="AA746" s="36"/>
      <c r="AB746" s="36"/>
      <c r="AC746" s="36"/>
      <c r="AD746" s="36"/>
      <c r="AE746" s="36"/>
      <c r="AF746" s="36"/>
      <c r="AG746" s="36"/>
      <c r="AH746" s="59" t="s">
        <v>419</v>
      </c>
    </row>
    <row r="747" spans="1:34" ht="15" customHeight="1" x14ac:dyDescent="0.25">
      <c r="A747" s="34" t="s">
        <v>832</v>
      </c>
      <c r="B747" s="34" t="s">
        <v>41</v>
      </c>
      <c r="C747" s="34" t="s">
        <v>10</v>
      </c>
      <c r="D747" s="34" t="s">
        <v>42</v>
      </c>
      <c r="E747" s="34" t="s">
        <v>12</v>
      </c>
      <c r="F747" s="34" t="s">
        <v>13</v>
      </c>
      <c r="G747" s="34" t="s">
        <v>14</v>
      </c>
      <c r="H747" s="34" t="s">
        <v>30</v>
      </c>
      <c r="I747" s="59" t="s">
        <v>16</v>
      </c>
      <c r="J747" s="35">
        <v>25</v>
      </c>
      <c r="K747" s="36">
        <v>1.8357055999999999E-4</v>
      </c>
      <c r="L747" s="36">
        <v>7.7810959999999798E-5</v>
      </c>
      <c r="M747" s="36">
        <v>1.2461855999999999E-4</v>
      </c>
      <c r="N747" s="36">
        <v>2.3672727999999999E-4</v>
      </c>
      <c r="O747" s="36">
        <v>2.3658392319999999E-4</v>
      </c>
      <c r="P747" s="36">
        <v>2.5750508079999999E-4</v>
      </c>
      <c r="Q747" s="36">
        <v>2.4060168239999999E-4</v>
      </c>
      <c r="R747" s="36">
        <v>2.1550864000000099E-4</v>
      </c>
      <c r="S747" s="36">
        <v>2.1244248E-4</v>
      </c>
      <c r="T747" s="36">
        <v>1.00128592700963E-4</v>
      </c>
      <c r="U747" s="36">
        <v>4.7148384722944303E-6</v>
      </c>
      <c r="V747" s="36">
        <v>1.38071646174358E-4</v>
      </c>
      <c r="W747" s="36">
        <v>1.1740239999999999E-5</v>
      </c>
      <c r="X747" s="36">
        <v>1.6211359999999999E-5</v>
      </c>
      <c r="Y747" s="36">
        <v>1.8790960000000001E-5</v>
      </c>
      <c r="Z747" s="36">
        <v>1.590416E-5</v>
      </c>
      <c r="AA747" s="36">
        <v>2.767352E-5</v>
      </c>
      <c r="AB747" s="36">
        <v>3.0148400000000001E-5</v>
      </c>
      <c r="AC747" s="36">
        <v>2.8025119999999998E-5</v>
      </c>
      <c r="AD747" s="36">
        <v>3.1466400000000001E-5</v>
      </c>
      <c r="AE747" s="36">
        <v>2.5504240000000002E-5</v>
      </c>
      <c r="AF747" s="36">
        <v>2.7674319999999998E-5</v>
      </c>
      <c r="AG747" s="36">
        <v>3.36232E-5</v>
      </c>
      <c r="AH747" s="59" t="s">
        <v>354</v>
      </c>
    </row>
    <row r="748" spans="1:34" ht="15" customHeight="1" x14ac:dyDescent="0.25">
      <c r="A748" s="34" t="s">
        <v>832</v>
      </c>
      <c r="B748" s="34" t="s">
        <v>41</v>
      </c>
      <c r="C748" s="34" t="s">
        <v>10</v>
      </c>
      <c r="D748" s="34" t="s">
        <v>42</v>
      </c>
      <c r="E748" s="34" t="s">
        <v>12</v>
      </c>
      <c r="F748" s="34" t="s">
        <v>13</v>
      </c>
      <c r="G748" s="34" t="s">
        <v>14</v>
      </c>
      <c r="H748" s="34" t="s">
        <v>30</v>
      </c>
      <c r="I748" s="59" t="s">
        <v>18</v>
      </c>
      <c r="J748" s="35">
        <v>298</v>
      </c>
      <c r="K748" s="36">
        <v>4.3079421167999902E-4</v>
      </c>
      <c r="L748" s="36">
        <v>1.8260287038E-4</v>
      </c>
      <c r="M748" s="36">
        <v>2.9244860568000003E-4</v>
      </c>
      <c r="N748" s="36">
        <v>5.5553974433999998E-4</v>
      </c>
      <c r="O748" s="36">
        <v>5.5520332176960097E-4</v>
      </c>
      <c r="P748" s="36">
        <v>6.0430004836740004E-4</v>
      </c>
      <c r="Q748" s="36">
        <v>5.6463199817219996E-4</v>
      </c>
      <c r="R748" s="36">
        <v>5.0574490092000096E-4</v>
      </c>
      <c r="S748" s="36">
        <v>4.9854938994000101E-4</v>
      </c>
      <c r="T748" s="36">
        <v>2.3497677492098401E-4</v>
      </c>
      <c r="U748" s="36">
        <v>1.1064547184857E-5</v>
      </c>
      <c r="V748" s="36">
        <v>3.24056773323426E-4</v>
      </c>
      <c r="W748" s="36">
        <v>2.755140822E-5</v>
      </c>
      <c r="X748" s="36">
        <v>3.804400908E-5</v>
      </c>
      <c r="Y748" s="36">
        <v>4.4097685380000002E-5</v>
      </c>
      <c r="Z748" s="36">
        <v>3.7323087479999998E-5</v>
      </c>
      <c r="AA748" s="36">
        <v>6.494283306E-5</v>
      </c>
      <c r="AB748" s="36">
        <v>7.0750757700000004E-5</v>
      </c>
      <c r="AC748" s="36">
        <v>6.5767950360000002E-5</v>
      </c>
      <c r="AD748" s="36">
        <v>7.3843774199999998E-5</v>
      </c>
      <c r="AE748" s="36">
        <v>5.9852075219999997E-5</v>
      </c>
      <c r="AF748" s="36">
        <v>6.4944710460000001E-5</v>
      </c>
      <c r="AG748" s="36">
        <v>7.8905244599999995E-5</v>
      </c>
      <c r="AH748" s="59" t="s">
        <v>354</v>
      </c>
    </row>
    <row r="749" spans="1:34" ht="15" customHeight="1" x14ac:dyDescent="0.25">
      <c r="A749" s="34" t="s">
        <v>832</v>
      </c>
      <c r="B749" s="34" t="s">
        <v>41</v>
      </c>
      <c r="C749" s="34" t="s">
        <v>10</v>
      </c>
      <c r="D749" s="34" t="s">
        <v>42</v>
      </c>
      <c r="E749" s="34" t="s">
        <v>12</v>
      </c>
      <c r="F749" s="34" t="s">
        <v>13</v>
      </c>
      <c r="G749" s="34" t="s">
        <v>14</v>
      </c>
      <c r="H749" s="34" t="s">
        <v>21</v>
      </c>
      <c r="I749" s="59" t="s">
        <v>16</v>
      </c>
      <c r="J749" s="35">
        <v>25</v>
      </c>
      <c r="K749" s="36">
        <v>7.3429726696658099E-7</v>
      </c>
      <c r="L749" s="36">
        <v>1.2673945937337599E-7</v>
      </c>
      <c r="M749" s="36">
        <v>1.35682546213576E-7</v>
      </c>
      <c r="N749" s="36">
        <v>1.0242593953399999E-7</v>
      </c>
      <c r="O749" s="36">
        <v>1.4761024739055099E-7</v>
      </c>
      <c r="P749" s="36">
        <v>4.0557715243012598E-7</v>
      </c>
      <c r="Q749" s="36">
        <v>2.9294914575283601E-7</v>
      </c>
      <c r="R749" s="36">
        <v>2.27141668860613E-7</v>
      </c>
      <c r="S749" s="36">
        <v>3.3576499206498901E-7</v>
      </c>
      <c r="T749" s="36">
        <v>3.0213761002524602E-7</v>
      </c>
      <c r="U749" s="36">
        <v>1.27561519716777E-7</v>
      </c>
      <c r="V749" s="36">
        <v>8.8330983514315696E-8</v>
      </c>
      <c r="W749" s="36">
        <v>1.04299116980709E-7</v>
      </c>
      <c r="X749" s="36">
        <v>2.4762737913746902E-7</v>
      </c>
      <c r="Y749" s="36">
        <v>9.2515745250585904E-8</v>
      </c>
      <c r="Z749" s="36">
        <v>5.0120798461835501E-8</v>
      </c>
      <c r="AA749" s="36">
        <v>8.8529502670871805E-8</v>
      </c>
      <c r="AB749" s="36">
        <v>7.1742657523566506E-8</v>
      </c>
      <c r="AC749" s="36">
        <v>5.5085860899630202E-8</v>
      </c>
      <c r="AD749" s="36">
        <v>5.4667637804045003E-8</v>
      </c>
      <c r="AE749" s="36">
        <v>2.4526885206406899E-8</v>
      </c>
      <c r="AF749" s="36">
        <v>9.6060712573575107E-9</v>
      </c>
      <c r="AG749" s="36">
        <v>1.9082938643132498E-9</v>
      </c>
      <c r="AH749" s="59" t="s">
        <v>415</v>
      </c>
    </row>
    <row r="750" spans="1:34" ht="15" customHeight="1" x14ac:dyDescent="0.25">
      <c r="A750" s="34" t="s">
        <v>832</v>
      </c>
      <c r="B750" s="34" t="s">
        <v>41</v>
      </c>
      <c r="C750" s="34" t="s">
        <v>10</v>
      </c>
      <c r="D750" s="34" t="s">
        <v>42</v>
      </c>
      <c r="E750" s="34" t="s">
        <v>12</v>
      </c>
      <c r="F750" s="34" t="s">
        <v>13</v>
      </c>
      <c r="G750" s="34" t="s">
        <v>14</v>
      </c>
      <c r="H750" s="34" t="s">
        <v>21</v>
      </c>
      <c r="I750" s="59" t="s">
        <v>17</v>
      </c>
      <c r="J750" s="35">
        <v>1</v>
      </c>
      <c r="K750" s="36">
        <v>7.2411501153131096E-4</v>
      </c>
      <c r="L750" s="36">
        <v>1.2498200553673201E-4</v>
      </c>
      <c r="M750" s="36">
        <v>1.33801081572748E-4</v>
      </c>
      <c r="N750" s="36">
        <v>1.01005633172462E-4</v>
      </c>
      <c r="O750" s="36">
        <v>1.45563385293402E-4</v>
      </c>
      <c r="P750" s="36">
        <v>3.99953149249762E-4</v>
      </c>
      <c r="Q750" s="36">
        <v>2.8888691759839698E-4</v>
      </c>
      <c r="R750" s="36">
        <v>2.23991971052412E-4</v>
      </c>
      <c r="S750" s="36">
        <v>3.3110905084168801E-4</v>
      </c>
      <c r="T750" s="36">
        <v>2.9461404733299902E-4</v>
      </c>
      <c r="U750" s="36">
        <v>1.2436069544252999E-4</v>
      </c>
      <c r="V750" s="36">
        <v>8.7106127209583798E-5</v>
      </c>
      <c r="W750" s="36">
        <v>1.02910436079866E-4</v>
      </c>
      <c r="X750" s="36">
        <v>2.4373024469031201E-4</v>
      </c>
      <c r="Y750" s="36">
        <v>9.1254210135626501E-5</v>
      </c>
      <c r="Z750" s="36">
        <v>4.9425789351135401E-5</v>
      </c>
      <c r="AA750" s="36">
        <v>8.7301898361200395E-5</v>
      </c>
      <c r="AB750" s="36">
        <v>7.0747826005906406E-5</v>
      </c>
      <c r="AC750" s="36">
        <v>5.4322003628488697E-5</v>
      </c>
      <c r="AD750" s="36">
        <v>5.3909579893162299E-5</v>
      </c>
      <c r="AE750" s="36">
        <v>2.4186779064878098E-5</v>
      </c>
      <c r="AF750" s="36">
        <v>9.4728670692554908E-6</v>
      </c>
      <c r="AG750" s="36">
        <v>1.88183218939477E-6</v>
      </c>
      <c r="AH750" s="59" t="s">
        <v>415</v>
      </c>
    </row>
    <row r="751" spans="1:34" ht="15" customHeight="1" x14ac:dyDescent="0.25">
      <c r="A751" s="34" t="s">
        <v>832</v>
      </c>
      <c r="B751" s="34" t="s">
        <v>41</v>
      </c>
      <c r="C751" s="34" t="s">
        <v>10</v>
      </c>
      <c r="D751" s="34" t="s">
        <v>42</v>
      </c>
      <c r="E751" s="34" t="s">
        <v>12</v>
      </c>
      <c r="F751" s="34" t="s">
        <v>13</v>
      </c>
      <c r="G751" s="34" t="s">
        <v>14</v>
      </c>
      <c r="H751" s="34" t="s">
        <v>21</v>
      </c>
      <c r="I751" s="59" t="s">
        <v>18</v>
      </c>
      <c r="J751" s="35">
        <v>298</v>
      </c>
      <c r="K751" s="36">
        <v>1.7505646844483299E-6</v>
      </c>
      <c r="L751" s="36">
        <v>3.0214687114612898E-7</v>
      </c>
      <c r="M751" s="36">
        <v>3.2346719017316598E-7</v>
      </c>
      <c r="N751" s="36">
        <v>2.4418343984905602E-7</v>
      </c>
      <c r="O751" s="36">
        <v>3.5190282977907302E-7</v>
      </c>
      <c r="P751" s="36">
        <v>9.6689593139342094E-7</v>
      </c>
      <c r="Q751" s="36">
        <v>6.9839076347476198E-7</v>
      </c>
      <c r="R751" s="36">
        <v>5.4150573856370104E-7</v>
      </c>
      <c r="S751" s="36">
        <v>8.0046374108293297E-7</v>
      </c>
      <c r="T751" s="36">
        <v>7.2029606230018701E-7</v>
      </c>
      <c r="U751" s="36">
        <v>3.0410666300479702E-7</v>
      </c>
      <c r="V751" s="36">
        <v>2.1058106469812899E-7</v>
      </c>
      <c r="W751" s="36">
        <v>2.4864909488200899E-7</v>
      </c>
      <c r="X751" s="36">
        <v>5.9034367186372596E-7</v>
      </c>
      <c r="Y751" s="36">
        <v>2.2055753667739699E-7</v>
      </c>
      <c r="Z751" s="36">
        <v>1.19487983533016E-7</v>
      </c>
      <c r="AA751" s="36">
        <v>2.11054334367358E-7</v>
      </c>
      <c r="AB751" s="36">
        <v>1.7103449553618299E-7</v>
      </c>
      <c r="AC751" s="36">
        <v>1.3132469238471801E-7</v>
      </c>
      <c r="AD751" s="36">
        <v>1.30327648524843E-7</v>
      </c>
      <c r="AE751" s="36">
        <v>5.8472094332074098E-8</v>
      </c>
      <c r="AF751" s="36">
        <v>2.2900873877540302E-8</v>
      </c>
      <c r="AG751" s="36">
        <v>4.5493725725227802E-9</v>
      </c>
      <c r="AH751" s="59" t="s">
        <v>415</v>
      </c>
    </row>
    <row r="752" spans="1:34" ht="15" customHeight="1" x14ac:dyDescent="0.25">
      <c r="A752" s="34" t="s">
        <v>832</v>
      </c>
      <c r="B752" s="34" t="s">
        <v>41</v>
      </c>
      <c r="C752" s="34" t="s">
        <v>10</v>
      </c>
      <c r="D752" s="34" t="s">
        <v>42</v>
      </c>
      <c r="E752" s="34" t="s">
        <v>12</v>
      </c>
      <c r="F752" s="34" t="s">
        <v>13</v>
      </c>
      <c r="G752" s="34" t="s">
        <v>14</v>
      </c>
      <c r="H752" s="34" t="s">
        <v>22</v>
      </c>
      <c r="I752" s="59" t="s">
        <v>16</v>
      </c>
      <c r="J752" s="35">
        <v>25</v>
      </c>
      <c r="K752" s="36">
        <v>2.0925E-7</v>
      </c>
      <c r="L752" s="36">
        <v>5.7284999999999899E-7</v>
      </c>
      <c r="M752" s="36">
        <v>8.7007499999999903E-7</v>
      </c>
      <c r="N752" s="36">
        <v>2.4405000000000102E-7</v>
      </c>
      <c r="O752" s="36">
        <v>5.0139824999999998E-7</v>
      </c>
      <c r="P752" s="36">
        <v>3.9132149999999997E-7</v>
      </c>
      <c r="Q752" s="36"/>
      <c r="R752" s="36"/>
      <c r="S752" s="36">
        <v>1.7249999999999999E-9</v>
      </c>
      <c r="T752" s="36"/>
      <c r="U752" s="36">
        <v>2.1556125000000101E-8</v>
      </c>
      <c r="V752" s="36"/>
      <c r="W752" s="36"/>
      <c r="X752" s="36"/>
      <c r="Y752" s="36"/>
      <c r="Z752" s="36"/>
      <c r="AA752" s="36"/>
      <c r="AB752" s="36"/>
      <c r="AC752" s="36"/>
      <c r="AD752" s="36"/>
      <c r="AE752" s="36"/>
      <c r="AF752" s="36"/>
      <c r="AG752" s="36"/>
      <c r="AH752" s="59" t="s">
        <v>416</v>
      </c>
    </row>
    <row r="753" spans="1:34" ht="15" customHeight="1" x14ac:dyDescent="0.25">
      <c r="A753" s="34" t="s">
        <v>832</v>
      </c>
      <c r="B753" s="34" t="s">
        <v>41</v>
      </c>
      <c r="C753" s="34" t="s">
        <v>10</v>
      </c>
      <c r="D753" s="34" t="s">
        <v>42</v>
      </c>
      <c r="E753" s="34" t="s">
        <v>12</v>
      </c>
      <c r="F753" s="34" t="s">
        <v>13</v>
      </c>
      <c r="G753" s="34" t="s">
        <v>14</v>
      </c>
      <c r="H753" s="34" t="s">
        <v>22</v>
      </c>
      <c r="I753" s="59" t="s">
        <v>17</v>
      </c>
      <c r="J753" s="35">
        <v>1</v>
      </c>
      <c r="K753" s="36">
        <v>2.0149379999999999E-4</v>
      </c>
      <c r="L753" s="36">
        <v>5.5161635999999899E-4</v>
      </c>
      <c r="M753" s="36">
        <v>8.3782421999999905E-4</v>
      </c>
      <c r="N753" s="36">
        <v>2.35003880000001E-4</v>
      </c>
      <c r="O753" s="36">
        <v>4.828130882E-4</v>
      </c>
      <c r="P753" s="36">
        <v>3.768165164E-4</v>
      </c>
      <c r="Q753" s="36"/>
      <c r="R753" s="36"/>
      <c r="S753" s="36">
        <v>1.66106E-6</v>
      </c>
      <c r="T753" s="36"/>
      <c r="U753" s="36">
        <v>2.03570000000001E-5</v>
      </c>
      <c r="V753" s="36"/>
      <c r="W753" s="36"/>
      <c r="X753" s="36"/>
      <c r="Y753" s="36"/>
      <c r="Z753" s="36"/>
      <c r="AA753" s="36"/>
      <c r="AB753" s="36"/>
      <c r="AC753" s="36"/>
      <c r="AD753" s="36"/>
      <c r="AE753" s="36"/>
      <c r="AF753" s="36"/>
      <c r="AG753" s="36"/>
      <c r="AH753" s="59" t="s">
        <v>416</v>
      </c>
    </row>
    <row r="754" spans="1:34" ht="15" customHeight="1" x14ac:dyDescent="0.25">
      <c r="A754" s="34" t="s">
        <v>832</v>
      </c>
      <c r="B754" s="34" t="s">
        <v>41</v>
      </c>
      <c r="C754" s="34" t="s">
        <v>10</v>
      </c>
      <c r="D754" s="34" t="s">
        <v>42</v>
      </c>
      <c r="E754" s="34" t="s">
        <v>12</v>
      </c>
      <c r="F754" s="34" t="s">
        <v>13</v>
      </c>
      <c r="G754" s="34" t="s">
        <v>14</v>
      </c>
      <c r="H754" s="34" t="s">
        <v>22</v>
      </c>
      <c r="I754" s="59" t="s">
        <v>18</v>
      </c>
      <c r="J754" s="35">
        <v>298</v>
      </c>
      <c r="K754" s="36">
        <v>4.98852000000001E-7</v>
      </c>
      <c r="L754" s="36">
        <v>1.3656744E-6</v>
      </c>
      <c r="M754" s="36">
        <v>2.0742587999999998E-6</v>
      </c>
      <c r="N754" s="36">
        <v>5.8181520000000197E-7</v>
      </c>
      <c r="O754" s="36">
        <v>1.1953334279999999E-6</v>
      </c>
      <c r="P754" s="36">
        <v>9.3291045599999896E-7</v>
      </c>
      <c r="Q754" s="36"/>
      <c r="R754" s="36"/>
      <c r="S754" s="36">
        <v>4.1124E-9</v>
      </c>
      <c r="T754" s="36"/>
      <c r="U754" s="36">
        <v>5.1389802000000201E-8</v>
      </c>
      <c r="V754" s="36"/>
      <c r="W754" s="36"/>
      <c r="X754" s="36"/>
      <c r="Y754" s="36"/>
      <c r="Z754" s="36"/>
      <c r="AA754" s="36"/>
      <c r="AB754" s="36"/>
      <c r="AC754" s="36"/>
      <c r="AD754" s="36"/>
      <c r="AE754" s="36"/>
      <c r="AF754" s="36"/>
      <c r="AG754" s="36"/>
      <c r="AH754" s="59" t="s">
        <v>416</v>
      </c>
    </row>
    <row r="755" spans="1:34" ht="15" customHeight="1" x14ac:dyDescent="0.25">
      <c r="A755" s="34" t="s">
        <v>832</v>
      </c>
      <c r="B755" s="34" t="s">
        <v>41</v>
      </c>
      <c r="C755" s="34" t="s">
        <v>10</v>
      </c>
      <c r="D755" s="34" t="s">
        <v>42</v>
      </c>
      <c r="E755" s="34" t="s">
        <v>12</v>
      </c>
      <c r="F755" s="34" t="s">
        <v>13</v>
      </c>
      <c r="G755" s="34" t="s">
        <v>14</v>
      </c>
      <c r="H755" s="34" t="s">
        <v>23</v>
      </c>
      <c r="I755" s="59" t="s">
        <v>16</v>
      </c>
      <c r="J755" s="35">
        <v>25</v>
      </c>
      <c r="K755" s="36"/>
      <c r="L755" s="36"/>
      <c r="M755" s="36"/>
      <c r="N755" s="36"/>
      <c r="O755" s="36"/>
      <c r="P755" s="36">
        <v>1.85925E-9</v>
      </c>
      <c r="Q755" s="36"/>
      <c r="R755" s="36"/>
      <c r="S755" s="36"/>
      <c r="T755" s="36"/>
      <c r="U755" s="36"/>
      <c r="V755" s="36"/>
      <c r="W755" s="36"/>
      <c r="X755" s="36"/>
      <c r="Y755" s="36"/>
      <c r="Z755" s="36"/>
      <c r="AA755" s="36"/>
      <c r="AB755" s="36"/>
      <c r="AC755" s="36"/>
      <c r="AD755" s="36"/>
      <c r="AE755" s="36"/>
      <c r="AF755" s="36"/>
      <c r="AG755" s="36"/>
      <c r="AH755" s="59" t="s">
        <v>417</v>
      </c>
    </row>
    <row r="756" spans="1:34" ht="15" customHeight="1" x14ac:dyDescent="0.25">
      <c r="A756" s="34" t="s">
        <v>832</v>
      </c>
      <c r="B756" s="34" t="s">
        <v>41</v>
      </c>
      <c r="C756" s="34" t="s">
        <v>10</v>
      </c>
      <c r="D756" s="34" t="s">
        <v>42</v>
      </c>
      <c r="E756" s="34" t="s">
        <v>12</v>
      </c>
      <c r="F756" s="34" t="s">
        <v>13</v>
      </c>
      <c r="G756" s="34" t="s">
        <v>14</v>
      </c>
      <c r="H756" s="34" t="s">
        <v>23</v>
      </c>
      <c r="I756" s="59" t="s">
        <v>17</v>
      </c>
      <c r="J756" s="35">
        <v>1</v>
      </c>
      <c r="K756" s="36"/>
      <c r="L756" s="36"/>
      <c r="M756" s="36"/>
      <c r="N756" s="36"/>
      <c r="O756" s="36"/>
      <c r="P756" s="36">
        <v>1.8642080000000001E-6</v>
      </c>
      <c r="Q756" s="36"/>
      <c r="R756" s="36"/>
      <c r="S756" s="36"/>
      <c r="T756" s="36"/>
      <c r="U756" s="36"/>
      <c r="V756" s="36"/>
      <c r="W756" s="36"/>
      <c r="X756" s="36"/>
      <c r="Y756" s="36"/>
      <c r="Z756" s="36"/>
      <c r="AA756" s="36"/>
      <c r="AB756" s="36"/>
      <c r="AC756" s="36"/>
      <c r="AD756" s="36"/>
      <c r="AE756" s="36"/>
      <c r="AF756" s="36"/>
      <c r="AG756" s="36"/>
      <c r="AH756" s="59" t="s">
        <v>417</v>
      </c>
    </row>
    <row r="757" spans="1:34" ht="15" customHeight="1" x14ac:dyDescent="0.25">
      <c r="A757" s="34" t="s">
        <v>832</v>
      </c>
      <c r="B757" s="34" t="s">
        <v>41</v>
      </c>
      <c r="C757" s="34" t="s">
        <v>10</v>
      </c>
      <c r="D757" s="34" t="s">
        <v>42</v>
      </c>
      <c r="E757" s="34" t="s">
        <v>12</v>
      </c>
      <c r="F757" s="34" t="s">
        <v>13</v>
      </c>
      <c r="G757" s="34" t="s">
        <v>14</v>
      </c>
      <c r="H757" s="34" t="s">
        <v>23</v>
      </c>
      <c r="I757" s="59" t="s">
        <v>18</v>
      </c>
      <c r="J757" s="35">
        <v>298</v>
      </c>
      <c r="K757" s="36"/>
      <c r="L757" s="36"/>
      <c r="M757" s="36"/>
      <c r="N757" s="36"/>
      <c r="O757" s="36"/>
      <c r="P757" s="36">
        <v>4.4324519999999997E-9</v>
      </c>
      <c r="Q757" s="36"/>
      <c r="R757" s="36"/>
      <c r="S757" s="36"/>
      <c r="T757" s="36"/>
      <c r="U757" s="36"/>
      <c r="V757" s="36"/>
      <c r="W757" s="36"/>
      <c r="X757" s="36"/>
      <c r="Y757" s="36"/>
      <c r="Z757" s="36"/>
      <c r="AA757" s="36"/>
      <c r="AB757" s="36"/>
      <c r="AC757" s="36"/>
      <c r="AD757" s="36"/>
      <c r="AE757" s="36"/>
      <c r="AF757" s="36"/>
      <c r="AG757" s="36"/>
      <c r="AH757" s="59" t="s">
        <v>417</v>
      </c>
    </row>
    <row r="758" spans="1:34" ht="15" customHeight="1" x14ac:dyDescent="0.25">
      <c r="A758" s="34" t="s">
        <v>832</v>
      </c>
      <c r="B758" s="34" t="s">
        <v>41</v>
      </c>
      <c r="C758" s="34" t="s">
        <v>10</v>
      </c>
      <c r="D758" s="34" t="s">
        <v>42</v>
      </c>
      <c r="E758" s="34" t="s">
        <v>12</v>
      </c>
      <c r="F758" s="34" t="s">
        <v>13</v>
      </c>
      <c r="G758" s="34" t="s">
        <v>14</v>
      </c>
      <c r="H758" s="34" t="s">
        <v>31</v>
      </c>
      <c r="I758" s="59" t="s">
        <v>16</v>
      </c>
      <c r="J758" s="35">
        <v>25</v>
      </c>
      <c r="K758" s="36">
        <v>2.1938320000000001E-5</v>
      </c>
      <c r="L758" s="36"/>
      <c r="M758" s="36"/>
      <c r="N758" s="36"/>
      <c r="O758" s="36"/>
      <c r="P758" s="36">
        <v>2.7979495200000002E-5</v>
      </c>
      <c r="Q758" s="36">
        <v>2.8352060799999999E-5</v>
      </c>
      <c r="R758" s="36">
        <v>2.33075200000001E-5</v>
      </c>
      <c r="S758" s="36">
        <v>2.293432E-5</v>
      </c>
      <c r="T758" s="36">
        <v>2.0265905811537E-5</v>
      </c>
      <c r="U758" s="36">
        <v>1.1208201355442401E-5</v>
      </c>
      <c r="V758" s="36">
        <v>7.3790170809607303E-6</v>
      </c>
      <c r="W758" s="36"/>
      <c r="X758" s="36"/>
      <c r="Y758" s="36"/>
      <c r="Z758" s="36"/>
      <c r="AA758" s="36">
        <v>3.7755999999999999E-6</v>
      </c>
      <c r="AB758" s="36">
        <v>3.5472800000000002E-6</v>
      </c>
      <c r="AC758" s="36">
        <v>3.2762399999999999E-6</v>
      </c>
      <c r="AD758" s="36">
        <v>3.0767199999999998E-6</v>
      </c>
      <c r="AE758" s="36">
        <v>3.0944E-6</v>
      </c>
      <c r="AF758" s="36">
        <v>2.8240800000000001E-6</v>
      </c>
      <c r="AG758" s="36">
        <v>2.2583200000000002E-6</v>
      </c>
      <c r="AH758" s="59" t="s">
        <v>355</v>
      </c>
    </row>
    <row r="759" spans="1:34" ht="15" customHeight="1" x14ac:dyDescent="0.25">
      <c r="A759" s="34" t="s">
        <v>832</v>
      </c>
      <c r="B759" s="34" t="s">
        <v>41</v>
      </c>
      <c r="C759" s="34" t="s">
        <v>10</v>
      </c>
      <c r="D759" s="34" t="s">
        <v>42</v>
      </c>
      <c r="E759" s="34" t="s">
        <v>12</v>
      </c>
      <c r="F759" s="34" t="s">
        <v>13</v>
      </c>
      <c r="G759" s="34" t="s">
        <v>14</v>
      </c>
      <c r="H759" s="34" t="s">
        <v>31</v>
      </c>
      <c r="I759" s="59" t="s">
        <v>18</v>
      </c>
      <c r="J759" s="35">
        <v>298</v>
      </c>
      <c r="K759" s="36">
        <v>5.1483752459999997E-5</v>
      </c>
      <c r="L759" s="36"/>
      <c r="M759" s="36"/>
      <c r="N759" s="36"/>
      <c r="O759" s="36"/>
      <c r="P759" s="36">
        <v>6.5660880360600098E-5</v>
      </c>
      <c r="Q759" s="36">
        <v>6.6535198682400094E-5</v>
      </c>
      <c r="R759" s="36">
        <v>5.46969225600001E-5</v>
      </c>
      <c r="S759" s="36">
        <v>5.38211154600001E-5</v>
      </c>
      <c r="T759" s="36">
        <v>4.75590144632246E-5</v>
      </c>
      <c r="U759" s="36">
        <v>2.6302846530884399E-5</v>
      </c>
      <c r="V759" s="36">
        <v>1.73167083347446E-5</v>
      </c>
      <c r="W759" s="36"/>
      <c r="X759" s="36"/>
      <c r="Y759" s="36"/>
      <c r="Z759" s="36"/>
      <c r="AA759" s="36">
        <v>8.8603893000000005E-6</v>
      </c>
      <c r="AB759" s="36">
        <v>8.3245793399999999E-6</v>
      </c>
      <c r="AC759" s="36">
        <v>7.6885162199999993E-6</v>
      </c>
      <c r="AD759" s="36">
        <v>7.2202926600000002E-6</v>
      </c>
      <c r="AE759" s="36">
        <v>7.2617831999999997E-6</v>
      </c>
      <c r="AF759" s="36">
        <v>6.6274097399999996E-6</v>
      </c>
      <c r="AG759" s="36">
        <v>5.2997124600000001E-6</v>
      </c>
      <c r="AH759" s="59" t="s">
        <v>355</v>
      </c>
    </row>
    <row r="760" spans="1:34" ht="15" customHeight="1" x14ac:dyDescent="0.25">
      <c r="A760" s="34" t="s">
        <v>832</v>
      </c>
      <c r="B760" s="34" t="s">
        <v>41</v>
      </c>
      <c r="C760" s="34" t="s">
        <v>10</v>
      </c>
      <c r="D760" s="34" t="s">
        <v>42</v>
      </c>
      <c r="E760" s="34" t="s">
        <v>12</v>
      </c>
      <c r="F760" s="34" t="s">
        <v>13</v>
      </c>
      <c r="G760" s="34" t="s">
        <v>14</v>
      </c>
      <c r="H760" s="34" t="s">
        <v>20</v>
      </c>
      <c r="I760" s="59" t="s">
        <v>16</v>
      </c>
      <c r="J760" s="35">
        <v>25</v>
      </c>
      <c r="K760" s="36">
        <v>3.4314802499999799E-4</v>
      </c>
      <c r="L760" s="36">
        <v>3.1613095000000002E-4</v>
      </c>
      <c r="M760" s="36">
        <v>3.2599119999999798E-4</v>
      </c>
      <c r="N760" s="36">
        <v>4.0403544999999703E-4</v>
      </c>
      <c r="O760" s="36">
        <v>3.2526053399999598E-4</v>
      </c>
      <c r="P760" s="36">
        <v>3.42670323999998E-4</v>
      </c>
      <c r="Q760" s="36">
        <v>3.3661010125000002E-4</v>
      </c>
      <c r="R760" s="36">
        <v>3.6472927499999998E-4</v>
      </c>
      <c r="S760" s="36">
        <v>3.6000275000000199E-4</v>
      </c>
      <c r="T760" s="36">
        <v>4.9463542401295604E-4</v>
      </c>
      <c r="U760" s="36">
        <v>3.6912210997445299E-4</v>
      </c>
      <c r="V760" s="36">
        <v>5.3569062668098403E-4</v>
      </c>
      <c r="W760" s="36">
        <v>5.8468334537087297E-4</v>
      </c>
      <c r="X760" s="36">
        <v>5.9242325449249101E-4</v>
      </c>
      <c r="Y760" s="36">
        <v>5.96958920693564E-4</v>
      </c>
      <c r="Z760" s="36">
        <v>4.1921462251674302E-4</v>
      </c>
      <c r="AA760" s="36">
        <v>4.1919863081893801E-4</v>
      </c>
      <c r="AB760" s="36">
        <v>4.6041920974235098E-4</v>
      </c>
      <c r="AC760" s="36">
        <v>4.1357559128100702E-4</v>
      </c>
      <c r="AD760" s="36">
        <v>3.8631842937833098E-4</v>
      </c>
      <c r="AE760" s="36">
        <v>3.6937713084298098E-4</v>
      </c>
      <c r="AF760" s="36">
        <v>3.6575135621076102E-4</v>
      </c>
      <c r="AG760" s="36">
        <v>3.4445690093481301E-4</v>
      </c>
      <c r="AH760" s="59" t="s">
        <v>414</v>
      </c>
    </row>
    <row r="761" spans="1:34" ht="15" customHeight="1" x14ac:dyDescent="0.25">
      <c r="A761" s="34" t="s">
        <v>832</v>
      </c>
      <c r="B761" s="34" t="s">
        <v>41</v>
      </c>
      <c r="C761" s="34" t="s">
        <v>10</v>
      </c>
      <c r="D761" s="34" t="s">
        <v>42</v>
      </c>
      <c r="E761" s="34" t="s">
        <v>12</v>
      </c>
      <c r="F761" s="34" t="s">
        <v>13</v>
      </c>
      <c r="G761" s="34" t="s">
        <v>14</v>
      </c>
      <c r="H761" s="34" t="s">
        <v>20</v>
      </c>
      <c r="I761" s="59" t="s">
        <v>17</v>
      </c>
      <c r="J761" s="35">
        <v>1</v>
      </c>
      <c r="K761" s="36">
        <v>0.72774833141999495</v>
      </c>
      <c r="L761" s="36">
        <v>0.67045051875999995</v>
      </c>
      <c r="M761" s="36">
        <v>0.69136213695999504</v>
      </c>
      <c r="N761" s="36">
        <v>0.85687838235999403</v>
      </c>
      <c r="O761" s="36">
        <v>0.68981254050719099</v>
      </c>
      <c r="P761" s="36">
        <v>0.72673522313919603</v>
      </c>
      <c r="Q761" s="36">
        <v>0.71388270273099996</v>
      </c>
      <c r="R761" s="36">
        <v>0.77351784641999999</v>
      </c>
      <c r="S761" s="36">
        <v>0.763493832200005</v>
      </c>
      <c r="T761" s="36">
        <v>1.0513143818114301</v>
      </c>
      <c r="U761" s="36">
        <v>0.78554705803606095</v>
      </c>
      <c r="V761" s="36">
        <v>1.13611663209396</v>
      </c>
      <c r="W761" s="36">
        <v>1.2402924251512</v>
      </c>
      <c r="X761" s="36">
        <v>1.25682237851065</v>
      </c>
      <c r="Y761" s="36">
        <v>1.26574875735068</v>
      </c>
      <c r="Z761" s="36">
        <v>0.88913461952766104</v>
      </c>
      <c r="AA761" s="36">
        <v>0.88903647360799698</v>
      </c>
      <c r="AB761" s="36">
        <v>0.97645706002157895</v>
      </c>
      <c r="AC761" s="36">
        <v>0.87711469638581596</v>
      </c>
      <c r="AD761" s="36">
        <v>0.81930412502556504</v>
      </c>
      <c r="AE761" s="36">
        <v>0.78337501909179497</v>
      </c>
      <c r="AF761" s="36">
        <v>0.77568547625178097</v>
      </c>
      <c r="AG761" s="36">
        <v>0.73052419550255199</v>
      </c>
      <c r="AH761" s="59" t="s">
        <v>414</v>
      </c>
    </row>
    <row r="762" spans="1:34" ht="15" customHeight="1" x14ac:dyDescent="0.25">
      <c r="A762" s="34" t="s">
        <v>832</v>
      </c>
      <c r="B762" s="34" t="s">
        <v>41</v>
      </c>
      <c r="C762" s="34" t="s">
        <v>10</v>
      </c>
      <c r="D762" s="34" t="s">
        <v>42</v>
      </c>
      <c r="E762" s="34" t="s">
        <v>12</v>
      </c>
      <c r="F762" s="34" t="s">
        <v>13</v>
      </c>
      <c r="G762" s="34" t="s">
        <v>14</v>
      </c>
      <c r="H762" s="34" t="s">
        <v>20</v>
      </c>
      <c r="I762" s="59" t="s">
        <v>18</v>
      </c>
      <c r="J762" s="35">
        <v>298</v>
      </c>
      <c r="K762" s="36">
        <v>4.09032445799997E-4</v>
      </c>
      <c r="L762" s="36">
        <v>3.7682809239999998E-4</v>
      </c>
      <c r="M762" s="36">
        <v>3.8858151039999699E-4</v>
      </c>
      <c r="N762" s="36">
        <v>4.8161025639999601E-4</v>
      </c>
      <c r="O762" s="36">
        <v>3.8771055652799501E-4</v>
      </c>
      <c r="P762" s="36">
        <v>4.0846302620799798E-4</v>
      </c>
      <c r="Q762" s="36">
        <v>4.0123924069000001E-4</v>
      </c>
      <c r="R762" s="36">
        <v>4.3475729580000003E-4</v>
      </c>
      <c r="S762" s="36">
        <v>4.2912327800000301E-4</v>
      </c>
      <c r="T762" s="36">
        <v>5.8960542542344299E-4</v>
      </c>
      <c r="U762" s="36">
        <v>4.3999355508954802E-4</v>
      </c>
      <c r="V762" s="36">
        <v>6.3891070899650595E-4</v>
      </c>
      <c r="W762" s="36">
        <v>6.9698083821997199E-4</v>
      </c>
      <c r="X762" s="36">
        <v>7.0616851935505003E-4</v>
      </c>
      <c r="Y762" s="36">
        <v>7.1157719677522201E-4</v>
      </c>
      <c r="Z762" s="36">
        <v>4.9970383003995799E-4</v>
      </c>
      <c r="AA762" s="36">
        <v>4.9968476793617398E-4</v>
      </c>
      <c r="AB762" s="36">
        <v>5.4881969801288196E-4</v>
      </c>
      <c r="AC762" s="36">
        <v>4.92981949588833E-4</v>
      </c>
      <c r="AD762" s="36">
        <v>4.6049156781897098E-4</v>
      </c>
      <c r="AE762" s="36">
        <v>4.40297539964834E-4</v>
      </c>
      <c r="AF762" s="36">
        <v>4.3597561660322699E-4</v>
      </c>
      <c r="AG762" s="36">
        <v>4.10592625914297E-4</v>
      </c>
      <c r="AH762" s="59" t="s">
        <v>414</v>
      </c>
    </row>
    <row r="763" spans="1:34" ht="15" customHeight="1" x14ac:dyDescent="0.25">
      <c r="A763" s="34" t="s">
        <v>832</v>
      </c>
      <c r="B763" s="34" t="s">
        <v>41</v>
      </c>
      <c r="C763" s="34" t="s">
        <v>10</v>
      </c>
      <c r="D763" s="34" t="s">
        <v>42</v>
      </c>
      <c r="E763" s="34" t="s">
        <v>12</v>
      </c>
      <c r="F763" s="34" t="s">
        <v>13</v>
      </c>
      <c r="G763" s="34" t="s">
        <v>14</v>
      </c>
      <c r="H763" s="34" t="s">
        <v>25</v>
      </c>
      <c r="I763" s="59" t="s">
        <v>16</v>
      </c>
      <c r="J763" s="35">
        <v>25</v>
      </c>
      <c r="K763" s="36">
        <v>3.0150000000000002E-8</v>
      </c>
      <c r="L763" s="36">
        <v>2.3250000000000001E-9</v>
      </c>
      <c r="M763" s="36">
        <v>7.12500000000001E-9</v>
      </c>
      <c r="N763" s="36"/>
      <c r="O763" s="36"/>
      <c r="P763" s="36"/>
      <c r="Q763" s="36"/>
      <c r="R763" s="36"/>
      <c r="S763" s="36"/>
      <c r="T763" s="36">
        <v>2.4494518627830798E-10</v>
      </c>
      <c r="U763" s="36"/>
      <c r="V763" s="36"/>
      <c r="W763" s="36"/>
      <c r="X763" s="36"/>
      <c r="Y763" s="36"/>
      <c r="Z763" s="36">
        <v>3.8300351911025401E-8</v>
      </c>
      <c r="AA763" s="36">
        <v>4.4230327500000003E-8</v>
      </c>
      <c r="AB763" s="36">
        <v>1.5E-10</v>
      </c>
      <c r="AC763" s="36">
        <v>1.5E-10</v>
      </c>
      <c r="AD763" s="36">
        <v>3.3118471667969501E-8</v>
      </c>
      <c r="AE763" s="36"/>
      <c r="AF763" s="36"/>
      <c r="AG763" s="36"/>
      <c r="AH763" s="59" t="s">
        <v>418</v>
      </c>
    </row>
    <row r="764" spans="1:34" ht="15" customHeight="1" x14ac:dyDescent="0.25">
      <c r="A764" s="34" t="s">
        <v>832</v>
      </c>
      <c r="B764" s="34" t="s">
        <v>41</v>
      </c>
      <c r="C764" s="34" t="s">
        <v>10</v>
      </c>
      <c r="D764" s="34" t="s">
        <v>42</v>
      </c>
      <c r="E764" s="34" t="s">
        <v>12</v>
      </c>
      <c r="F764" s="34" t="s">
        <v>13</v>
      </c>
      <c r="G764" s="34" t="s">
        <v>14</v>
      </c>
      <c r="H764" s="34" t="s">
        <v>25</v>
      </c>
      <c r="I764" s="59" t="s">
        <v>17</v>
      </c>
      <c r="J764" s="35">
        <v>1</v>
      </c>
      <c r="K764" s="36">
        <v>2.470692E-5</v>
      </c>
      <c r="L764" s="36">
        <v>1.9052599999999999E-6</v>
      </c>
      <c r="M764" s="36">
        <v>5.8387000000000098E-6</v>
      </c>
      <c r="N764" s="36"/>
      <c r="O764" s="36"/>
      <c r="P764" s="36"/>
      <c r="Q764" s="36"/>
      <c r="R764" s="36"/>
      <c r="S764" s="36"/>
      <c r="T764" s="36">
        <v>2.0581923456443401E-7</v>
      </c>
      <c r="U764" s="36"/>
      <c r="V764" s="36"/>
      <c r="W764" s="36"/>
      <c r="X764" s="36"/>
      <c r="Y764" s="36"/>
      <c r="Z764" s="36">
        <v>3.1385861712688298E-5</v>
      </c>
      <c r="AA764" s="36">
        <v>3.6245279041999999E-5</v>
      </c>
      <c r="AB764" s="36">
        <v>1.2291999999999999E-7</v>
      </c>
      <c r="AC764" s="36">
        <v>1.2291999999999999E-7</v>
      </c>
      <c r="AD764" s="36">
        <v>2.7139483582845401E-5</v>
      </c>
      <c r="AE764" s="36"/>
      <c r="AF764" s="36"/>
      <c r="AG764" s="36"/>
      <c r="AH764" s="59" t="s">
        <v>418</v>
      </c>
    </row>
    <row r="765" spans="1:34" ht="15" customHeight="1" x14ac:dyDescent="0.25">
      <c r="A765" s="34" t="s">
        <v>832</v>
      </c>
      <c r="B765" s="34" t="s">
        <v>41</v>
      </c>
      <c r="C765" s="34" t="s">
        <v>10</v>
      </c>
      <c r="D765" s="34" t="s">
        <v>42</v>
      </c>
      <c r="E765" s="34" t="s">
        <v>12</v>
      </c>
      <c r="F765" s="34" t="s">
        <v>13</v>
      </c>
      <c r="G765" s="34" t="s">
        <v>14</v>
      </c>
      <c r="H765" s="34" t="s">
        <v>25</v>
      </c>
      <c r="I765" s="59" t="s">
        <v>18</v>
      </c>
      <c r="J765" s="35">
        <v>298</v>
      </c>
      <c r="K765" s="36">
        <v>7.1877600000000101E-8</v>
      </c>
      <c r="L765" s="36">
        <v>5.5427999999999904E-9</v>
      </c>
      <c r="M765" s="36">
        <v>1.6986000000000001E-8</v>
      </c>
      <c r="N765" s="36"/>
      <c r="O765" s="36"/>
      <c r="P765" s="36"/>
      <c r="Q765" s="36"/>
      <c r="R765" s="36"/>
      <c r="S765" s="36"/>
      <c r="T765" s="36">
        <v>5.8394932408748705E-10</v>
      </c>
      <c r="U765" s="36"/>
      <c r="V765" s="36"/>
      <c r="W765" s="36"/>
      <c r="X765" s="36"/>
      <c r="Y765" s="36"/>
      <c r="Z765" s="36">
        <v>9.13080389558846E-8</v>
      </c>
      <c r="AA765" s="36">
        <v>1.0544510076E-7</v>
      </c>
      <c r="AB765" s="36">
        <v>3.5759999999999999E-10</v>
      </c>
      <c r="AC765" s="36">
        <v>3.5759999999999999E-10</v>
      </c>
      <c r="AD765" s="36">
        <v>7.8954436456439202E-8</v>
      </c>
      <c r="AE765" s="36"/>
      <c r="AF765" s="36"/>
      <c r="AG765" s="36"/>
      <c r="AH765" s="59" t="s">
        <v>418</v>
      </c>
    </row>
    <row r="766" spans="1:34" ht="15" customHeight="1" x14ac:dyDescent="0.25">
      <c r="A766" s="34" t="s">
        <v>832</v>
      </c>
      <c r="B766" s="34" t="s">
        <v>41</v>
      </c>
      <c r="C766" s="34" t="s">
        <v>10</v>
      </c>
      <c r="D766" s="34" t="s">
        <v>42</v>
      </c>
      <c r="E766" s="34" t="s">
        <v>12</v>
      </c>
      <c r="F766" s="34" t="s">
        <v>13</v>
      </c>
      <c r="G766" s="34" t="s">
        <v>14</v>
      </c>
      <c r="H766" s="34" t="s">
        <v>910</v>
      </c>
      <c r="I766" s="59" t="s">
        <v>16</v>
      </c>
      <c r="J766" s="35">
        <v>25</v>
      </c>
      <c r="K766" s="36"/>
      <c r="L766" s="36"/>
      <c r="M766" s="36"/>
      <c r="N766" s="36"/>
      <c r="O766" s="36"/>
      <c r="P766" s="36"/>
      <c r="Q766" s="36"/>
      <c r="R766" s="36"/>
      <c r="S766" s="36"/>
      <c r="T766" s="36"/>
      <c r="U766" s="36">
        <v>6.91092650050814E-11</v>
      </c>
      <c r="V766" s="36">
        <v>4.2771242468937799E-11</v>
      </c>
      <c r="W766" s="36">
        <v>2.5243249544918898E-10</v>
      </c>
      <c r="X766" s="36">
        <v>8.0650895121491095E-9</v>
      </c>
      <c r="Y766" s="36">
        <v>2.93955792844236E-9</v>
      </c>
      <c r="Z766" s="36">
        <v>2.3248161316974401E-9</v>
      </c>
      <c r="AA766" s="36">
        <v>6.3999595600079298E-9</v>
      </c>
      <c r="AB766" s="36">
        <v>6.9117241566714497E-9</v>
      </c>
      <c r="AC766" s="36">
        <v>5.9239497266344799E-9</v>
      </c>
      <c r="AD766" s="36">
        <v>1.03183591568051E-8</v>
      </c>
      <c r="AE766" s="36">
        <v>4.7125046500802297E-9</v>
      </c>
      <c r="AF766" s="36">
        <v>3.08527862546134E-9</v>
      </c>
      <c r="AG766" s="36">
        <v>1.0823832464894299E-9</v>
      </c>
      <c r="AH766" s="59" t="s">
        <v>1108</v>
      </c>
    </row>
    <row r="767" spans="1:34" ht="15" customHeight="1" x14ac:dyDescent="0.25">
      <c r="A767" s="34" t="s">
        <v>832</v>
      </c>
      <c r="B767" s="34" t="s">
        <v>41</v>
      </c>
      <c r="C767" s="34" t="s">
        <v>10</v>
      </c>
      <c r="D767" s="34" t="s">
        <v>42</v>
      </c>
      <c r="E767" s="34" t="s">
        <v>12</v>
      </c>
      <c r="F767" s="34" t="s">
        <v>13</v>
      </c>
      <c r="G767" s="34" t="s">
        <v>14</v>
      </c>
      <c r="H767" s="34" t="s">
        <v>910</v>
      </c>
      <c r="I767" s="59" t="s">
        <v>18</v>
      </c>
      <c r="J767" s="35">
        <v>298</v>
      </c>
      <c r="K767" s="36"/>
      <c r="L767" s="36"/>
      <c r="M767" s="36"/>
      <c r="N767" s="36"/>
      <c r="O767" s="36"/>
      <c r="P767" s="36"/>
      <c r="Q767" s="36"/>
      <c r="R767" s="36"/>
      <c r="S767" s="36"/>
      <c r="T767" s="36"/>
      <c r="U767" s="36">
        <v>1.6475648777211401E-10</v>
      </c>
      <c r="V767" s="36">
        <v>1.0196664204594799E-10</v>
      </c>
      <c r="W767" s="36">
        <v>6.0179906915086697E-10</v>
      </c>
      <c r="X767" s="36">
        <v>1.9227173396963499E-8</v>
      </c>
      <c r="Y767" s="36">
        <v>7.0079061014065698E-9</v>
      </c>
      <c r="Z767" s="36">
        <v>5.5423616579667001E-9</v>
      </c>
      <c r="AA767" s="36">
        <v>1.52575035910589E-8</v>
      </c>
      <c r="AB767" s="36">
        <v>1.6477550389504699E-8</v>
      </c>
      <c r="AC767" s="36">
        <v>1.41226961482966E-8</v>
      </c>
      <c r="AD767" s="36">
        <v>2.4598968229823299E-8</v>
      </c>
      <c r="AE767" s="36">
        <v>1.12346110857913E-8</v>
      </c>
      <c r="AF767" s="36">
        <v>7.3553042430998402E-9</v>
      </c>
      <c r="AG767" s="36">
        <v>2.5804016596308002E-9</v>
      </c>
      <c r="AH767" s="59" t="s">
        <v>1108</v>
      </c>
    </row>
    <row r="768" spans="1:34" ht="15" customHeight="1" x14ac:dyDescent="0.25">
      <c r="A768" s="34" t="s">
        <v>832</v>
      </c>
      <c r="B768" s="34" t="s">
        <v>764</v>
      </c>
      <c r="C768" s="34" t="s">
        <v>10</v>
      </c>
      <c r="D768" s="34" t="s">
        <v>43</v>
      </c>
      <c r="E768" s="34" t="s">
        <v>12</v>
      </c>
      <c r="F768" s="34" t="s">
        <v>13</v>
      </c>
      <c r="G768" s="34" t="s">
        <v>398</v>
      </c>
      <c r="H768" s="34" t="s">
        <v>169</v>
      </c>
      <c r="I768" s="59" t="s">
        <v>17</v>
      </c>
      <c r="J768" s="35">
        <v>1</v>
      </c>
      <c r="K768" s="36">
        <v>2.2674485333333298E-3</v>
      </c>
      <c r="L768" s="36">
        <v>2.2674485333333298E-3</v>
      </c>
      <c r="M768" s="36">
        <v>2.2674485333333298E-3</v>
      </c>
      <c r="N768" s="36">
        <v>2.2674485333333298E-3</v>
      </c>
      <c r="O768" s="36">
        <v>2.2674485333333298E-3</v>
      </c>
      <c r="P768" s="36">
        <v>2.2674485333333298E-3</v>
      </c>
      <c r="Q768" s="36">
        <v>2.2674485333333298E-3</v>
      </c>
      <c r="R768" s="36">
        <v>2.2674485333333298E-3</v>
      </c>
      <c r="S768" s="36">
        <v>2.2674485333333298E-3</v>
      </c>
      <c r="T768" s="36">
        <v>2.2674485333333298E-3</v>
      </c>
      <c r="U768" s="36">
        <v>2.2674485333333298E-3</v>
      </c>
      <c r="V768" s="36">
        <v>5.3212299999999997E-3</v>
      </c>
      <c r="W768" s="36">
        <v>8.0372289999999997E-4</v>
      </c>
      <c r="X768" s="36">
        <v>6.7739269999999999E-4</v>
      </c>
      <c r="Y768" s="36">
        <v>1.1286075E-3</v>
      </c>
      <c r="Z768" s="36">
        <v>5.9940999999999998E-4</v>
      </c>
      <c r="AA768" s="36">
        <v>7.5834999999999997E-4</v>
      </c>
      <c r="AB768" s="36">
        <v>7.5558000000000005E-4</v>
      </c>
      <c r="AC768" s="36">
        <v>6.6045999999999998E-4</v>
      </c>
      <c r="AD768" s="36">
        <v>2.4486000000000001E-4</v>
      </c>
      <c r="AE768" s="36"/>
      <c r="AF768" s="36"/>
      <c r="AG768" s="36"/>
      <c r="AH768" s="59" t="s">
        <v>429</v>
      </c>
    </row>
    <row r="769" spans="1:34" ht="15" customHeight="1" x14ac:dyDescent="0.25">
      <c r="A769" s="34" t="s">
        <v>832</v>
      </c>
      <c r="B769" s="34" t="s">
        <v>41</v>
      </c>
      <c r="C769" s="34" t="s">
        <v>10</v>
      </c>
      <c r="D769" s="34" t="s">
        <v>43</v>
      </c>
      <c r="E769" s="34" t="s">
        <v>12</v>
      </c>
      <c r="F769" s="34" t="s">
        <v>13</v>
      </c>
      <c r="G769" s="34" t="s">
        <v>14</v>
      </c>
      <c r="H769" s="34" t="s">
        <v>53</v>
      </c>
      <c r="I769" s="59" t="s">
        <v>16</v>
      </c>
      <c r="J769" s="35">
        <v>25</v>
      </c>
      <c r="K769" s="36"/>
      <c r="L769" s="36"/>
      <c r="M769" s="36"/>
      <c r="N769" s="36"/>
      <c r="O769" s="36"/>
      <c r="P769" s="36"/>
      <c r="Q769" s="36"/>
      <c r="R769" s="36"/>
      <c r="S769" s="36"/>
      <c r="T769" s="36"/>
      <c r="U769" s="36"/>
      <c r="V769" s="36">
        <v>4.9607073509260001E-7</v>
      </c>
      <c r="W769" s="36">
        <v>6.47334071631632E-7</v>
      </c>
      <c r="X769" s="36">
        <v>6.4910466075597398E-3</v>
      </c>
      <c r="Y769" s="36">
        <v>7.3560047519243598E-3</v>
      </c>
      <c r="Z769" s="36">
        <v>3.5515973077845202E-3</v>
      </c>
      <c r="AA769" s="36">
        <v>2.2159041340227498E-3</v>
      </c>
      <c r="AB769" s="36">
        <v>1.03172747923555E-3</v>
      </c>
      <c r="AC769" s="36">
        <v>4.67014714068672E-4</v>
      </c>
      <c r="AD769" s="36">
        <v>4.9137942551606098E-4</v>
      </c>
      <c r="AE769" s="36">
        <v>2.1159716113134601E-4</v>
      </c>
      <c r="AF769" s="36">
        <v>2.0804712403504899E-4</v>
      </c>
      <c r="AG769" s="36">
        <v>4.2683904055119699E-4</v>
      </c>
      <c r="AH769" s="59" t="s">
        <v>838</v>
      </c>
    </row>
    <row r="770" spans="1:34" ht="15" customHeight="1" x14ac:dyDescent="0.25">
      <c r="A770" s="34" t="s">
        <v>832</v>
      </c>
      <c r="B770" s="34" t="s">
        <v>41</v>
      </c>
      <c r="C770" s="34" t="s">
        <v>10</v>
      </c>
      <c r="D770" s="34" t="s">
        <v>43</v>
      </c>
      <c r="E770" s="34" t="s">
        <v>12</v>
      </c>
      <c r="F770" s="34" t="s">
        <v>13</v>
      </c>
      <c r="G770" s="34" t="s">
        <v>14</v>
      </c>
      <c r="H770" s="34" t="s">
        <v>53</v>
      </c>
      <c r="I770" s="59" t="s">
        <v>17</v>
      </c>
      <c r="J770" s="35">
        <v>1</v>
      </c>
      <c r="K770" s="36"/>
      <c r="L770" s="36"/>
      <c r="M770" s="36"/>
      <c r="N770" s="36"/>
      <c r="O770" s="36"/>
      <c r="P770" s="36"/>
      <c r="Q770" s="36"/>
      <c r="R770" s="36"/>
      <c r="S770" s="36"/>
      <c r="T770" s="36"/>
      <c r="U770" s="36"/>
      <c r="V770" s="36">
        <v>1.14716023734771E-3</v>
      </c>
      <c r="W770" s="36">
        <v>1.38304172656732E-3</v>
      </c>
      <c r="X770" s="36">
        <v>0.35210906493778099</v>
      </c>
      <c r="Y770" s="36">
        <v>1.2799255642826799</v>
      </c>
      <c r="Z770" s="36">
        <v>1.1453155834131601</v>
      </c>
      <c r="AA770" s="36">
        <v>0.86463798157749405</v>
      </c>
      <c r="AB770" s="36">
        <v>1.02719223002639</v>
      </c>
      <c r="AC770" s="36">
        <v>1.0588892129909599</v>
      </c>
      <c r="AD770" s="36">
        <v>1.12066778853956</v>
      </c>
      <c r="AE770" s="36">
        <v>0.43059924623691098</v>
      </c>
      <c r="AF770" s="36">
        <v>0.49232258815798902</v>
      </c>
      <c r="AG770" s="36">
        <v>1.0092103438703299</v>
      </c>
      <c r="AH770" s="59" t="s">
        <v>838</v>
      </c>
    </row>
    <row r="771" spans="1:34" ht="15" customHeight="1" x14ac:dyDescent="0.25">
      <c r="A771" s="34" t="s">
        <v>832</v>
      </c>
      <c r="B771" s="34" t="s">
        <v>41</v>
      </c>
      <c r="C771" s="34" t="s">
        <v>10</v>
      </c>
      <c r="D771" s="34" t="s">
        <v>43</v>
      </c>
      <c r="E771" s="34" t="s">
        <v>12</v>
      </c>
      <c r="F771" s="34" t="s">
        <v>13</v>
      </c>
      <c r="G771" s="34" t="s">
        <v>14</v>
      </c>
      <c r="H771" s="34" t="s">
        <v>53</v>
      </c>
      <c r="I771" s="59" t="s">
        <v>18</v>
      </c>
      <c r="J771" s="35">
        <v>298</v>
      </c>
      <c r="K771" s="36"/>
      <c r="L771" s="36"/>
      <c r="M771" s="36"/>
      <c r="N771" s="36"/>
      <c r="O771" s="36"/>
      <c r="P771" s="36"/>
      <c r="Q771" s="36"/>
      <c r="R771" s="36"/>
      <c r="S771" s="36"/>
      <c r="T771" s="36"/>
      <c r="U771" s="36"/>
      <c r="V771" s="36">
        <v>5.9131631623037905E-7</v>
      </c>
      <c r="W771" s="36">
        <v>7.7162221338490496E-7</v>
      </c>
      <c r="X771" s="36">
        <v>1.91661761177971E-4</v>
      </c>
      <c r="Y771" s="36">
        <v>6.7900407008980297E-4</v>
      </c>
      <c r="Z771" s="36">
        <v>6.0051400122611699E-4</v>
      </c>
      <c r="AA771" s="36">
        <v>4.4943622151326601E-4</v>
      </c>
      <c r="AB771" s="36">
        <v>5.1772650883569996E-4</v>
      </c>
      <c r="AC771" s="36">
        <v>5.2323490448319702E-4</v>
      </c>
      <c r="AD771" s="36">
        <v>5.6234886928882403E-4</v>
      </c>
      <c r="AE771" s="36">
        <v>2.1832819764673001E-4</v>
      </c>
      <c r="AF771" s="36">
        <v>2.49682921252896E-4</v>
      </c>
      <c r="AG771" s="36">
        <v>5.10174774642798E-4</v>
      </c>
      <c r="AH771" s="59" t="s">
        <v>838</v>
      </c>
    </row>
    <row r="772" spans="1:34" ht="15" customHeight="1" x14ac:dyDescent="0.25">
      <c r="A772" s="34" t="s">
        <v>832</v>
      </c>
      <c r="B772" s="34" t="s">
        <v>41</v>
      </c>
      <c r="C772" s="34" t="s">
        <v>10</v>
      </c>
      <c r="D772" s="34" t="s">
        <v>43</v>
      </c>
      <c r="E772" s="34" t="s">
        <v>12</v>
      </c>
      <c r="F772" s="34" t="s">
        <v>13</v>
      </c>
      <c r="G772" s="34" t="s">
        <v>14</v>
      </c>
      <c r="H772" s="34" t="s">
        <v>908</v>
      </c>
      <c r="I772" s="59" t="s">
        <v>16</v>
      </c>
      <c r="J772" s="35">
        <v>25</v>
      </c>
      <c r="K772" s="36">
        <v>9.9922686578519196E-10</v>
      </c>
      <c r="L772" s="36">
        <v>3.5798994179591001E-9</v>
      </c>
      <c r="M772" s="36">
        <v>1.20385654012782E-10</v>
      </c>
      <c r="N772" s="36"/>
      <c r="O772" s="36">
        <v>4.62197193240885E-11</v>
      </c>
      <c r="P772" s="36">
        <v>6.6775022565630197E-11</v>
      </c>
      <c r="Q772" s="36"/>
      <c r="R772" s="36"/>
      <c r="S772" s="36"/>
      <c r="T772" s="36">
        <v>3.6503833337544799E-9</v>
      </c>
      <c r="U772" s="36">
        <v>1.9350165895802601E-9</v>
      </c>
      <c r="V772" s="36">
        <v>9.5800119541137806E-10</v>
      </c>
      <c r="W772" s="36">
        <v>3.1382810320800299E-9</v>
      </c>
      <c r="X772" s="36">
        <v>2.2664804065254901E-8</v>
      </c>
      <c r="Y772" s="36">
        <v>1.6348271128861901E-8</v>
      </c>
      <c r="Z772" s="36">
        <v>1.9270847361097099E-8</v>
      </c>
      <c r="AA772" s="36">
        <v>3.5168133962272098E-8</v>
      </c>
      <c r="AB772" s="36">
        <v>2.7879893031478899E-8</v>
      </c>
      <c r="AC772" s="36">
        <v>2.8275868057202801E-8</v>
      </c>
      <c r="AD772" s="36">
        <v>7.6335520848498799E-8</v>
      </c>
      <c r="AE772" s="36">
        <v>4.3678831517694698E-8</v>
      </c>
      <c r="AF772" s="36">
        <v>2.81686780291866E-8</v>
      </c>
      <c r="AG772" s="36">
        <v>3.2510568096881902E-8</v>
      </c>
      <c r="AH772" s="59" t="s">
        <v>1110</v>
      </c>
    </row>
    <row r="773" spans="1:34" ht="15" customHeight="1" x14ac:dyDescent="0.25">
      <c r="A773" s="34" t="s">
        <v>832</v>
      </c>
      <c r="B773" s="34" t="s">
        <v>41</v>
      </c>
      <c r="C773" s="34" t="s">
        <v>10</v>
      </c>
      <c r="D773" s="34" t="s">
        <v>43</v>
      </c>
      <c r="E773" s="34" t="s">
        <v>12</v>
      </c>
      <c r="F773" s="34" t="s">
        <v>13</v>
      </c>
      <c r="G773" s="34" t="s">
        <v>14</v>
      </c>
      <c r="H773" s="34" t="s">
        <v>908</v>
      </c>
      <c r="I773" s="59" t="s">
        <v>18</v>
      </c>
      <c r="J773" s="35">
        <v>298</v>
      </c>
      <c r="K773" s="36">
        <v>2.3821568480319001E-9</v>
      </c>
      <c r="L773" s="36">
        <v>8.5344802124144901E-9</v>
      </c>
      <c r="M773" s="36">
        <v>2.8699939916647301E-10</v>
      </c>
      <c r="N773" s="36"/>
      <c r="O773" s="36">
        <v>1.10187810868627E-10</v>
      </c>
      <c r="P773" s="36">
        <v>1.5919165379646201E-10</v>
      </c>
      <c r="Q773" s="36"/>
      <c r="R773" s="36"/>
      <c r="S773" s="36"/>
      <c r="T773" s="36">
        <v>8.7025138676706905E-9</v>
      </c>
      <c r="U773" s="36">
        <v>4.6130795495593396E-9</v>
      </c>
      <c r="V773" s="36">
        <v>2.2838748498607299E-9</v>
      </c>
      <c r="W773" s="36">
        <v>7.4236968017915203E-9</v>
      </c>
      <c r="X773" s="36">
        <v>5.4028173180016403E-8</v>
      </c>
      <c r="Y773" s="36">
        <v>3.89580510511142E-8</v>
      </c>
      <c r="Z773" s="36">
        <v>4.5941700108855399E-8</v>
      </c>
      <c r="AA773" s="36">
        <v>8.3840831366056695E-8</v>
      </c>
      <c r="AB773" s="36">
        <v>6.64656649870457E-8</v>
      </c>
      <c r="AC773" s="36">
        <v>6.7409669448371395E-8</v>
      </c>
      <c r="AD773" s="36">
        <v>1.81983881702821E-7</v>
      </c>
      <c r="AE773" s="36">
        <v>1.0413033433818401E-7</v>
      </c>
      <c r="AF773" s="36">
        <v>6.7154128421580906E-8</v>
      </c>
      <c r="AG773" s="36">
        <v>7.7505194342966506E-8</v>
      </c>
      <c r="AH773" s="59" t="s">
        <v>1110</v>
      </c>
    </row>
    <row r="774" spans="1:34" ht="15" customHeight="1" x14ac:dyDescent="0.25">
      <c r="A774" s="34" t="s">
        <v>832</v>
      </c>
      <c r="B774" s="34" t="s">
        <v>41</v>
      </c>
      <c r="C774" s="34" t="s">
        <v>10</v>
      </c>
      <c r="D774" s="34" t="s">
        <v>43</v>
      </c>
      <c r="E774" s="34" t="s">
        <v>12</v>
      </c>
      <c r="F774" s="34" t="s">
        <v>13</v>
      </c>
      <c r="G774" s="34" t="s">
        <v>14</v>
      </c>
      <c r="H774" s="34" t="s">
        <v>32</v>
      </c>
      <c r="I774" s="59" t="s">
        <v>16</v>
      </c>
      <c r="J774" s="35">
        <v>25</v>
      </c>
      <c r="K774" s="36">
        <v>1.39919368E-2</v>
      </c>
      <c r="L774" s="36">
        <v>1.9372756800000002E-2</v>
      </c>
      <c r="M774" s="36">
        <v>1.34665911999999E-2</v>
      </c>
      <c r="N774" s="36">
        <v>1.2961362400000001E-2</v>
      </c>
      <c r="O774" s="36">
        <v>9.3268239679999906E-3</v>
      </c>
      <c r="P774" s="36">
        <v>8.5153350720000003E-3</v>
      </c>
      <c r="Q774" s="36">
        <v>8.1245237039999901E-3</v>
      </c>
      <c r="R774" s="36">
        <v>8.2125823999999806E-3</v>
      </c>
      <c r="S774" s="36">
        <v>7.0147103999999997E-3</v>
      </c>
      <c r="T774" s="36">
        <v>6.6385645207113504E-3</v>
      </c>
      <c r="U774" s="36">
        <v>5.9085554007693797E-3</v>
      </c>
      <c r="V774" s="36">
        <v>8.0896969694121395E-3</v>
      </c>
      <c r="W774" s="36">
        <v>1.0743053981129401E-2</v>
      </c>
      <c r="X774" s="36">
        <v>1.14798894964642E-2</v>
      </c>
      <c r="Y774" s="36">
        <v>1.14310205909572E-2</v>
      </c>
      <c r="Z774" s="36">
        <v>8.3623613462306106E-3</v>
      </c>
      <c r="AA774" s="36">
        <v>9.3382745369893893E-3</v>
      </c>
      <c r="AB774" s="36">
        <v>8.6384062268313206E-3</v>
      </c>
      <c r="AC774" s="36">
        <v>9.5676852067544896E-3</v>
      </c>
      <c r="AD774" s="36">
        <v>1.41104934989552E-2</v>
      </c>
      <c r="AE774" s="36">
        <v>1.4232440813835999E-2</v>
      </c>
      <c r="AF774" s="36">
        <v>1.3190655419524E-2</v>
      </c>
      <c r="AG774" s="36">
        <v>1.38689551899304E-2</v>
      </c>
      <c r="AH774" s="59" t="s">
        <v>360</v>
      </c>
    </row>
    <row r="775" spans="1:34" ht="15" customHeight="1" x14ac:dyDescent="0.25">
      <c r="A775" s="34" t="s">
        <v>832</v>
      </c>
      <c r="B775" s="34" t="s">
        <v>41</v>
      </c>
      <c r="C775" s="34" t="s">
        <v>10</v>
      </c>
      <c r="D775" s="34" t="s">
        <v>43</v>
      </c>
      <c r="E775" s="34" t="s">
        <v>12</v>
      </c>
      <c r="F775" s="34" t="s">
        <v>13</v>
      </c>
      <c r="G775" s="34" t="s">
        <v>14</v>
      </c>
      <c r="H775" s="34" t="s">
        <v>32</v>
      </c>
      <c r="I775" s="59" t="s">
        <v>18</v>
      </c>
      <c r="J775" s="35">
        <v>298</v>
      </c>
      <c r="K775" s="36">
        <v>2.1890385123599899E-2</v>
      </c>
      <c r="L775" s="36">
        <v>3.0308678013600002E-2</v>
      </c>
      <c r="M775" s="36">
        <v>2.10684819323999E-2</v>
      </c>
      <c r="N775" s="36">
        <v>2.02780514748E-2</v>
      </c>
      <c r="O775" s="36">
        <v>1.4591816097936E-2</v>
      </c>
      <c r="P775" s="36">
        <v>1.3322241720144E-2</v>
      </c>
      <c r="Q775" s="36">
        <v>1.2710817334908E-2</v>
      </c>
      <c r="R775" s="36">
        <v>1.2848585164799999E-2</v>
      </c>
      <c r="S775" s="36">
        <v>1.09745144208E-2</v>
      </c>
      <c r="T775" s="36">
        <v>1.0386034192652899E-2</v>
      </c>
      <c r="U775" s="36">
        <v>9.2439349245036894E-3</v>
      </c>
      <c r="V775" s="36">
        <v>1.2656453192072099E-2</v>
      </c>
      <c r="W775" s="36">
        <v>1.61567017261082E-2</v>
      </c>
      <c r="X775" s="36">
        <v>1.8351797495949701E-2</v>
      </c>
      <c r="Y775" s="36">
        <v>1.8856335142056601E-2</v>
      </c>
      <c r="Z775" s="36">
        <v>1.30830078037679E-2</v>
      </c>
      <c r="AA775" s="36">
        <v>1.46097305131199E-2</v>
      </c>
      <c r="AB775" s="36">
        <v>1.3514786541877599E-2</v>
      </c>
      <c r="AC775" s="36">
        <v>1.49686435059674E-2</v>
      </c>
      <c r="AD775" s="36">
        <v>2.2075867079115401E-2</v>
      </c>
      <c r="AE775" s="36">
        <v>2.2266653653246399E-2</v>
      </c>
      <c r="AF775" s="36">
        <v>2.0636780403845301E-2</v>
      </c>
      <c r="AG775" s="36">
        <v>2.16979803946462E-2</v>
      </c>
      <c r="AH775" s="59" t="s">
        <v>360</v>
      </c>
    </row>
    <row r="776" spans="1:34" ht="15" customHeight="1" x14ac:dyDescent="0.25">
      <c r="A776" s="34" t="s">
        <v>832</v>
      </c>
      <c r="B776" s="34" t="s">
        <v>41</v>
      </c>
      <c r="C776" s="34" t="s">
        <v>10</v>
      </c>
      <c r="D776" s="34" t="s">
        <v>43</v>
      </c>
      <c r="E776" s="34" t="s">
        <v>12</v>
      </c>
      <c r="F776" s="34" t="s">
        <v>13</v>
      </c>
      <c r="G776" s="34" t="s">
        <v>14</v>
      </c>
      <c r="H776" s="34" t="s">
        <v>885</v>
      </c>
      <c r="I776" s="59" t="s">
        <v>16</v>
      </c>
      <c r="J776" s="35">
        <v>25</v>
      </c>
      <c r="K776" s="36"/>
      <c r="L776" s="36"/>
      <c r="M776" s="36"/>
      <c r="N776" s="36"/>
      <c r="O776" s="36"/>
      <c r="P776" s="36"/>
      <c r="Q776" s="36"/>
      <c r="R776" s="36"/>
      <c r="S776" s="36"/>
      <c r="T776" s="36"/>
      <c r="U776" s="36"/>
      <c r="V776" s="36">
        <v>2.1798999999999999E-8</v>
      </c>
      <c r="W776" s="36">
        <v>1.31049784135802E-4</v>
      </c>
      <c r="X776" s="36">
        <v>3.4778051958232899E-4</v>
      </c>
      <c r="Y776" s="36">
        <v>3.49701696764594E-4</v>
      </c>
      <c r="Z776" s="36">
        <v>3.8879924672211198E-4</v>
      </c>
      <c r="AA776" s="36">
        <v>3.2073248738826902E-4</v>
      </c>
      <c r="AB776" s="36">
        <v>3.42524375134551E-4</v>
      </c>
      <c r="AC776" s="36">
        <v>3.5138574679372502E-4</v>
      </c>
      <c r="AD776" s="36">
        <v>3.39818777214862E-4</v>
      </c>
      <c r="AE776" s="36">
        <v>3.4406835827261801E-4</v>
      </c>
      <c r="AF776" s="36">
        <v>2.9943015860066499E-4</v>
      </c>
      <c r="AG776" s="36">
        <v>2.9776124393955498E-4</v>
      </c>
      <c r="AH776" s="59" t="s">
        <v>906</v>
      </c>
    </row>
    <row r="777" spans="1:34" ht="15" customHeight="1" x14ac:dyDescent="0.25">
      <c r="A777" s="34" t="s">
        <v>832</v>
      </c>
      <c r="B777" s="34" t="s">
        <v>41</v>
      </c>
      <c r="C777" s="34" t="s">
        <v>10</v>
      </c>
      <c r="D777" s="34" t="s">
        <v>43</v>
      </c>
      <c r="E777" s="34" t="s">
        <v>12</v>
      </c>
      <c r="F777" s="34" t="s">
        <v>13</v>
      </c>
      <c r="G777" s="34" t="s">
        <v>14</v>
      </c>
      <c r="H777" s="34" t="s">
        <v>885</v>
      </c>
      <c r="I777" s="59" t="s">
        <v>18</v>
      </c>
      <c r="J777" s="35">
        <v>298</v>
      </c>
      <c r="K777" s="36"/>
      <c r="L777" s="36"/>
      <c r="M777" s="36"/>
      <c r="N777" s="36"/>
      <c r="O777" s="36"/>
      <c r="P777" s="36"/>
      <c r="Q777" s="36"/>
      <c r="R777" s="36"/>
      <c r="S777" s="36"/>
      <c r="T777" s="36"/>
      <c r="U777" s="36"/>
      <c r="V777" s="36">
        <v>2.5984408000000001E-8</v>
      </c>
      <c r="W777" s="36">
        <v>3.0754108087908499E-4</v>
      </c>
      <c r="X777" s="36">
        <v>8.1615393425545297E-4</v>
      </c>
      <c r="Y777" s="36">
        <v>8.2066245686988903E-4</v>
      </c>
      <c r="Z777" s="36">
        <v>9.1241463232022001E-4</v>
      </c>
      <c r="AA777" s="36">
        <v>7.5168076634857803E-4</v>
      </c>
      <c r="AB777" s="36">
        <v>8.0390345602324598E-4</v>
      </c>
      <c r="AC777" s="36">
        <v>8.2461450128817296E-4</v>
      </c>
      <c r="AD777" s="36">
        <v>7.9571051522495898E-4</v>
      </c>
      <c r="AE777" s="36">
        <v>8.0244644641605804E-4</v>
      </c>
      <c r="AF777" s="36">
        <v>6.9609607294409E-4</v>
      </c>
      <c r="AG777" s="36">
        <v>6.8523904623452004E-4</v>
      </c>
      <c r="AH777" s="59" t="s">
        <v>906</v>
      </c>
    </row>
    <row r="778" spans="1:34" ht="15" customHeight="1" x14ac:dyDescent="0.25">
      <c r="A778" s="34" t="s">
        <v>832</v>
      </c>
      <c r="B778" s="34" t="s">
        <v>41</v>
      </c>
      <c r="C778" s="34" t="s">
        <v>10</v>
      </c>
      <c r="D778" s="34" t="s">
        <v>43</v>
      </c>
      <c r="E778" s="34" t="s">
        <v>12</v>
      </c>
      <c r="F778" s="34" t="s">
        <v>13</v>
      </c>
      <c r="G778" s="34" t="s">
        <v>14</v>
      </c>
      <c r="H778" s="34" t="s">
        <v>15</v>
      </c>
      <c r="I778" s="59" t="s">
        <v>16</v>
      </c>
      <c r="J778" s="35">
        <v>25</v>
      </c>
      <c r="K778" s="36">
        <v>6.0462245000000099E-4</v>
      </c>
      <c r="L778" s="36">
        <v>5.6940450000000096E-4</v>
      </c>
      <c r="M778" s="36">
        <v>6.3967979999999896E-4</v>
      </c>
      <c r="N778" s="36">
        <v>5.7915722499999895E-4</v>
      </c>
      <c r="O778" s="36">
        <v>4.9324113050000105E-4</v>
      </c>
      <c r="P778" s="36">
        <v>4.68022174000001E-4</v>
      </c>
      <c r="Q778" s="36">
        <v>4.92566474E-4</v>
      </c>
      <c r="R778" s="36">
        <v>5.0855142499999905E-4</v>
      </c>
      <c r="S778" s="36">
        <v>5.5074140000000099E-4</v>
      </c>
      <c r="T778" s="36">
        <v>4.9439314748860096E-4</v>
      </c>
      <c r="U778" s="36">
        <v>5.2500238333954403E-4</v>
      </c>
      <c r="V778" s="36">
        <v>4.0682227483228497E-3</v>
      </c>
      <c r="W778" s="36">
        <v>3.9860527937888796E-3</v>
      </c>
      <c r="X778" s="36">
        <v>2.01906117139473E-3</v>
      </c>
      <c r="Y778" s="36">
        <v>2.0523867969788399E-3</v>
      </c>
      <c r="Z778" s="36">
        <v>7.6483028952884999E-4</v>
      </c>
      <c r="AA778" s="36">
        <v>8.76305671426638E-4</v>
      </c>
      <c r="AB778" s="36">
        <v>7.8956555859931404E-4</v>
      </c>
      <c r="AC778" s="36">
        <v>8.0655031757428095E-4</v>
      </c>
      <c r="AD778" s="36">
        <v>6.8771064188358005E-4</v>
      </c>
      <c r="AE778" s="36">
        <v>7.9356145244301602E-4</v>
      </c>
      <c r="AF778" s="36">
        <v>8.2487466149016502E-4</v>
      </c>
      <c r="AG778" s="36">
        <v>8.2245977950111101E-4</v>
      </c>
      <c r="AH778" s="59" t="s">
        <v>420</v>
      </c>
    </row>
    <row r="779" spans="1:34" ht="15" customHeight="1" x14ac:dyDescent="0.25">
      <c r="A779" s="34" t="s">
        <v>832</v>
      </c>
      <c r="B779" s="34" t="s">
        <v>41</v>
      </c>
      <c r="C779" s="34" t="s">
        <v>10</v>
      </c>
      <c r="D779" s="34" t="s">
        <v>43</v>
      </c>
      <c r="E779" s="34" t="s">
        <v>12</v>
      </c>
      <c r="F779" s="34" t="s">
        <v>13</v>
      </c>
      <c r="G779" s="34" t="s">
        <v>14</v>
      </c>
      <c r="H779" s="34" t="s">
        <v>15</v>
      </c>
      <c r="I779" s="59" t="s">
        <v>17</v>
      </c>
      <c r="J779" s="35">
        <v>1</v>
      </c>
      <c r="K779" s="36">
        <v>2.2588694732000101</v>
      </c>
      <c r="L779" s="36">
        <v>2.1272952119999999</v>
      </c>
      <c r="M779" s="36">
        <v>2.3898437328000002</v>
      </c>
      <c r="N779" s="36">
        <v>2.1637313925999999</v>
      </c>
      <c r="O779" s="36">
        <v>1.842748863548</v>
      </c>
      <c r="P779" s="36">
        <v>1.748530842064</v>
      </c>
      <c r="Q779" s="36">
        <v>1.8402283468639999</v>
      </c>
      <c r="R779" s="36">
        <v>1.8999481238</v>
      </c>
      <c r="S779" s="36">
        <v>2.0575698704000001</v>
      </c>
      <c r="T779" s="36">
        <v>1.82559723908079</v>
      </c>
      <c r="U779" s="36">
        <v>1.92013833450761</v>
      </c>
      <c r="V779" s="36">
        <v>1.1519734591661199</v>
      </c>
      <c r="W779" s="36">
        <v>1.10355660051302</v>
      </c>
      <c r="X779" s="36">
        <v>0.643049287525155</v>
      </c>
      <c r="Y779" s="36">
        <v>0.67170210315717604</v>
      </c>
      <c r="Z779" s="36">
        <v>0.27273565226332303</v>
      </c>
      <c r="AA779" s="36">
        <v>0.29591256322686299</v>
      </c>
      <c r="AB779" s="36">
        <v>0.28083255424823</v>
      </c>
      <c r="AC779" s="36">
        <v>0.29432267388425398</v>
      </c>
      <c r="AD779" s="36">
        <v>0.25296133574353602</v>
      </c>
      <c r="AE779" s="36">
        <v>0.29744954334638501</v>
      </c>
      <c r="AF779" s="36">
        <v>0.31849961366857699</v>
      </c>
      <c r="AG779" s="36">
        <v>0.30526334384637499</v>
      </c>
      <c r="AH779" s="59" t="s">
        <v>420</v>
      </c>
    </row>
    <row r="780" spans="1:34" ht="15" customHeight="1" x14ac:dyDescent="0.25">
      <c r="A780" s="34" t="s">
        <v>832</v>
      </c>
      <c r="B780" s="34" t="s">
        <v>41</v>
      </c>
      <c r="C780" s="34" t="s">
        <v>10</v>
      </c>
      <c r="D780" s="34" t="s">
        <v>43</v>
      </c>
      <c r="E780" s="34" t="s">
        <v>12</v>
      </c>
      <c r="F780" s="34" t="s">
        <v>13</v>
      </c>
      <c r="G780" s="34" t="s">
        <v>14</v>
      </c>
      <c r="H780" s="34" t="s">
        <v>15</v>
      </c>
      <c r="I780" s="59" t="s">
        <v>18</v>
      </c>
      <c r="J780" s="35">
        <v>298</v>
      </c>
      <c r="K780" s="36">
        <v>1.15313593664E-2</v>
      </c>
      <c r="L780" s="36">
        <v>1.0859682624E-2</v>
      </c>
      <c r="M780" s="36">
        <v>1.21999731456E-2</v>
      </c>
      <c r="N780" s="36">
        <v>1.1045686595199999E-2</v>
      </c>
      <c r="O780" s="36">
        <v>9.4070948408960207E-3</v>
      </c>
      <c r="P780" s="36">
        <v>8.9261189025280092E-3</v>
      </c>
      <c r="Q780" s="36">
        <v>9.3942277921280105E-3</v>
      </c>
      <c r="R780" s="36">
        <v>9.6990927775999908E-3</v>
      </c>
      <c r="S780" s="36">
        <v>1.05037399808E-2</v>
      </c>
      <c r="T780" s="36">
        <v>9.4290661089025899E-3</v>
      </c>
      <c r="U780" s="36">
        <v>1.0012845455051799E-2</v>
      </c>
      <c r="V780" s="36">
        <v>7.1513094747796104E-3</v>
      </c>
      <c r="W780" s="36">
        <v>7.01319141318308E-3</v>
      </c>
      <c r="X780" s="36">
        <v>3.5006849691672998E-3</v>
      </c>
      <c r="Y780" s="36">
        <v>3.5584655447255002E-3</v>
      </c>
      <c r="Z780" s="36">
        <v>1.3260766619903801E-3</v>
      </c>
      <c r="AA780" s="36">
        <v>1.51935470594989E-3</v>
      </c>
      <c r="AB780" s="36">
        <v>1.36896312123692E-3</v>
      </c>
      <c r="AC780" s="36">
        <v>1.3984116051615201E-3</v>
      </c>
      <c r="AD780" s="36">
        <v>1.1923652147276E-3</v>
      </c>
      <c r="AE780" s="36">
        <v>1.3758912746357501E-3</v>
      </c>
      <c r="AF780" s="36">
        <v>1.43018268581277E-3</v>
      </c>
      <c r="AG780" s="36">
        <v>1.4259957195132001E-3</v>
      </c>
      <c r="AH780" s="59" t="s">
        <v>420</v>
      </c>
    </row>
    <row r="781" spans="1:34" ht="15" customHeight="1" x14ac:dyDescent="0.25">
      <c r="A781" s="34" t="s">
        <v>832</v>
      </c>
      <c r="B781" s="34" t="s">
        <v>41</v>
      </c>
      <c r="C781" s="34" t="s">
        <v>10</v>
      </c>
      <c r="D781" s="34" t="s">
        <v>43</v>
      </c>
      <c r="E781" s="34" t="s">
        <v>12</v>
      </c>
      <c r="F781" s="34" t="s">
        <v>13</v>
      </c>
      <c r="G781" s="34" t="s">
        <v>14</v>
      </c>
      <c r="H781" s="34" t="s">
        <v>29</v>
      </c>
      <c r="I781" s="59" t="s">
        <v>16</v>
      </c>
      <c r="J781" s="35">
        <v>25</v>
      </c>
      <c r="K781" s="36">
        <v>1.6732275000000001E-5</v>
      </c>
      <c r="L781" s="36">
        <v>1.21839E-5</v>
      </c>
      <c r="M781" s="36">
        <v>5.6211600000000002E-5</v>
      </c>
      <c r="N781" s="36">
        <v>1.5231299999999899E-5</v>
      </c>
      <c r="O781" s="36">
        <v>9.8542537499999796E-6</v>
      </c>
      <c r="P781" s="36">
        <v>6.0958860000000004E-6</v>
      </c>
      <c r="Q781" s="36">
        <v>6.3468802500000003E-6</v>
      </c>
      <c r="R781" s="36">
        <v>7.42814999999999E-6</v>
      </c>
      <c r="S781" s="36">
        <v>7.5945749999999899E-6</v>
      </c>
      <c r="T781" s="36">
        <v>4.4817619204052002E-6</v>
      </c>
      <c r="U781" s="36">
        <v>6.2244010620698496E-6</v>
      </c>
      <c r="V781" s="36"/>
      <c r="W781" s="36"/>
      <c r="X781" s="36"/>
      <c r="Y781" s="36"/>
      <c r="Z781" s="36"/>
      <c r="AA781" s="36"/>
      <c r="AB781" s="36"/>
      <c r="AC781" s="36"/>
      <c r="AD781" s="36"/>
      <c r="AE781" s="36"/>
      <c r="AF781" s="36"/>
      <c r="AG781" s="36"/>
      <c r="AH781" s="59" t="s">
        <v>428</v>
      </c>
    </row>
    <row r="782" spans="1:34" ht="15" customHeight="1" x14ac:dyDescent="0.25">
      <c r="A782" s="34" t="s">
        <v>832</v>
      </c>
      <c r="B782" s="34" t="s">
        <v>41</v>
      </c>
      <c r="C782" s="34" t="s">
        <v>10</v>
      </c>
      <c r="D782" s="34" t="s">
        <v>43</v>
      </c>
      <c r="E782" s="34" t="s">
        <v>12</v>
      </c>
      <c r="F782" s="34" t="s">
        <v>13</v>
      </c>
      <c r="G782" s="34" t="s">
        <v>14</v>
      </c>
      <c r="H782" s="34" t="s">
        <v>29</v>
      </c>
      <c r="I782" s="59" t="s">
        <v>17</v>
      </c>
      <c r="J782" s="35">
        <v>1</v>
      </c>
      <c r="K782" s="36">
        <v>1.6618495529999999E-2</v>
      </c>
      <c r="L782" s="36">
        <v>1.2101049480000001E-2</v>
      </c>
      <c r="M782" s="36">
        <v>5.5829361119999997E-2</v>
      </c>
      <c r="N782" s="36">
        <v>1.5127727159999899E-2</v>
      </c>
      <c r="O782" s="36">
        <v>9.7872448244999792E-3</v>
      </c>
      <c r="P782" s="36">
        <v>6.0544339752000003E-3</v>
      </c>
      <c r="Q782" s="36">
        <v>6.3037214643000003E-3</v>
      </c>
      <c r="R782" s="36">
        <v>7.3776385799999896E-3</v>
      </c>
      <c r="S782" s="36">
        <v>7.5429318899999896E-3</v>
      </c>
      <c r="T782" s="36">
        <v>4.4512859393464497E-3</v>
      </c>
      <c r="U782" s="36">
        <v>6.1820751348477801E-3</v>
      </c>
      <c r="V782" s="36"/>
      <c r="W782" s="36"/>
      <c r="X782" s="36"/>
      <c r="Y782" s="36"/>
      <c r="Z782" s="36"/>
      <c r="AA782" s="36"/>
      <c r="AB782" s="36"/>
      <c r="AC782" s="36"/>
      <c r="AD782" s="36"/>
      <c r="AE782" s="36"/>
      <c r="AF782" s="36"/>
      <c r="AG782" s="36"/>
      <c r="AH782" s="59" t="s">
        <v>428</v>
      </c>
    </row>
    <row r="783" spans="1:34" ht="15" customHeight="1" x14ac:dyDescent="0.25">
      <c r="A783" s="34" t="s">
        <v>832</v>
      </c>
      <c r="B783" s="34" t="s">
        <v>41</v>
      </c>
      <c r="C783" s="34" t="s">
        <v>10</v>
      </c>
      <c r="D783" s="34" t="s">
        <v>43</v>
      </c>
      <c r="E783" s="34" t="s">
        <v>12</v>
      </c>
      <c r="F783" s="34" t="s">
        <v>13</v>
      </c>
      <c r="G783" s="34" t="s">
        <v>14</v>
      </c>
      <c r="H783" s="34" t="s">
        <v>29</v>
      </c>
      <c r="I783" s="59" t="s">
        <v>18</v>
      </c>
      <c r="J783" s="35">
        <v>298</v>
      </c>
      <c r="K783" s="36">
        <v>3.9889743599999999E-5</v>
      </c>
      <c r="L783" s="36">
        <v>2.90464176E-5</v>
      </c>
      <c r="M783" s="36">
        <v>1.3400845439999999E-4</v>
      </c>
      <c r="N783" s="36">
        <v>3.6311419199999798E-5</v>
      </c>
      <c r="O783" s="36">
        <v>2.3492540939999999E-5</v>
      </c>
      <c r="P783" s="36">
        <v>1.4532592223999999E-5</v>
      </c>
      <c r="Q783" s="36">
        <v>1.5130962516E-5</v>
      </c>
      <c r="R783" s="36">
        <v>1.77087096E-5</v>
      </c>
      <c r="S783" s="36">
        <v>1.8105466800000001E-5</v>
      </c>
      <c r="T783" s="36">
        <v>1.0684520418246E-5</v>
      </c>
      <c r="U783" s="36">
        <v>1.4838972131974501E-5</v>
      </c>
      <c r="V783" s="36"/>
      <c r="W783" s="36"/>
      <c r="X783" s="36"/>
      <c r="Y783" s="36"/>
      <c r="Z783" s="36"/>
      <c r="AA783" s="36"/>
      <c r="AB783" s="36"/>
      <c r="AC783" s="36"/>
      <c r="AD783" s="36"/>
      <c r="AE783" s="36"/>
      <c r="AF783" s="36"/>
      <c r="AG783" s="36"/>
      <c r="AH783" s="59" t="s">
        <v>428</v>
      </c>
    </row>
    <row r="784" spans="1:34" ht="15" customHeight="1" x14ac:dyDescent="0.25">
      <c r="A784" s="34" t="s">
        <v>832</v>
      </c>
      <c r="B784" s="34" t="s">
        <v>41</v>
      </c>
      <c r="C784" s="34" t="s">
        <v>10</v>
      </c>
      <c r="D784" s="34" t="s">
        <v>43</v>
      </c>
      <c r="E784" s="34" t="s">
        <v>12</v>
      </c>
      <c r="F784" s="34" t="s">
        <v>13</v>
      </c>
      <c r="G784" s="34" t="s">
        <v>14</v>
      </c>
      <c r="H784" s="34" t="s">
        <v>30</v>
      </c>
      <c r="I784" s="59" t="s">
        <v>16</v>
      </c>
      <c r="J784" s="35">
        <v>25</v>
      </c>
      <c r="K784" s="36"/>
      <c r="L784" s="36">
        <v>6.1531200000000001E-6</v>
      </c>
      <c r="M784" s="36">
        <v>4.3259999999999997E-6</v>
      </c>
      <c r="N784" s="36"/>
      <c r="O784" s="36"/>
      <c r="P784" s="36"/>
      <c r="Q784" s="36"/>
      <c r="R784" s="36"/>
      <c r="S784" s="36"/>
      <c r="T784" s="36">
        <v>9.3572234659507501E-5</v>
      </c>
      <c r="U784" s="36">
        <v>2.07956672962167E-4</v>
      </c>
      <c r="V784" s="36">
        <v>1.7496361926922001E-4</v>
      </c>
      <c r="W784" s="36">
        <v>1.16863106896767E-4</v>
      </c>
      <c r="X784" s="36">
        <v>2.186672E-5</v>
      </c>
      <c r="Y784" s="36">
        <v>1.130504E-5</v>
      </c>
      <c r="Z784" s="36">
        <v>1.9809600000000001E-5</v>
      </c>
      <c r="AA784" s="36">
        <v>9.2108800000000005E-6</v>
      </c>
      <c r="AB784" s="36">
        <v>1.252152E-5</v>
      </c>
      <c r="AC784" s="36">
        <v>1.1797679999999999E-5</v>
      </c>
      <c r="AD784" s="36">
        <v>1.1175120000000001E-5</v>
      </c>
      <c r="AE784" s="36">
        <v>1.9596319999999999E-5</v>
      </c>
      <c r="AF784" s="36">
        <v>2.42888E-5</v>
      </c>
      <c r="AG784" s="36">
        <v>2.478848E-5</v>
      </c>
      <c r="AH784" s="59" t="s">
        <v>358</v>
      </c>
    </row>
    <row r="785" spans="1:34" ht="15" customHeight="1" x14ac:dyDescent="0.25">
      <c r="A785" s="34" t="s">
        <v>832</v>
      </c>
      <c r="B785" s="34" t="s">
        <v>41</v>
      </c>
      <c r="C785" s="34" t="s">
        <v>10</v>
      </c>
      <c r="D785" s="34" t="s">
        <v>43</v>
      </c>
      <c r="E785" s="34" t="s">
        <v>12</v>
      </c>
      <c r="F785" s="34" t="s">
        <v>13</v>
      </c>
      <c r="G785" s="34" t="s">
        <v>14</v>
      </c>
      <c r="H785" s="34" t="s">
        <v>30</v>
      </c>
      <c r="I785" s="59" t="s">
        <v>18</v>
      </c>
      <c r="J785" s="35">
        <v>298</v>
      </c>
      <c r="K785" s="36"/>
      <c r="L785" s="36">
        <v>1.443983436E-5</v>
      </c>
      <c r="M785" s="36">
        <v>1.0152040499999999E-5</v>
      </c>
      <c r="N785" s="36"/>
      <c r="O785" s="36"/>
      <c r="P785" s="36"/>
      <c r="Q785" s="36"/>
      <c r="R785" s="36"/>
      <c r="S785" s="36"/>
      <c r="T785" s="36">
        <v>2.1959064168719901E-4</v>
      </c>
      <c r="U785" s="36">
        <v>4.8802232227396501E-4</v>
      </c>
      <c r="V785" s="36">
        <v>4.10595862438166E-4</v>
      </c>
      <c r="W785" s="36">
        <v>2.7424849610998799E-4</v>
      </c>
      <c r="X785" s="36">
        <v>5.131572516E-5</v>
      </c>
      <c r="Y785" s="36">
        <v>2.653010262E-5</v>
      </c>
      <c r="Z785" s="36">
        <v>4.6488178799999999E-5</v>
      </c>
      <c r="AA785" s="36">
        <v>2.161563264E-5</v>
      </c>
      <c r="AB785" s="36">
        <v>2.938487706E-5</v>
      </c>
      <c r="AC785" s="36">
        <v>2.768620554E-5</v>
      </c>
      <c r="AD785" s="36">
        <v>2.6225212859999999E-5</v>
      </c>
      <c r="AE785" s="36">
        <v>4.5987663960000002E-5</v>
      </c>
      <c r="AF785" s="36">
        <v>5.6999741400000001E-5</v>
      </c>
      <c r="AG785" s="36">
        <v>5.8172365440000002E-5</v>
      </c>
      <c r="AH785" s="59" t="s">
        <v>358</v>
      </c>
    </row>
    <row r="786" spans="1:34" ht="15" customHeight="1" x14ac:dyDescent="0.25">
      <c r="A786" s="34" t="s">
        <v>832</v>
      </c>
      <c r="B786" s="34" t="s">
        <v>41</v>
      </c>
      <c r="C786" s="34" t="s">
        <v>10</v>
      </c>
      <c r="D786" s="34" t="s">
        <v>43</v>
      </c>
      <c r="E786" s="34" t="s">
        <v>12</v>
      </c>
      <c r="F786" s="34" t="s">
        <v>13</v>
      </c>
      <c r="G786" s="34" t="s">
        <v>14</v>
      </c>
      <c r="H786" s="34" t="s">
        <v>21</v>
      </c>
      <c r="I786" s="59" t="s">
        <v>16</v>
      </c>
      <c r="J786" s="35">
        <v>25</v>
      </c>
      <c r="K786" s="36">
        <v>1.82187577313422E-6</v>
      </c>
      <c r="L786" s="36">
        <v>5.4689088539051802E-6</v>
      </c>
      <c r="M786" s="36">
        <v>1.18001110043195E-7</v>
      </c>
      <c r="N786" s="36"/>
      <c r="O786" s="36">
        <v>1.4009860554792501E-7</v>
      </c>
      <c r="P786" s="36">
        <v>1.16769222167451E-7</v>
      </c>
      <c r="Q786" s="36"/>
      <c r="R786" s="36"/>
      <c r="S786" s="36"/>
      <c r="T786" s="36">
        <v>1.8494796832354399E-6</v>
      </c>
      <c r="U786" s="36">
        <v>1.3035641491504099E-6</v>
      </c>
      <c r="V786" s="36">
        <v>2.8459441617712699E-7</v>
      </c>
      <c r="W786" s="36">
        <v>5.7218649618442696E-7</v>
      </c>
      <c r="X786" s="36">
        <v>1.35851953474489E-6</v>
      </c>
      <c r="Y786" s="36">
        <v>8.6920695628543497E-7</v>
      </c>
      <c r="Z786" s="36">
        <v>5.4263029824721896E-7</v>
      </c>
      <c r="AA786" s="36">
        <v>7.6142312006801096E-7</v>
      </c>
      <c r="AB786" s="36">
        <v>5.7184243389853801E-7</v>
      </c>
      <c r="AC786" s="36">
        <v>5.4684581130004305E-7</v>
      </c>
      <c r="AD786" s="36">
        <v>1.1811653399268899E-6</v>
      </c>
      <c r="AE786" s="36">
        <v>5.0253173972142802E-7</v>
      </c>
      <c r="AF786" s="36">
        <v>2.8451510570524301E-7</v>
      </c>
      <c r="AG786" s="36">
        <v>2.81075024700395E-7</v>
      </c>
      <c r="AH786" s="59" t="s">
        <v>422</v>
      </c>
    </row>
    <row r="787" spans="1:34" ht="15" customHeight="1" x14ac:dyDescent="0.25">
      <c r="A787" s="34" t="s">
        <v>832</v>
      </c>
      <c r="B787" s="34" t="s">
        <v>41</v>
      </c>
      <c r="C787" s="34" t="s">
        <v>10</v>
      </c>
      <c r="D787" s="34" t="s">
        <v>43</v>
      </c>
      <c r="E787" s="34" t="s">
        <v>12</v>
      </c>
      <c r="F787" s="34" t="s">
        <v>13</v>
      </c>
      <c r="G787" s="34" t="s">
        <v>14</v>
      </c>
      <c r="H787" s="34" t="s">
        <v>21</v>
      </c>
      <c r="I787" s="59" t="s">
        <v>17</v>
      </c>
      <c r="J787" s="35">
        <v>1</v>
      </c>
      <c r="K787" s="36">
        <v>1.79661242908009E-3</v>
      </c>
      <c r="L787" s="36">
        <v>5.39307331779769E-3</v>
      </c>
      <c r="M787" s="36">
        <v>1.16364827983929E-4</v>
      </c>
      <c r="N787" s="36"/>
      <c r="O787" s="36">
        <v>1.38155904884328E-4</v>
      </c>
      <c r="P787" s="36">
        <v>1.15150022286729E-4</v>
      </c>
      <c r="Q787" s="36"/>
      <c r="R787" s="36"/>
      <c r="S787" s="36"/>
      <c r="T787" s="36">
        <v>1.80148318510691E-3</v>
      </c>
      <c r="U787" s="36">
        <v>1.2685356685701501E-3</v>
      </c>
      <c r="V787" s="36">
        <v>2.8064804027280401E-4</v>
      </c>
      <c r="W787" s="36">
        <v>5.5599011504967803E-4</v>
      </c>
      <c r="X787" s="36">
        <v>1.29220781247144E-3</v>
      </c>
      <c r="Y787" s="36">
        <v>8.5659049627991805E-4</v>
      </c>
      <c r="Z787" s="36">
        <v>5.6555336622153899E-4</v>
      </c>
      <c r="AA787" s="36">
        <v>7.5080333260776205E-4</v>
      </c>
      <c r="AB787" s="36">
        <v>5.6340723179753205E-4</v>
      </c>
      <c r="AC787" s="36">
        <v>5.3908891179481203E-4</v>
      </c>
      <c r="AD787" s="36">
        <v>1.16478681212079E-3</v>
      </c>
      <c r="AE787" s="36">
        <v>4.9555271002399003E-4</v>
      </c>
      <c r="AF787" s="36">
        <v>2.7446994849476201E-4</v>
      </c>
      <c r="AG787" s="36">
        <v>2.7717890133130202E-4</v>
      </c>
      <c r="AH787" s="59" t="s">
        <v>422</v>
      </c>
    </row>
    <row r="788" spans="1:34" ht="15" customHeight="1" x14ac:dyDescent="0.25">
      <c r="A788" s="34" t="s">
        <v>832</v>
      </c>
      <c r="B788" s="34" t="s">
        <v>41</v>
      </c>
      <c r="C788" s="34" t="s">
        <v>10</v>
      </c>
      <c r="D788" s="34" t="s">
        <v>43</v>
      </c>
      <c r="E788" s="34" t="s">
        <v>12</v>
      </c>
      <c r="F788" s="34" t="s">
        <v>13</v>
      </c>
      <c r="G788" s="34" t="s">
        <v>14</v>
      </c>
      <c r="H788" s="34" t="s">
        <v>21</v>
      </c>
      <c r="I788" s="59" t="s">
        <v>18</v>
      </c>
      <c r="J788" s="35">
        <v>298</v>
      </c>
      <c r="K788" s="36">
        <v>4.3433518431519701E-6</v>
      </c>
      <c r="L788" s="36">
        <v>1.3037878707709899E-5</v>
      </c>
      <c r="M788" s="36">
        <v>2.8131464634297602E-7</v>
      </c>
      <c r="N788" s="36"/>
      <c r="O788" s="36">
        <v>3.33995075626254E-7</v>
      </c>
      <c r="P788" s="36">
        <v>2.7837782564720203E-7</v>
      </c>
      <c r="Q788" s="36"/>
      <c r="R788" s="36"/>
      <c r="S788" s="36"/>
      <c r="T788" s="36">
        <v>4.4091595648332902E-6</v>
      </c>
      <c r="U788" s="36">
        <v>3.10769693157458E-6</v>
      </c>
      <c r="V788" s="36">
        <v>6.7847308816626997E-7</v>
      </c>
      <c r="W788" s="36">
        <v>1.35352411665225E-6</v>
      </c>
      <c r="X788" s="36">
        <v>3.2384276731582801E-6</v>
      </c>
      <c r="Y788" s="36">
        <v>2.0713266075682499E-6</v>
      </c>
      <c r="Z788" s="36">
        <v>1.29363063102137E-6</v>
      </c>
      <c r="AA788" s="36">
        <v>1.8152327182421399E-6</v>
      </c>
      <c r="AB788" s="36">
        <v>1.36327236241411E-6</v>
      </c>
      <c r="AC788" s="36">
        <v>1.3036804141393001E-6</v>
      </c>
      <c r="AD788" s="36">
        <v>2.8158981703857099E-6</v>
      </c>
      <c r="AE788" s="36">
        <v>1.1980356674958801E-6</v>
      </c>
      <c r="AF788" s="36">
        <v>6.7828401200129898E-7</v>
      </c>
      <c r="AG788" s="36">
        <v>6.70082858885741E-7</v>
      </c>
      <c r="AH788" s="59" t="s">
        <v>422</v>
      </c>
    </row>
    <row r="789" spans="1:34" ht="15" customHeight="1" x14ac:dyDescent="0.25">
      <c r="A789" s="34" t="s">
        <v>832</v>
      </c>
      <c r="B789" s="34" t="s">
        <v>41</v>
      </c>
      <c r="C789" s="34" t="s">
        <v>10</v>
      </c>
      <c r="D789" s="34" t="s">
        <v>43</v>
      </c>
      <c r="E789" s="34" t="s">
        <v>12</v>
      </c>
      <c r="F789" s="34" t="s">
        <v>13</v>
      </c>
      <c r="G789" s="34" t="s">
        <v>14</v>
      </c>
      <c r="H789" s="34" t="s">
        <v>23</v>
      </c>
      <c r="I789" s="59" t="s">
        <v>16</v>
      </c>
      <c r="J789" s="35">
        <v>25</v>
      </c>
      <c r="K789" s="36"/>
      <c r="L789" s="36"/>
      <c r="M789" s="36"/>
      <c r="N789" s="36"/>
      <c r="O789" s="36"/>
      <c r="P789" s="36"/>
      <c r="Q789" s="36"/>
      <c r="R789" s="36"/>
      <c r="S789" s="36"/>
      <c r="T789" s="36"/>
      <c r="U789" s="36"/>
      <c r="V789" s="36">
        <v>3.4000124082814802E-8</v>
      </c>
      <c r="W789" s="36">
        <v>2.9953128027813801E-8</v>
      </c>
      <c r="X789" s="36">
        <v>3.4402673778471201E-8</v>
      </c>
      <c r="Y789" s="36">
        <v>5.23389726369038E-8</v>
      </c>
      <c r="Z789" s="36">
        <v>1.00692351600174E-7</v>
      </c>
      <c r="AA789" s="36"/>
      <c r="AB789" s="36"/>
      <c r="AC789" s="36"/>
      <c r="AD789" s="36"/>
      <c r="AE789" s="36"/>
      <c r="AF789" s="36"/>
      <c r="AG789" s="36"/>
      <c r="AH789" s="59" t="s">
        <v>782</v>
      </c>
    </row>
    <row r="790" spans="1:34" ht="15" customHeight="1" x14ac:dyDescent="0.25">
      <c r="A790" s="34" t="s">
        <v>832</v>
      </c>
      <c r="B790" s="34" t="s">
        <v>41</v>
      </c>
      <c r="C790" s="34" t="s">
        <v>10</v>
      </c>
      <c r="D790" s="34" t="s">
        <v>43</v>
      </c>
      <c r="E790" s="34" t="s">
        <v>12</v>
      </c>
      <c r="F790" s="34" t="s">
        <v>13</v>
      </c>
      <c r="G790" s="34" t="s">
        <v>14</v>
      </c>
      <c r="H790" s="34" t="s">
        <v>23</v>
      </c>
      <c r="I790" s="59" t="s">
        <v>17</v>
      </c>
      <c r="J790" s="35">
        <v>1</v>
      </c>
      <c r="K790" s="36"/>
      <c r="L790" s="36"/>
      <c r="M790" s="36"/>
      <c r="N790" s="36"/>
      <c r="O790" s="36"/>
      <c r="P790" s="36"/>
      <c r="Q790" s="36"/>
      <c r="R790" s="36"/>
      <c r="S790" s="36"/>
      <c r="T790" s="36"/>
      <c r="U790" s="36"/>
      <c r="V790" s="36">
        <v>3.5382224736634597E-5</v>
      </c>
      <c r="W790" s="36">
        <v>2.8893275838060702E-5</v>
      </c>
      <c r="X790" s="36">
        <v>3.1832450110866503E-5</v>
      </c>
      <c r="Y790" s="36">
        <v>5.4081358999061103E-5</v>
      </c>
      <c r="Z790" s="36">
        <v>1.06002398390873E-4</v>
      </c>
      <c r="AA790" s="36"/>
      <c r="AB790" s="36"/>
      <c r="AC790" s="36"/>
      <c r="AD790" s="36"/>
      <c r="AE790" s="36"/>
      <c r="AF790" s="36"/>
      <c r="AG790" s="36"/>
      <c r="AH790" s="59" t="s">
        <v>782</v>
      </c>
    </row>
    <row r="791" spans="1:34" ht="15" customHeight="1" x14ac:dyDescent="0.25">
      <c r="A791" s="34" t="s">
        <v>832</v>
      </c>
      <c r="B791" s="34" t="s">
        <v>41</v>
      </c>
      <c r="C791" s="34" t="s">
        <v>10</v>
      </c>
      <c r="D791" s="34" t="s">
        <v>43</v>
      </c>
      <c r="E791" s="34" t="s">
        <v>12</v>
      </c>
      <c r="F791" s="34" t="s">
        <v>13</v>
      </c>
      <c r="G791" s="34" t="s">
        <v>14</v>
      </c>
      <c r="H791" s="34" t="s">
        <v>23</v>
      </c>
      <c r="I791" s="59" t="s">
        <v>18</v>
      </c>
      <c r="J791" s="35">
        <v>298</v>
      </c>
      <c r="K791" s="36"/>
      <c r="L791" s="36"/>
      <c r="M791" s="36"/>
      <c r="N791" s="36"/>
      <c r="O791" s="36"/>
      <c r="P791" s="36"/>
      <c r="Q791" s="36"/>
      <c r="R791" s="36"/>
      <c r="S791" s="36"/>
      <c r="T791" s="36"/>
      <c r="U791" s="36"/>
      <c r="V791" s="36">
        <v>8.1056295813430402E-8</v>
      </c>
      <c r="W791" s="36">
        <v>7.1408257218308004E-8</v>
      </c>
      <c r="X791" s="36">
        <v>8.20159742878753E-8</v>
      </c>
      <c r="Y791" s="36">
        <v>1.2477611076637901E-7</v>
      </c>
      <c r="Z791" s="36">
        <v>2.40050566214816E-7</v>
      </c>
      <c r="AA791" s="36"/>
      <c r="AB791" s="36"/>
      <c r="AC791" s="36"/>
      <c r="AD791" s="36"/>
      <c r="AE791" s="36"/>
      <c r="AF791" s="36"/>
      <c r="AG791" s="36"/>
      <c r="AH791" s="59" t="s">
        <v>782</v>
      </c>
    </row>
    <row r="792" spans="1:34" ht="15" customHeight="1" x14ac:dyDescent="0.25">
      <c r="A792" s="34" t="s">
        <v>832</v>
      </c>
      <c r="B792" s="34" t="s">
        <v>41</v>
      </c>
      <c r="C792" s="34" t="s">
        <v>10</v>
      </c>
      <c r="D792" s="34" t="s">
        <v>43</v>
      </c>
      <c r="E792" s="34" t="s">
        <v>12</v>
      </c>
      <c r="F792" s="34" t="s">
        <v>13</v>
      </c>
      <c r="G792" s="34" t="s">
        <v>14</v>
      </c>
      <c r="H792" s="34" t="s">
        <v>31</v>
      </c>
      <c r="I792" s="59" t="s">
        <v>16</v>
      </c>
      <c r="J792" s="35">
        <v>25</v>
      </c>
      <c r="K792" s="36">
        <v>7.0263840000000304E-5</v>
      </c>
      <c r="L792" s="36">
        <v>8.1581679999999794E-5</v>
      </c>
      <c r="M792" s="36">
        <v>8.5127199999999906E-5</v>
      </c>
      <c r="N792" s="36">
        <v>4.0298320000000001E-5</v>
      </c>
      <c r="O792" s="36">
        <v>4.30374144E-5</v>
      </c>
      <c r="P792" s="36">
        <v>4.6267232799999902E-5</v>
      </c>
      <c r="Q792" s="36">
        <v>4.76848464E-5</v>
      </c>
      <c r="R792" s="36">
        <v>4.3881519999999998E-5</v>
      </c>
      <c r="S792" s="36">
        <v>4.8609519999999997E-5</v>
      </c>
      <c r="T792" s="36">
        <v>1.03528E-5</v>
      </c>
      <c r="U792" s="36">
        <v>1.17637492728921E-4</v>
      </c>
      <c r="V792" s="36"/>
      <c r="W792" s="36">
        <v>1.73492E-5</v>
      </c>
      <c r="X792" s="36">
        <v>1.879168E-5</v>
      </c>
      <c r="Y792" s="36">
        <v>6.3978400000000002E-6</v>
      </c>
      <c r="Z792" s="36">
        <v>1.7115440000000002E-5</v>
      </c>
      <c r="AA792" s="36">
        <v>9.2241599999999995E-6</v>
      </c>
      <c r="AB792" s="36">
        <v>9.4159999999999993E-6</v>
      </c>
      <c r="AC792" s="36"/>
      <c r="AD792" s="36"/>
      <c r="AE792" s="36"/>
      <c r="AF792" s="36"/>
      <c r="AG792" s="36"/>
      <c r="AH792" s="59" t="s">
        <v>359</v>
      </c>
    </row>
    <row r="793" spans="1:34" ht="15" customHeight="1" x14ac:dyDescent="0.25">
      <c r="A793" s="34" t="s">
        <v>832</v>
      </c>
      <c r="B793" s="34" t="s">
        <v>41</v>
      </c>
      <c r="C793" s="34" t="s">
        <v>10</v>
      </c>
      <c r="D793" s="34" t="s">
        <v>43</v>
      </c>
      <c r="E793" s="34" t="s">
        <v>12</v>
      </c>
      <c r="F793" s="34" t="s">
        <v>13</v>
      </c>
      <c r="G793" s="34" t="s">
        <v>14</v>
      </c>
      <c r="H793" s="34" t="s">
        <v>31</v>
      </c>
      <c r="I793" s="59" t="s">
        <v>18</v>
      </c>
      <c r="J793" s="35">
        <v>298</v>
      </c>
      <c r="K793" s="36">
        <v>1.6489166652000099E-4</v>
      </c>
      <c r="L793" s="36">
        <v>1.9145180753999999E-4</v>
      </c>
      <c r="M793" s="36">
        <v>1.9977225660000001E-4</v>
      </c>
      <c r="N793" s="36">
        <v>9.4570082459999994E-5</v>
      </c>
      <c r="O793" s="36">
        <v>1.009980522432E-4</v>
      </c>
      <c r="P793" s="36">
        <v>1.085776285734E-4</v>
      </c>
      <c r="Q793" s="36">
        <v>1.119044132892E-4</v>
      </c>
      <c r="R793" s="36">
        <v>1.0297895706000001E-4</v>
      </c>
      <c r="S793" s="36">
        <v>1.1407439105999999E-4</v>
      </c>
      <c r="T793" s="36">
        <v>2.42954333999999E-5</v>
      </c>
      <c r="U793" s="36">
        <v>2.76065786061594E-4</v>
      </c>
      <c r="V793" s="36"/>
      <c r="W793" s="36">
        <v>4.0714235099999998E-5</v>
      </c>
      <c r="X793" s="36">
        <v>4.4099375039999998E-5</v>
      </c>
      <c r="Y793" s="36">
        <v>1.501413102E-5</v>
      </c>
      <c r="Z793" s="36">
        <v>4.0165658819999998E-5</v>
      </c>
      <c r="AA793" s="36">
        <v>2.1646797480000001E-5</v>
      </c>
      <c r="AB793" s="36">
        <v>2.2096998E-5</v>
      </c>
      <c r="AC793" s="36"/>
      <c r="AD793" s="36"/>
      <c r="AE793" s="36"/>
      <c r="AF793" s="36"/>
      <c r="AG793" s="36"/>
      <c r="AH793" s="59" t="s">
        <v>359</v>
      </c>
    </row>
    <row r="794" spans="1:34" ht="15" customHeight="1" x14ac:dyDescent="0.25">
      <c r="A794" s="34" t="s">
        <v>832</v>
      </c>
      <c r="B794" s="34" t="s">
        <v>41</v>
      </c>
      <c r="C794" s="34" t="s">
        <v>10</v>
      </c>
      <c r="D794" s="34" t="s">
        <v>43</v>
      </c>
      <c r="E794" s="34" t="s">
        <v>12</v>
      </c>
      <c r="F794" s="34" t="s">
        <v>13</v>
      </c>
      <c r="G794" s="34" t="s">
        <v>14</v>
      </c>
      <c r="H794" s="34" t="s">
        <v>19</v>
      </c>
      <c r="I794" s="59" t="s">
        <v>16</v>
      </c>
      <c r="J794" s="35">
        <v>25</v>
      </c>
      <c r="K794" s="36"/>
      <c r="L794" s="36"/>
      <c r="M794" s="36"/>
      <c r="N794" s="36">
        <v>3.37156E-3</v>
      </c>
      <c r="O794" s="36">
        <v>3.074511936E-3</v>
      </c>
      <c r="P794" s="36">
        <v>2.7617961279999999E-3</v>
      </c>
      <c r="Q794" s="36">
        <v>3.1810239920000002E-3</v>
      </c>
      <c r="R794" s="36">
        <v>3.1261872E-3</v>
      </c>
      <c r="S794" s="36">
        <v>3.1443104000000001E-3</v>
      </c>
      <c r="T794" s="36"/>
      <c r="U794" s="36"/>
      <c r="V794" s="36"/>
      <c r="W794" s="36"/>
      <c r="X794" s="36"/>
      <c r="Y794" s="36"/>
      <c r="Z794" s="36"/>
      <c r="AA794" s="36"/>
      <c r="AB794" s="36"/>
      <c r="AC794" s="36"/>
      <c r="AD794" s="36"/>
      <c r="AE794" s="36"/>
      <c r="AF794" s="36"/>
      <c r="AG794" s="36"/>
      <c r="AH794" s="59" t="s">
        <v>356</v>
      </c>
    </row>
    <row r="795" spans="1:34" ht="15" customHeight="1" x14ac:dyDescent="0.25">
      <c r="A795" s="34" t="s">
        <v>832</v>
      </c>
      <c r="B795" s="34" t="s">
        <v>41</v>
      </c>
      <c r="C795" s="34" t="s">
        <v>10</v>
      </c>
      <c r="D795" s="34" t="s">
        <v>43</v>
      </c>
      <c r="E795" s="34" t="s">
        <v>12</v>
      </c>
      <c r="F795" s="34" t="s">
        <v>13</v>
      </c>
      <c r="G795" s="34" t="s">
        <v>14</v>
      </c>
      <c r="H795" s="34" t="s">
        <v>19</v>
      </c>
      <c r="I795" s="59" t="s">
        <v>17</v>
      </c>
      <c r="J795" s="35">
        <v>1</v>
      </c>
      <c r="K795" s="36"/>
      <c r="L795" s="36"/>
      <c r="M795" s="36"/>
      <c r="N795" s="36">
        <v>0.13176178699050001</v>
      </c>
      <c r="O795" s="36">
        <v>0.120153040969457</v>
      </c>
      <c r="P795" s="36">
        <v>0.107931993833336</v>
      </c>
      <c r="Q795" s="36">
        <v>0.12431557072855701</v>
      </c>
      <c r="R795" s="36">
        <v>0.12217252901886</v>
      </c>
      <c r="S795" s="36">
        <v>0.12288079024452001</v>
      </c>
      <c r="T795" s="36"/>
      <c r="U795" s="36"/>
      <c r="V795" s="36"/>
      <c r="W795" s="36"/>
      <c r="X795" s="36"/>
      <c r="Y795" s="36"/>
      <c r="Z795" s="36"/>
      <c r="AA795" s="36"/>
      <c r="AB795" s="36"/>
      <c r="AC795" s="36"/>
      <c r="AD795" s="36"/>
      <c r="AE795" s="36"/>
      <c r="AF795" s="36"/>
      <c r="AG795" s="36"/>
      <c r="AH795" s="59" t="s">
        <v>356</v>
      </c>
    </row>
    <row r="796" spans="1:34" ht="15" customHeight="1" x14ac:dyDescent="0.25">
      <c r="A796" s="34" t="s">
        <v>832</v>
      </c>
      <c r="B796" s="34" t="s">
        <v>41</v>
      </c>
      <c r="C796" s="34" t="s">
        <v>10</v>
      </c>
      <c r="D796" s="34" t="s">
        <v>43</v>
      </c>
      <c r="E796" s="34" t="s">
        <v>12</v>
      </c>
      <c r="F796" s="34" t="s">
        <v>13</v>
      </c>
      <c r="G796" s="34" t="s">
        <v>14</v>
      </c>
      <c r="H796" s="34" t="s">
        <v>19</v>
      </c>
      <c r="I796" s="59" t="s">
        <v>18</v>
      </c>
      <c r="J796" s="35">
        <v>298</v>
      </c>
      <c r="K796" s="36"/>
      <c r="L796" s="36"/>
      <c r="M796" s="36"/>
      <c r="N796" s="36">
        <v>5.2748056199999997E-3</v>
      </c>
      <c r="O796" s="36">
        <v>4.8100739238720004E-3</v>
      </c>
      <c r="P796" s="36">
        <v>4.3208300422560002E-3</v>
      </c>
      <c r="Q796" s="36">
        <v>4.9767120354839997E-3</v>
      </c>
      <c r="R796" s="36">
        <v>4.8909198744E-3</v>
      </c>
      <c r="S796" s="36">
        <v>4.9192736208E-3</v>
      </c>
      <c r="T796" s="36"/>
      <c r="U796" s="36"/>
      <c r="V796" s="36"/>
      <c r="W796" s="36"/>
      <c r="X796" s="36"/>
      <c r="Y796" s="36"/>
      <c r="Z796" s="36"/>
      <c r="AA796" s="36"/>
      <c r="AB796" s="36"/>
      <c r="AC796" s="36"/>
      <c r="AD796" s="36"/>
      <c r="AE796" s="36"/>
      <c r="AF796" s="36"/>
      <c r="AG796" s="36"/>
      <c r="AH796" s="59" t="s">
        <v>356</v>
      </c>
    </row>
    <row r="797" spans="1:34" ht="15" customHeight="1" x14ac:dyDescent="0.25">
      <c r="A797" s="34" t="s">
        <v>832</v>
      </c>
      <c r="B797" s="34" t="s">
        <v>41</v>
      </c>
      <c r="C797" s="34" t="s">
        <v>10</v>
      </c>
      <c r="D797" s="34" t="s">
        <v>43</v>
      </c>
      <c r="E797" s="34" t="s">
        <v>12</v>
      </c>
      <c r="F797" s="34" t="s">
        <v>13</v>
      </c>
      <c r="G797" s="34" t="s">
        <v>14</v>
      </c>
      <c r="H797" s="34" t="s">
        <v>20</v>
      </c>
      <c r="I797" s="59" t="s">
        <v>16</v>
      </c>
      <c r="J797" s="35">
        <v>25</v>
      </c>
      <c r="K797" s="36">
        <v>6.1381977249999799E-3</v>
      </c>
      <c r="L797" s="36">
        <v>5.8341430000000303E-3</v>
      </c>
      <c r="M797" s="36">
        <v>7.19141107500004E-3</v>
      </c>
      <c r="N797" s="36">
        <v>6.2213993250000198E-3</v>
      </c>
      <c r="O797" s="36">
        <v>5.2719392464999999E-3</v>
      </c>
      <c r="P797" s="36">
        <v>4.9814641412499897E-3</v>
      </c>
      <c r="Q797" s="36">
        <v>4.61247679249999E-3</v>
      </c>
      <c r="R797" s="36">
        <v>4.64286605000001E-3</v>
      </c>
      <c r="S797" s="36">
        <v>4.6815424249999904E-3</v>
      </c>
      <c r="T797" s="36">
        <v>4.9848171460485299E-3</v>
      </c>
      <c r="U797" s="36">
        <v>5.5841913244544898E-3</v>
      </c>
      <c r="V797" s="36">
        <v>5.2109836491515699E-3</v>
      </c>
      <c r="W797" s="36">
        <v>6.0869449457292904E-3</v>
      </c>
      <c r="X797" s="36">
        <v>6.5695543682037002E-3</v>
      </c>
      <c r="Y797" s="36">
        <v>5.5605246969419901E-3</v>
      </c>
      <c r="Z797" s="36">
        <v>5.4410218565168599E-3</v>
      </c>
      <c r="AA797" s="36">
        <v>5.1474595070018598E-3</v>
      </c>
      <c r="AB797" s="36">
        <v>4.7567589908257104E-3</v>
      </c>
      <c r="AC797" s="36">
        <v>4.4418479721784398E-3</v>
      </c>
      <c r="AD797" s="36">
        <v>4.1136494262496897E-3</v>
      </c>
      <c r="AE797" s="36">
        <v>3.9827307307284702E-3</v>
      </c>
      <c r="AF797" s="36">
        <v>3.81758740076658E-3</v>
      </c>
      <c r="AG797" s="36">
        <v>3.4705823839802901E-3</v>
      </c>
      <c r="AH797" s="59" t="s">
        <v>421</v>
      </c>
    </row>
    <row r="798" spans="1:34" ht="15" customHeight="1" x14ac:dyDescent="0.25">
      <c r="A798" s="34" t="s">
        <v>832</v>
      </c>
      <c r="B798" s="34" t="s">
        <v>41</v>
      </c>
      <c r="C798" s="34" t="s">
        <v>10</v>
      </c>
      <c r="D798" s="34" t="s">
        <v>43</v>
      </c>
      <c r="E798" s="34" t="s">
        <v>12</v>
      </c>
      <c r="F798" s="34" t="s">
        <v>13</v>
      </c>
      <c r="G798" s="34" t="s">
        <v>14</v>
      </c>
      <c r="H798" s="34" t="s">
        <v>20</v>
      </c>
      <c r="I798" s="59" t="s">
        <v>17</v>
      </c>
      <c r="J798" s="35">
        <v>1</v>
      </c>
      <c r="K798" s="36">
        <v>13.017889735180001</v>
      </c>
      <c r="L798" s="36">
        <v>12.373050474400101</v>
      </c>
      <c r="M798" s="36">
        <v>15.251544607860099</v>
      </c>
      <c r="N798" s="36">
        <v>13.19434368846</v>
      </c>
      <c r="O798" s="36">
        <v>11.180728753977199</v>
      </c>
      <c r="P798" s="36">
        <v>10.564689150763</v>
      </c>
      <c r="Q798" s="36">
        <v>9.7821407815339807</v>
      </c>
      <c r="R798" s="36">
        <v>9.8465903188400095</v>
      </c>
      <c r="S798" s="36">
        <v>9.9286151749399796</v>
      </c>
      <c r="T798" s="36">
        <v>10.544238168424</v>
      </c>
      <c r="U798" s="36">
        <v>8.9962788574651498</v>
      </c>
      <c r="V798" s="36">
        <v>11.5074576777236</v>
      </c>
      <c r="W798" s="36">
        <v>12.9811791316697</v>
      </c>
      <c r="X798" s="36">
        <v>14.075513449236899</v>
      </c>
      <c r="Y798" s="36">
        <v>11.8874029067715</v>
      </c>
      <c r="Z798" s="36">
        <v>11.636825025639901</v>
      </c>
      <c r="AA798" s="36">
        <v>11.008591243442501</v>
      </c>
      <c r="AB798" s="36">
        <v>10.179670482098199</v>
      </c>
      <c r="AC798" s="36">
        <v>9.6652304465958405</v>
      </c>
      <c r="AD798" s="36">
        <v>8.8995572823195008</v>
      </c>
      <c r="AE798" s="36">
        <v>8.6304244107803108</v>
      </c>
      <c r="AF798" s="36">
        <v>8.3121149418174696</v>
      </c>
      <c r="AG798" s="36">
        <v>7.5984816214438498</v>
      </c>
      <c r="AH798" s="59" t="s">
        <v>421</v>
      </c>
    </row>
    <row r="799" spans="1:34" ht="15" customHeight="1" x14ac:dyDescent="0.25">
      <c r="A799" s="34" t="s">
        <v>832</v>
      </c>
      <c r="B799" s="34" t="s">
        <v>41</v>
      </c>
      <c r="C799" s="34" t="s">
        <v>10</v>
      </c>
      <c r="D799" s="34" t="s">
        <v>43</v>
      </c>
      <c r="E799" s="34" t="s">
        <v>12</v>
      </c>
      <c r="F799" s="34" t="s">
        <v>13</v>
      </c>
      <c r="G799" s="34" t="s">
        <v>14</v>
      </c>
      <c r="H799" s="34" t="s">
        <v>20</v>
      </c>
      <c r="I799" s="59" t="s">
        <v>18</v>
      </c>
      <c r="J799" s="35">
        <v>298</v>
      </c>
      <c r="K799" s="36">
        <v>7.3167316881999796E-3</v>
      </c>
      <c r="L799" s="36">
        <v>6.9542984560000401E-3</v>
      </c>
      <c r="M799" s="36">
        <v>8.5721620014000393E-3</v>
      </c>
      <c r="N799" s="36">
        <v>7.4159079954000196E-3</v>
      </c>
      <c r="O799" s="36">
        <v>6.2841515818279998E-3</v>
      </c>
      <c r="P799" s="36">
        <v>5.9379052563699802E-3</v>
      </c>
      <c r="Q799" s="36">
        <v>5.4980723366599904E-3</v>
      </c>
      <c r="R799" s="36">
        <v>5.5342963316000098E-3</v>
      </c>
      <c r="S799" s="36">
        <v>5.5803985705999903E-3</v>
      </c>
      <c r="T799" s="36">
        <v>5.9419020380898496E-3</v>
      </c>
      <c r="U799" s="36">
        <v>6.6563560587497503E-3</v>
      </c>
      <c r="V799" s="36">
        <v>6.2112032606202903E-3</v>
      </c>
      <c r="W799" s="36">
        <v>7.25437317247918E-3</v>
      </c>
      <c r="X799" s="36">
        <v>7.8320135742415507E-3</v>
      </c>
      <c r="Y799" s="36">
        <v>6.6424538613233698E-3</v>
      </c>
      <c r="Z799" s="36">
        <v>6.4899710757753103E-3</v>
      </c>
      <c r="AA799" s="36">
        <v>6.1445626237804397E-3</v>
      </c>
      <c r="AB799" s="36">
        <v>5.6770089490588496E-3</v>
      </c>
      <c r="AC799" s="36">
        <v>5.2946633671209402E-3</v>
      </c>
      <c r="AD799" s="36">
        <v>4.9031581572783201E-3</v>
      </c>
      <c r="AE799" s="36">
        <v>4.7473723201154096E-3</v>
      </c>
      <c r="AF799" s="36">
        <v>4.5504705007262799E-3</v>
      </c>
      <c r="AG799" s="36">
        <v>4.1376204859129798E-3</v>
      </c>
      <c r="AH799" s="59" t="s">
        <v>421</v>
      </c>
    </row>
    <row r="800" spans="1:34" ht="15" customHeight="1" x14ac:dyDescent="0.25">
      <c r="A800" s="34" t="s">
        <v>832</v>
      </c>
      <c r="B800" s="34" t="s">
        <v>41</v>
      </c>
      <c r="C800" s="34" t="s">
        <v>10</v>
      </c>
      <c r="D800" s="34" t="s">
        <v>43</v>
      </c>
      <c r="E800" s="34" t="s">
        <v>12</v>
      </c>
      <c r="F800" s="34" t="s">
        <v>13</v>
      </c>
      <c r="G800" s="34" t="s">
        <v>14</v>
      </c>
      <c r="H800" s="34" t="s">
        <v>24</v>
      </c>
      <c r="I800" s="59" t="s">
        <v>16</v>
      </c>
      <c r="J800" s="35">
        <v>25</v>
      </c>
      <c r="K800" s="36">
        <v>3.7351454250000101E-3</v>
      </c>
      <c r="L800" s="36">
        <v>3.57693985E-3</v>
      </c>
      <c r="M800" s="36">
        <v>4.6324902249999999E-3</v>
      </c>
      <c r="N800" s="36">
        <v>3.1792161500000002E-3</v>
      </c>
      <c r="O800" s="36">
        <v>3.3296404790000098E-3</v>
      </c>
      <c r="P800" s="36">
        <v>3.6944701667499902E-3</v>
      </c>
      <c r="Q800" s="36">
        <v>3.1601984425000001E-3</v>
      </c>
      <c r="R800" s="36">
        <v>2.9867428249999999E-3</v>
      </c>
      <c r="S800" s="36">
        <v>2.1200277999999999E-3</v>
      </c>
      <c r="T800" s="36">
        <v>1.9435890190637099E-3</v>
      </c>
      <c r="U800" s="36">
        <v>9.0100672537305501E-4</v>
      </c>
      <c r="V800" s="36">
        <v>3.3287643991549901E-4</v>
      </c>
      <c r="W800" s="36">
        <v>7.3790499932556205E-5</v>
      </c>
      <c r="X800" s="36">
        <v>7.8664906993779999E-5</v>
      </c>
      <c r="Y800" s="36">
        <v>6.7667640111502406E-5</v>
      </c>
      <c r="Z800" s="36"/>
      <c r="AA800" s="36"/>
      <c r="AB800" s="36"/>
      <c r="AC800" s="36"/>
      <c r="AD800" s="36"/>
      <c r="AE800" s="36"/>
      <c r="AF800" s="36"/>
      <c r="AG800" s="36"/>
      <c r="AH800" s="59" t="s">
        <v>423</v>
      </c>
    </row>
    <row r="801" spans="1:34" ht="15" customHeight="1" x14ac:dyDescent="0.25">
      <c r="A801" s="34" t="s">
        <v>832</v>
      </c>
      <c r="B801" s="34" t="s">
        <v>41</v>
      </c>
      <c r="C801" s="34" t="s">
        <v>10</v>
      </c>
      <c r="D801" s="34" t="s">
        <v>43</v>
      </c>
      <c r="E801" s="34" t="s">
        <v>12</v>
      </c>
      <c r="F801" s="34" t="s">
        <v>13</v>
      </c>
      <c r="G801" s="34" t="s">
        <v>14</v>
      </c>
      <c r="H801" s="34" t="s">
        <v>24</v>
      </c>
      <c r="I801" s="59" t="s">
        <v>17</v>
      </c>
      <c r="J801" s="35">
        <v>1</v>
      </c>
      <c r="K801" s="36">
        <v>1.3859426878800001</v>
      </c>
      <c r="L801" s="36">
        <v>1.3272397901599999</v>
      </c>
      <c r="M801" s="36">
        <v>1.71890655476</v>
      </c>
      <c r="N801" s="36">
        <v>1.17966260344</v>
      </c>
      <c r="O801" s="36">
        <v>1.2354782344624</v>
      </c>
      <c r="P801" s="36">
        <v>1.3708499484187999</v>
      </c>
      <c r="Q801" s="36">
        <v>1.172605996628</v>
      </c>
      <c r="R801" s="36">
        <v>1.10824450132</v>
      </c>
      <c r="S801" s="36">
        <v>0.78664595167999996</v>
      </c>
      <c r="T801" s="36">
        <v>0.72117754001913204</v>
      </c>
      <c r="U801" s="36">
        <v>0.33432264093478697</v>
      </c>
      <c r="V801" s="36">
        <v>0.33604005676345799</v>
      </c>
      <c r="W801" s="36">
        <v>3.1439714062823199E-2</v>
      </c>
      <c r="X801" s="36">
        <v>3.28840452892952E-2</v>
      </c>
      <c r="Y801" s="36">
        <v>2.75641757230334E-2</v>
      </c>
      <c r="Z801" s="36"/>
      <c r="AA801" s="36"/>
      <c r="AB801" s="36"/>
      <c r="AC801" s="36"/>
      <c r="AD801" s="36"/>
      <c r="AE801" s="36"/>
      <c r="AF801" s="36"/>
      <c r="AG801" s="36"/>
      <c r="AH801" s="59" t="s">
        <v>423</v>
      </c>
    </row>
    <row r="802" spans="1:34" ht="15" customHeight="1" x14ac:dyDescent="0.25">
      <c r="A802" s="34" t="s">
        <v>832</v>
      </c>
      <c r="B802" s="34" t="s">
        <v>41</v>
      </c>
      <c r="C802" s="34" t="s">
        <v>10</v>
      </c>
      <c r="D802" s="34" t="s">
        <v>43</v>
      </c>
      <c r="E802" s="34" t="s">
        <v>12</v>
      </c>
      <c r="F802" s="34" t="s">
        <v>13</v>
      </c>
      <c r="G802" s="34" t="s">
        <v>14</v>
      </c>
      <c r="H802" s="34" t="s">
        <v>24</v>
      </c>
      <c r="I802" s="59" t="s">
        <v>18</v>
      </c>
      <c r="J802" s="35">
        <v>298</v>
      </c>
      <c r="K802" s="36">
        <v>6.4760630496000096E-3</v>
      </c>
      <c r="L802" s="36">
        <v>6.2017633472000004E-3</v>
      </c>
      <c r="M802" s="36">
        <v>8.0318957792000004E-3</v>
      </c>
      <c r="N802" s="36">
        <v>5.5121827648000003E-3</v>
      </c>
      <c r="O802" s="36">
        <v>5.7729912014080099E-3</v>
      </c>
      <c r="P802" s="36">
        <v>6.4055395472959898E-3</v>
      </c>
      <c r="Q802" s="36">
        <v>5.4792095177600003E-3</v>
      </c>
      <c r="R802" s="36">
        <v>5.1784690144000001E-3</v>
      </c>
      <c r="S802" s="36">
        <v>3.6757427456000002E-3</v>
      </c>
      <c r="T802" s="36">
        <v>3.3698299792348299E-3</v>
      </c>
      <c r="U802" s="36">
        <v>1.5621818423922601E-3</v>
      </c>
      <c r="V802" s="36">
        <v>7.1147795338734104E-4</v>
      </c>
      <c r="W802" s="36">
        <v>1.29010729818172E-4</v>
      </c>
      <c r="X802" s="36">
        <v>1.3639064601685201E-4</v>
      </c>
      <c r="Y802" s="36">
        <v>1.17323384746052E-4</v>
      </c>
      <c r="Z802" s="36"/>
      <c r="AA802" s="36"/>
      <c r="AB802" s="36"/>
      <c r="AC802" s="36"/>
      <c r="AD802" s="36"/>
      <c r="AE802" s="36"/>
      <c r="AF802" s="36"/>
      <c r="AG802" s="36"/>
      <c r="AH802" s="59" t="s">
        <v>423</v>
      </c>
    </row>
    <row r="803" spans="1:34" ht="15" customHeight="1" x14ac:dyDescent="0.25">
      <c r="A803" s="34" t="s">
        <v>832</v>
      </c>
      <c r="B803" s="34" t="s">
        <v>41</v>
      </c>
      <c r="C803" s="34" t="s">
        <v>10</v>
      </c>
      <c r="D803" s="34" t="s">
        <v>43</v>
      </c>
      <c r="E803" s="34" t="s">
        <v>12</v>
      </c>
      <c r="F803" s="34" t="s">
        <v>13</v>
      </c>
      <c r="G803" s="34" t="s">
        <v>14</v>
      </c>
      <c r="H803" s="34" t="s">
        <v>25</v>
      </c>
      <c r="I803" s="59" t="s">
        <v>16</v>
      </c>
      <c r="J803" s="35">
        <v>25</v>
      </c>
      <c r="K803" s="36">
        <v>5.3279999999999895E-7</v>
      </c>
      <c r="L803" s="36">
        <v>6.3929999999999996E-7</v>
      </c>
      <c r="M803" s="36"/>
      <c r="N803" s="36">
        <v>9.1042499999999804E-7</v>
      </c>
      <c r="O803" s="36">
        <v>1.3752600000000001E-7</v>
      </c>
      <c r="P803" s="36">
        <v>4.0526624999999998E-7</v>
      </c>
      <c r="Q803" s="36">
        <v>3.370245E-7</v>
      </c>
      <c r="R803" s="36">
        <v>3.1650000000000001E-7</v>
      </c>
      <c r="S803" s="36">
        <v>6.1859999999999999E-7</v>
      </c>
      <c r="T803" s="36">
        <v>3.1359023619887601E-6</v>
      </c>
      <c r="U803" s="36">
        <v>8.5259165950274002E-7</v>
      </c>
      <c r="V803" s="36">
        <v>1.0990076811921799E-6</v>
      </c>
      <c r="W803" s="36">
        <v>2.9157971302602099E-6</v>
      </c>
      <c r="X803" s="36">
        <v>5.6956040444287698E-6</v>
      </c>
      <c r="Y803" s="36">
        <v>1.78732802193924E-6</v>
      </c>
      <c r="Z803" s="36">
        <v>1.22589567713258E-5</v>
      </c>
      <c r="AA803" s="36">
        <v>2.6871888965532799E-5</v>
      </c>
      <c r="AB803" s="36">
        <v>3.5342452975409202E-6</v>
      </c>
      <c r="AC803" s="36">
        <v>1.34983429110146E-5</v>
      </c>
      <c r="AD803" s="36">
        <v>4.2929447674619297E-6</v>
      </c>
      <c r="AE803" s="36">
        <v>2.1803494156501E-7</v>
      </c>
      <c r="AF803" s="36">
        <v>1.0503107672966599E-5</v>
      </c>
      <c r="AG803" s="36">
        <v>2.82222631379393E-5</v>
      </c>
      <c r="AH803" s="59" t="s">
        <v>424</v>
      </c>
    </row>
    <row r="804" spans="1:34" ht="15" customHeight="1" x14ac:dyDescent="0.25">
      <c r="A804" s="34" t="s">
        <v>832</v>
      </c>
      <c r="B804" s="34" t="s">
        <v>41</v>
      </c>
      <c r="C804" s="34" t="s">
        <v>10</v>
      </c>
      <c r="D804" s="34" t="s">
        <v>43</v>
      </c>
      <c r="E804" s="34" t="s">
        <v>12</v>
      </c>
      <c r="F804" s="34" t="s">
        <v>13</v>
      </c>
      <c r="G804" s="34" t="s">
        <v>14</v>
      </c>
      <c r="H804" s="34" t="s">
        <v>25</v>
      </c>
      <c r="I804" s="59" t="s">
        <v>17</v>
      </c>
      <c r="J804" s="35">
        <v>1</v>
      </c>
      <c r="K804" s="36">
        <v>4.3661183999999903E-4</v>
      </c>
      <c r="L804" s="36">
        <v>5.2388504000000003E-4</v>
      </c>
      <c r="M804" s="36"/>
      <c r="N804" s="36">
        <v>7.4606293999999801E-4</v>
      </c>
      <c r="O804" s="36">
        <v>1.126979728E-4</v>
      </c>
      <c r="P804" s="36">
        <v>3.32102183E-4</v>
      </c>
      <c r="Q804" s="36">
        <v>2.7618034360000002E-4</v>
      </c>
      <c r="R804" s="36">
        <v>2.5936120000000001E-4</v>
      </c>
      <c r="S804" s="36">
        <v>5.0692208000000004E-4</v>
      </c>
      <c r="T804" s="36">
        <v>2.6334846114555899E-3</v>
      </c>
      <c r="U804" s="36">
        <v>7.0071666522331804E-4</v>
      </c>
      <c r="V804" s="36">
        <v>0.27028220904563499</v>
      </c>
      <c r="W804" s="36">
        <v>1.94341924941492E-3</v>
      </c>
      <c r="X804" s="36">
        <v>4.9076059495427801E-3</v>
      </c>
      <c r="Y804" s="36">
        <v>1.5526744398087599E-3</v>
      </c>
      <c r="Z804" s="36">
        <v>1.0408172755126699E-2</v>
      </c>
      <c r="AA804" s="36">
        <v>2.2834933104557899E-2</v>
      </c>
      <c r="AB804" s="36">
        <v>3.0186924937151902E-3</v>
      </c>
      <c r="AC804" s="36">
        <v>1.3754134739115201E-2</v>
      </c>
      <c r="AD804" s="36">
        <v>4.18959547629307E-3</v>
      </c>
      <c r="AE804" s="36">
        <v>2.0300579640045901E-4</v>
      </c>
      <c r="AF804" s="36">
        <v>1.0281298867011599E-2</v>
      </c>
      <c r="AG804" s="36">
        <v>3.0967605794523002E-2</v>
      </c>
      <c r="AH804" s="59" t="s">
        <v>424</v>
      </c>
    </row>
    <row r="805" spans="1:34" ht="15" customHeight="1" x14ac:dyDescent="0.25">
      <c r="A805" s="34" t="s">
        <v>832</v>
      </c>
      <c r="B805" s="34" t="s">
        <v>41</v>
      </c>
      <c r="C805" s="34" t="s">
        <v>10</v>
      </c>
      <c r="D805" s="34" t="s">
        <v>43</v>
      </c>
      <c r="E805" s="34" t="s">
        <v>12</v>
      </c>
      <c r="F805" s="34" t="s">
        <v>13</v>
      </c>
      <c r="G805" s="34" t="s">
        <v>14</v>
      </c>
      <c r="H805" s="34" t="s">
        <v>25</v>
      </c>
      <c r="I805" s="59" t="s">
        <v>18</v>
      </c>
      <c r="J805" s="35">
        <v>298</v>
      </c>
      <c r="K805" s="36">
        <v>1.2701952000000001E-6</v>
      </c>
      <c r="L805" s="36">
        <v>1.5240912E-6</v>
      </c>
      <c r="M805" s="36"/>
      <c r="N805" s="36">
        <v>2.1704531999999999E-6</v>
      </c>
      <c r="O805" s="36">
        <v>3.2786198400000002E-7</v>
      </c>
      <c r="P805" s="36">
        <v>9.661547400000001E-7</v>
      </c>
      <c r="Q805" s="36">
        <v>8.0346640800000003E-7</v>
      </c>
      <c r="R805" s="36">
        <v>7.5453599999999902E-7</v>
      </c>
      <c r="S805" s="36">
        <v>1.4747423999999999E-6</v>
      </c>
      <c r="T805" s="36">
        <v>7.4759912309812104E-6</v>
      </c>
      <c r="U805" s="36">
        <v>2.0325785162545298E-6</v>
      </c>
      <c r="V805" s="36">
        <v>2.6741038949040398E-6</v>
      </c>
      <c r="W805" s="36">
        <v>5.4163635532707903E-6</v>
      </c>
      <c r="X805" s="36">
        <v>1.35783200419182E-5</v>
      </c>
      <c r="Y805" s="36">
        <v>4.26099000430316E-6</v>
      </c>
      <c r="Z805" s="36">
        <v>2.92253529428407E-5</v>
      </c>
      <c r="AA805" s="36">
        <v>6.4062583293830199E-5</v>
      </c>
      <c r="AB805" s="36">
        <v>8.4256407893375595E-6</v>
      </c>
      <c r="AC805" s="36">
        <v>3.2180049499858802E-5</v>
      </c>
      <c r="AD805" s="36">
        <v>1.0234380325629199E-5</v>
      </c>
      <c r="AE805" s="36">
        <v>5.19795300690985E-7</v>
      </c>
      <c r="AF805" s="36">
        <v>2.50394086923524E-5</v>
      </c>
      <c r="AG805" s="36">
        <v>6.7281875320847294E-5</v>
      </c>
      <c r="AH805" s="59" t="s">
        <v>424</v>
      </c>
    </row>
    <row r="806" spans="1:34" ht="15" customHeight="1" x14ac:dyDescent="0.25">
      <c r="A806" s="34" t="s">
        <v>832</v>
      </c>
      <c r="B806" s="34" t="s">
        <v>41</v>
      </c>
      <c r="C806" s="34" t="s">
        <v>10</v>
      </c>
      <c r="D806" s="34" t="s">
        <v>43</v>
      </c>
      <c r="E806" s="34" t="s">
        <v>12</v>
      </c>
      <c r="F806" s="34" t="s">
        <v>13</v>
      </c>
      <c r="G806" s="34" t="s">
        <v>14</v>
      </c>
      <c r="H806" s="34" t="s">
        <v>26</v>
      </c>
      <c r="I806" s="59" t="s">
        <v>16</v>
      </c>
      <c r="J806" s="35">
        <v>25</v>
      </c>
      <c r="K806" s="36">
        <v>1.48084477500001E-3</v>
      </c>
      <c r="L806" s="36">
        <v>7.7793532500000304E-4</v>
      </c>
      <c r="M806" s="36">
        <v>7.9354845000000095E-4</v>
      </c>
      <c r="N806" s="36">
        <v>9.12219449999994E-4</v>
      </c>
      <c r="O806" s="36">
        <v>8.99908940999999E-4</v>
      </c>
      <c r="P806" s="36">
        <v>9.6789538349999898E-4</v>
      </c>
      <c r="Q806" s="36">
        <v>8.7456296175000001E-4</v>
      </c>
      <c r="R806" s="36">
        <v>7.2817829999999902E-4</v>
      </c>
      <c r="S806" s="36">
        <v>6.8800020000000205E-4</v>
      </c>
      <c r="T806" s="36">
        <v>2.09498447791139E-3</v>
      </c>
      <c r="U806" s="36">
        <v>2.08796473165617E-3</v>
      </c>
      <c r="V806" s="36">
        <v>1.3293878726966201E-3</v>
      </c>
      <c r="W806" s="36">
        <v>1.5040602079740401E-3</v>
      </c>
      <c r="X806" s="36">
        <v>1.4085125664506299E-3</v>
      </c>
      <c r="Y806" s="36">
        <v>1.22540171050911E-3</v>
      </c>
      <c r="Z806" s="36">
        <v>1.42314024692708E-3</v>
      </c>
      <c r="AA806" s="36">
        <v>1.3735542388659699E-3</v>
      </c>
      <c r="AB806" s="36">
        <v>1.2966429787432199E-3</v>
      </c>
      <c r="AC806" s="36">
        <v>1.3242078106223899E-3</v>
      </c>
      <c r="AD806" s="36">
        <v>1.2779139274679201E-3</v>
      </c>
      <c r="AE806" s="36">
        <v>1.16258379147555E-3</v>
      </c>
      <c r="AF806" s="36">
        <v>1.17666173381258E-3</v>
      </c>
      <c r="AG806" s="36">
        <v>1.22301339267627E-3</v>
      </c>
      <c r="AH806" s="59" t="s">
        <v>425</v>
      </c>
    </row>
    <row r="807" spans="1:34" ht="15" customHeight="1" x14ac:dyDescent="0.25">
      <c r="A807" s="34" t="s">
        <v>832</v>
      </c>
      <c r="B807" s="34" t="s">
        <v>41</v>
      </c>
      <c r="C807" s="34" t="s">
        <v>10</v>
      </c>
      <c r="D807" s="34" t="s">
        <v>43</v>
      </c>
      <c r="E807" s="34" t="s">
        <v>12</v>
      </c>
      <c r="F807" s="34" t="s">
        <v>13</v>
      </c>
      <c r="G807" s="34" t="s">
        <v>14</v>
      </c>
      <c r="H807" s="34" t="s">
        <v>26</v>
      </c>
      <c r="I807" s="59" t="s">
        <v>17</v>
      </c>
      <c r="J807" s="35">
        <v>1</v>
      </c>
      <c r="K807" s="36">
        <v>1.164931223</v>
      </c>
      <c r="L807" s="36">
        <v>0.61197578900000205</v>
      </c>
      <c r="M807" s="36">
        <v>0.62425811400000097</v>
      </c>
      <c r="N807" s="36">
        <v>0.71761263399999597</v>
      </c>
      <c r="O807" s="36">
        <v>0.70792836691999905</v>
      </c>
      <c r="P807" s="36">
        <v>0.76141103501999896</v>
      </c>
      <c r="Q807" s="36">
        <v>0.68798952990999995</v>
      </c>
      <c r="R807" s="36">
        <v>0.57283359599999895</v>
      </c>
      <c r="S807" s="36">
        <v>0.54122682400000199</v>
      </c>
      <c r="T807" s="36">
        <v>1.5081120093721201</v>
      </c>
      <c r="U807" s="36">
        <v>1.2157859023745301</v>
      </c>
      <c r="V807" s="36">
        <v>0.92767948078973494</v>
      </c>
      <c r="W807" s="36">
        <v>0.93892225214893499</v>
      </c>
      <c r="X807" s="36">
        <v>0.79285435582281905</v>
      </c>
      <c r="Y807" s="36">
        <v>0.65592172727367504</v>
      </c>
      <c r="Z807" s="36">
        <v>0.806701215942634</v>
      </c>
      <c r="AA807" s="36">
        <v>0.77944166603008702</v>
      </c>
      <c r="AB807" s="36">
        <v>0.73544282813531103</v>
      </c>
      <c r="AC807" s="36">
        <v>0.754491463663716</v>
      </c>
      <c r="AD807" s="36">
        <v>0.681874160775367</v>
      </c>
      <c r="AE807" s="36">
        <v>0.61088568277411803</v>
      </c>
      <c r="AF807" s="36">
        <v>0.60664556395515001</v>
      </c>
      <c r="AG807" s="36">
        <v>0.65421000891747505</v>
      </c>
      <c r="AH807" s="59" t="s">
        <v>425</v>
      </c>
    </row>
    <row r="808" spans="1:34" ht="15" customHeight="1" x14ac:dyDescent="0.25">
      <c r="A808" s="34" t="s">
        <v>832</v>
      </c>
      <c r="B808" s="34" t="s">
        <v>41</v>
      </c>
      <c r="C808" s="34" t="s">
        <v>10</v>
      </c>
      <c r="D808" s="34" t="s">
        <v>43</v>
      </c>
      <c r="E808" s="34" t="s">
        <v>12</v>
      </c>
      <c r="F808" s="34" t="s">
        <v>13</v>
      </c>
      <c r="G808" s="34" t="s">
        <v>14</v>
      </c>
      <c r="H808" s="34" t="s">
        <v>26</v>
      </c>
      <c r="I808" s="59" t="s">
        <v>18</v>
      </c>
      <c r="J808" s="35">
        <v>298</v>
      </c>
      <c r="K808" s="36">
        <v>3.5303339436000098E-3</v>
      </c>
      <c r="L808" s="36">
        <v>1.8545978148000099E-3</v>
      </c>
      <c r="M808" s="36">
        <v>1.8918195048000001E-3</v>
      </c>
      <c r="N808" s="36">
        <v>2.1747311687999901E-3</v>
      </c>
      <c r="O808" s="36">
        <v>2.1453829153440002E-3</v>
      </c>
      <c r="P808" s="36">
        <v>2.3074625942640001E-3</v>
      </c>
      <c r="Q808" s="36">
        <v>2.0849581008119998E-3</v>
      </c>
      <c r="R808" s="36">
        <v>1.7359770672E-3</v>
      </c>
      <c r="S808" s="36">
        <v>1.64019247680001E-3</v>
      </c>
      <c r="T808" s="36">
        <v>4.9944429953407603E-3</v>
      </c>
      <c r="U808" s="36">
        <v>4.9777079202683004E-3</v>
      </c>
      <c r="V808" s="36">
        <v>3.1646851478829801E-3</v>
      </c>
      <c r="W808" s="36">
        <v>3.7359168659698199E-3</v>
      </c>
      <c r="X808" s="36">
        <v>3.58534370665245E-3</v>
      </c>
      <c r="Y808" s="36">
        <v>3.1220090280085098E-3</v>
      </c>
      <c r="Z808" s="36">
        <v>3.6120245356181702E-3</v>
      </c>
      <c r="AA808" s="36">
        <v>3.4788450740096798E-3</v>
      </c>
      <c r="AB808" s="36">
        <v>3.2683099360667901E-3</v>
      </c>
      <c r="AC808" s="36">
        <v>3.3628004772440802E-3</v>
      </c>
      <c r="AD808" s="36">
        <v>3.2693771630895999E-3</v>
      </c>
      <c r="AE808" s="36">
        <v>2.9874231945816901E-3</v>
      </c>
      <c r="AF808" s="36">
        <v>3.0010151737763901E-3</v>
      </c>
      <c r="AG808" s="36">
        <v>3.1214653943018099E-3</v>
      </c>
      <c r="AH808" s="59" t="s">
        <v>425</v>
      </c>
    </row>
    <row r="809" spans="1:34" ht="15" customHeight="1" x14ac:dyDescent="0.25">
      <c r="A809" s="34" t="s">
        <v>832</v>
      </c>
      <c r="B809" s="34" t="s">
        <v>41</v>
      </c>
      <c r="C809" s="34" t="s">
        <v>10</v>
      </c>
      <c r="D809" s="34" t="s">
        <v>43</v>
      </c>
      <c r="E809" s="34" t="s">
        <v>12</v>
      </c>
      <c r="F809" s="34" t="s">
        <v>13</v>
      </c>
      <c r="G809" s="34" t="s">
        <v>14</v>
      </c>
      <c r="H809" s="34" t="s">
        <v>910</v>
      </c>
      <c r="I809" s="59" t="s">
        <v>16</v>
      </c>
      <c r="J809" s="35">
        <v>25</v>
      </c>
      <c r="K809" s="36"/>
      <c r="L809" s="36"/>
      <c r="M809" s="36"/>
      <c r="N809" s="36"/>
      <c r="O809" s="36"/>
      <c r="P809" s="36"/>
      <c r="Q809" s="36"/>
      <c r="R809" s="36"/>
      <c r="S809" s="36"/>
      <c r="T809" s="36"/>
      <c r="U809" s="36">
        <v>7.0623461083547001E-10</v>
      </c>
      <c r="V809" s="36">
        <v>1.3780506335746699E-10</v>
      </c>
      <c r="W809" s="36">
        <v>1.3848483982935199E-9</v>
      </c>
      <c r="X809" s="36">
        <v>4.42462448614706E-8</v>
      </c>
      <c r="Y809" s="36">
        <v>2.7617830812316999E-8</v>
      </c>
      <c r="Z809" s="36">
        <v>2.5169504669274299E-8</v>
      </c>
      <c r="AA809" s="36">
        <v>5.5044669059162E-8</v>
      </c>
      <c r="AB809" s="36">
        <v>5.50915912598861E-8</v>
      </c>
      <c r="AC809" s="36">
        <v>5.8807959818666399E-8</v>
      </c>
      <c r="AD809" s="36">
        <v>2.2294155537910599E-7</v>
      </c>
      <c r="AE809" s="36">
        <v>9.6554582464124595E-8</v>
      </c>
      <c r="AF809" s="36">
        <v>9.1380581169531293E-8</v>
      </c>
      <c r="AG809" s="36">
        <v>1.5942560180677201E-7</v>
      </c>
      <c r="AH809" s="59" t="s">
        <v>1111</v>
      </c>
    </row>
    <row r="810" spans="1:34" ht="15" customHeight="1" x14ac:dyDescent="0.25">
      <c r="A810" s="34" t="s">
        <v>832</v>
      </c>
      <c r="B810" s="34" t="s">
        <v>41</v>
      </c>
      <c r="C810" s="34" t="s">
        <v>10</v>
      </c>
      <c r="D810" s="34" t="s">
        <v>43</v>
      </c>
      <c r="E810" s="34" t="s">
        <v>12</v>
      </c>
      <c r="F810" s="34" t="s">
        <v>13</v>
      </c>
      <c r="G810" s="34" t="s">
        <v>14</v>
      </c>
      <c r="H810" s="34" t="s">
        <v>910</v>
      </c>
      <c r="I810" s="59" t="s">
        <v>18</v>
      </c>
      <c r="J810" s="35">
        <v>298</v>
      </c>
      <c r="K810" s="36"/>
      <c r="L810" s="36"/>
      <c r="M810" s="36"/>
      <c r="N810" s="36"/>
      <c r="O810" s="36"/>
      <c r="P810" s="36"/>
      <c r="Q810" s="36"/>
      <c r="R810" s="36"/>
      <c r="S810" s="36"/>
      <c r="T810" s="36"/>
      <c r="U810" s="36">
        <v>1.68366331223176E-9</v>
      </c>
      <c r="V810" s="36">
        <v>3.2852727104420198E-10</v>
      </c>
      <c r="W810" s="36">
        <v>3.2758999338449201E-9</v>
      </c>
      <c r="X810" s="36">
        <v>1.05473833925864E-7</v>
      </c>
      <c r="Y810" s="36">
        <v>6.5813495153489005E-8</v>
      </c>
      <c r="Z810" s="36">
        <v>6.0004099131550001E-8</v>
      </c>
      <c r="AA810" s="36">
        <v>1.3122649103704199E-7</v>
      </c>
      <c r="AB810" s="36">
        <v>1.3133835356356799E-7</v>
      </c>
      <c r="AC810" s="36">
        <v>1.40198176207701E-7</v>
      </c>
      <c r="AD810" s="36">
        <v>5.3149266802378902E-7</v>
      </c>
      <c r="AE810" s="36">
        <v>2.3018612459447299E-7</v>
      </c>
      <c r="AF810" s="36">
        <v>2.1785130550816299E-7</v>
      </c>
      <c r="AG810" s="36">
        <v>3.80070634707345E-7</v>
      </c>
      <c r="AH810" s="59" t="s">
        <v>1111</v>
      </c>
    </row>
    <row r="811" spans="1:34" ht="15" customHeight="1" x14ac:dyDescent="0.25">
      <c r="A811" s="34" t="s">
        <v>832</v>
      </c>
      <c r="B811" s="34" t="s">
        <v>41</v>
      </c>
      <c r="C811" s="34" t="s">
        <v>10</v>
      </c>
      <c r="D811" s="34" t="s">
        <v>43</v>
      </c>
      <c r="E811" s="34" t="s">
        <v>12</v>
      </c>
      <c r="F811" s="34" t="s">
        <v>13</v>
      </c>
      <c r="G811" s="34" t="s">
        <v>14</v>
      </c>
      <c r="H811" s="34" t="s">
        <v>27</v>
      </c>
      <c r="I811" s="59" t="s">
        <v>16</v>
      </c>
      <c r="J811" s="35">
        <v>25</v>
      </c>
      <c r="K811" s="36">
        <v>4.3102499999999998E-7</v>
      </c>
      <c r="L811" s="36"/>
      <c r="M811" s="36"/>
      <c r="N811" s="36">
        <v>9.8250000000000102E-8</v>
      </c>
      <c r="O811" s="36">
        <v>6.5552175000000098E-7</v>
      </c>
      <c r="P811" s="36">
        <v>3.1541250000000101E-7</v>
      </c>
      <c r="Q811" s="36"/>
      <c r="R811" s="36"/>
      <c r="S811" s="36"/>
      <c r="T811" s="36"/>
      <c r="U811" s="36"/>
      <c r="V811" s="36"/>
      <c r="W811" s="36"/>
      <c r="X811" s="36"/>
      <c r="Y811" s="36"/>
      <c r="Z811" s="36"/>
      <c r="AA811" s="36"/>
      <c r="AB811" s="36"/>
      <c r="AC811" s="36"/>
      <c r="AD811" s="36"/>
      <c r="AE811" s="36"/>
      <c r="AF811" s="36"/>
      <c r="AG811" s="36"/>
      <c r="AH811" s="59" t="s">
        <v>426</v>
      </c>
    </row>
    <row r="812" spans="1:34" ht="15" customHeight="1" x14ac:dyDescent="0.25">
      <c r="A812" s="34" t="s">
        <v>832</v>
      </c>
      <c r="B812" s="34" t="s">
        <v>41</v>
      </c>
      <c r="C812" s="34" t="s">
        <v>10</v>
      </c>
      <c r="D812" s="34" t="s">
        <v>43</v>
      </c>
      <c r="E812" s="34" t="s">
        <v>12</v>
      </c>
      <c r="F812" s="34" t="s">
        <v>13</v>
      </c>
      <c r="G812" s="34" t="s">
        <v>14</v>
      </c>
      <c r="H812" s="34" t="s">
        <v>27</v>
      </c>
      <c r="I812" s="59" t="s">
        <v>17</v>
      </c>
      <c r="J812" s="35">
        <v>1</v>
      </c>
      <c r="K812" s="36">
        <v>4.3159969999999998E-4</v>
      </c>
      <c r="L812" s="36"/>
      <c r="M812" s="36"/>
      <c r="N812" s="36">
        <v>9.83810000000001E-5</v>
      </c>
      <c r="O812" s="36">
        <v>6.5639577900000095E-4</v>
      </c>
      <c r="P812" s="36">
        <v>3.15833050000001E-4</v>
      </c>
      <c r="Q812" s="36"/>
      <c r="R812" s="36"/>
      <c r="S812" s="36"/>
      <c r="T812" s="36"/>
      <c r="U812" s="36"/>
      <c r="V812" s="36"/>
      <c r="W812" s="36"/>
      <c r="X812" s="36"/>
      <c r="Y812" s="36"/>
      <c r="Z812" s="36"/>
      <c r="AA812" s="36"/>
      <c r="AB812" s="36"/>
      <c r="AC812" s="36"/>
      <c r="AD812" s="36"/>
      <c r="AE812" s="36"/>
      <c r="AF812" s="36"/>
      <c r="AG812" s="36"/>
      <c r="AH812" s="59" t="s">
        <v>426</v>
      </c>
    </row>
    <row r="813" spans="1:34" ht="15" customHeight="1" x14ac:dyDescent="0.25">
      <c r="A813" s="34" t="s">
        <v>832</v>
      </c>
      <c r="B813" s="34" t="s">
        <v>41</v>
      </c>
      <c r="C813" s="34" t="s">
        <v>10</v>
      </c>
      <c r="D813" s="34" t="s">
        <v>43</v>
      </c>
      <c r="E813" s="34" t="s">
        <v>12</v>
      </c>
      <c r="F813" s="34" t="s">
        <v>13</v>
      </c>
      <c r="G813" s="34" t="s">
        <v>14</v>
      </c>
      <c r="H813" s="34" t="s">
        <v>27</v>
      </c>
      <c r="I813" s="59" t="s">
        <v>18</v>
      </c>
      <c r="J813" s="35">
        <v>298</v>
      </c>
      <c r="K813" s="36">
        <v>1.0275636E-6</v>
      </c>
      <c r="L813" s="36"/>
      <c r="M813" s="36"/>
      <c r="N813" s="36">
        <v>2.34228E-7</v>
      </c>
      <c r="O813" s="36">
        <v>1.562763852E-6</v>
      </c>
      <c r="P813" s="36">
        <v>7.51943400000001E-7</v>
      </c>
      <c r="Q813" s="36"/>
      <c r="R813" s="36"/>
      <c r="S813" s="36"/>
      <c r="T813" s="36"/>
      <c r="U813" s="36"/>
      <c r="V813" s="36"/>
      <c r="W813" s="36"/>
      <c r="X813" s="36"/>
      <c r="Y813" s="36"/>
      <c r="Z813" s="36"/>
      <c r="AA813" s="36"/>
      <c r="AB813" s="36"/>
      <c r="AC813" s="36"/>
      <c r="AD813" s="36"/>
      <c r="AE813" s="36"/>
      <c r="AF813" s="36"/>
      <c r="AG813" s="36"/>
      <c r="AH813" s="59" t="s">
        <v>426</v>
      </c>
    </row>
    <row r="814" spans="1:34" ht="15" customHeight="1" x14ac:dyDescent="0.25">
      <c r="A814" s="34" t="s">
        <v>832</v>
      </c>
      <c r="B814" s="34" t="s">
        <v>41</v>
      </c>
      <c r="C814" s="34" t="s">
        <v>10</v>
      </c>
      <c r="D814" s="34" t="s">
        <v>43</v>
      </c>
      <c r="E814" s="34" t="s">
        <v>12</v>
      </c>
      <c r="F814" s="34" t="s">
        <v>13</v>
      </c>
      <c r="G814" s="34" t="s">
        <v>14</v>
      </c>
      <c r="H814" s="34" t="s">
        <v>44</v>
      </c>
      <c r="I814" s="59" t="s">
        <v>16</v>
      </c>
      <c r="J814" s="35">
        <v>25</v>
      </c>
      <c r="K814" s="36">
        <v>2.5480319999999899E-4</v>
      </c>
      <c r="L814" s="36">
        <v>6.9999999999999897E-6</v>
      </c>
      <c r="M814" s="36">
        <v>2.0990000000000001E-4</v>
      </c>
      <c r="N814" s="36">
        <v>2.9130159999999901E-4</v>
      </c>
      <c r="O814" s="36">
        <v>2.6149584800000099E-4</v>
      </c>
      <c r="P814" s="36">
        <v>2.78043600000002E-4</v>
      </c>
      <c r="Q814" s="36">
        <v>1.9245486399999999E-4</v>
      </c>
      <c r="R814" s="36">
        <v>1.6969439999999999E-4</v>
      </c>
      <c r="S814" s="36">
        <v>1.390296E-4</v>
      </c>
      <c r="T814" s="36">
        <v>3.2324197162397002E-4</v>
      </c>
      <c r="U814" s="36">
        <v>1.12724342022507E-4</v>
      </c>
      <c r="V814" s="36">
        <v>7.1274996495257603E-5</v>
      </c>
      <c r="W814" s="36"/>
      <c r="X814" s="36"/>
      <c r="Y814" s="36"/>
      <c r="Z814" s="36"/>
      <c r="AA814" s="36"/>
      <c r="AB814" s="36"/>
      <c r="AC814" s="36"/>
      <c r="AD814" s="36"/>
      <c r="AE814" s="36"/>
      <c r="AF814" s="36"/>
      <c r="AG814" s="36"/>
      <c r="AH814" s="59" t="s">
        <v>357</v>
      </c>
    </row>
    <row r="815" spans="1:34" ht="15" customHeight="1" x14ac:dyDescent="0.25">
      <c r="A815" s="34" t="s">
        <v>832</v>
      </c>
      <c r="B815" s="34" t="s">
        <v>41</v>
      </c>
      <c r="C815" s="34" t="s">
        <v>10</v>
      </c>
      <c r="D815" s="34" t="s">
        <v>43</v>
      </c>
      <c r="E815" s="34" t="s">
        <v>12</v>
      </c>
      <c r="F815" s="34" t="s">
        <v>13</v>
      </c>
      <c r="G815" s="34" t="s">
        <v>14</v>
      </c>
      <c r="H815" s="34" t="s">
        <v>44</v>
      </c>
      <c r="I815" s="59" t="s">
        <v>17</v>
      </c>
      <c r="J815" s="35">
        <v>1</v>
      </c>
      <c r="K815" s="36">
        <v>2.1905431103999898E-2</v>
      </c>
      <c r="L815" s="36">
        <v>6.0178999999999897E-4</v>
      </c>
      <c r="M815" s="36">
        <v>1.8045103E-2</v>
      </c>
      <c r="N815" s="36">
        <v>2.50431985519999E-2</v>
      </c>
      <c r="O815" s="36">
        <v>2.2480798052560001E-2</v>
      </c>
      <c r="P815" s="36">
        <v>2.3903408292000099E-2</v>
      </c>
      <c r="Q815" s="36">
        <v>1.654534465808E-2</v>
      </c>
      <c r="R815" s="36">
        <v>1.4588627567999999E-2</v>
      </c>
      <c r="S815" s="36">
        <v>1.1952374712000001E-2</v>
      </c>
      <c r="T815" s="36">
        <v>3.6547057361588399E-2</v>
      </c>
      <c r="U815" s="36">
        <v>1.00041944616197E-2</v>
      </c>
      <c r="V815" s="36">
        <v>6.7419556320856304E-3</v>
      </c>
      <c r="W815" s="36"/>
      <c r="X815" s="36"/>
      <c r="Y815" s="36"/>
      <c r="Z815" s="36"/>
      <c r="AA815" s="36"/>
      <c r="AB815" s="36"/>
      <c r="AC815" s="36"/>
      <c r="AD815" s="36"/>
      <c r="AE815" s="36"/>
      <c r="AF815" s="36"/>
      <c r="AG815" s="36"/>
      <c r="AH815" s="59" t="s">
        <v>357</v>
      </c>
    </row>
    <row r="816" spans="1:34" ht="15" customHeight="1" x14ac:dyDescent="0.25">
      <c r="A816" s="34" t="s">
        <v>832</v>
      </c>
      <c r="B816" s="34" t="s">
        <v>41</v>
      </c>
      <c r="C816" s="34" t="s">
        <v>10</v>
      </c>
      <c r="D816" s="34" t="s">
        <v>43</v>
      </c>
      <c r="E816" s="34" t="s">
        <v>12</v>
      </c>
      <c r="F816" s="34" t="s">
        <v>13</v>
      </c>
      <c r="G816" s="34" t="s">
        <v>14</v>
      </c>
      <c r="H816" s="34" t="s">
        <v>44</v>
      </c>
      <c r="I816" s="59" t="s">
        <v>18</v>
      </c>
      <c r="J816" s="35">
        <v>298</v>
      </c>
      <c r="K816" s="36">
        <v>3.9863960639999798E-4</v>
      </c>
      <c r="L816" s="36">
        <v>1.09515E-5</v>
      </c>
      <c r="M816" s="36">
        <v>3.2838855000000001E-4</v>
      </c>
      <c r="N816" s="36">
        <v>4.5574135319999802E-4</v>
      </c>
      <c r="O816" s="36">
        <v>4.0911025419600102E-4</v>
      </c>
      <c r="P816" s="36">
        <v>4.3499921220000202E-4</v>
      </c>
      <c r="Q816" s="36">
        <v>3.0109563472800001E-4</v>
      </c>
      <c r="R816" s="36">
        <v>2.6548688880000001E-4</v>
      </c>
      <c r="S816" s="36">
        <v>2.1751180919999999E-4</v>
      </c>
      <c r="T816" s="36">
        <v>5.0571206460570096E-4</v>
      </c>
      <c r="U816" s="36">
        <v>1.7635723309421199E-4</v>
      </c>
      <c r="V816" s="36">
        <v>1.11706398210864E-4</v>
      </c>
      <c r="W816" s="36"/>
      <c r="X816" s="36"/>
      <c r="Y816" s="36"/>
      <c r="Z816" s="36"/>
      <c r="AA816" s="36"/>
      <c r="AB816" s="36"/>
      <c r="AC816" s="36"/>
      <c r="AD816" s="36"/>
      <c r="AE816" s="36"/>
      <c r="AF816" s="36"/>
      <c r="AG816" s="36"/>
      <c r="AH816" s="59" t="s">
        <v>357</v>
      </c>
    </row>
    <row r="817" spans="1:34" ht="15" customHeight="1" x14ac:dyDescent="0.25">
      <c r="A817" s="34" t="s">
        <v>832</v>
      </c>
      <c r="B817" s="34" t="s">
        <v>41</v>
      </c>
      <c r="C817" s="34" t="s">
        <v>10</v>
      </c>
      <c r="D817" s="34" t="s">
        <v>43</v>
      </c>
      <c r="E817" s="34" t="s">
        <v>12</v>
      </c>
      <c r="F817" s="34" t="s">
        <v>13</v>
      </c>
      <c r="G817" s="34" t="s">
        <v>14</v>
      </c>
      <c r="H817" s="34" t="s">
        <v>28</v>
      </c>
      <c r="I817" s="59" t="s">
        <v>16</v>
      </c>
      <c r="J817" s="35">
        <v>25</v>
      </c>
      <c r="K817" s="36">
        <v>1.1427037499999999E-4</v>
      </c>
      <c r="L817" s="36">
        <v>6.1298174999999797E-5</v>
      </c>
      <c r="M817" s="36">
        <v>2.074575E-6</v>
      </c>
      <c r="N817" s="36">
        <v>1.6421077499999999E-4</v>
      </c>
      <c r="O817" s="36">
        <v>1.8034557000000001E-5</v>
      </c>
      <c r="P817" s="36">
        <v>4.69570664999998E-5</v>
      </c>
      <c r="Q817" s="36">
        <v>5.6496409499999701E-5</v>
      </c>
      <c r="R817" s="36">
        <v>7.0194149999999996E-5</v>
      </c>
      <c r="S817" s="36">
        <v>2.8926975000000001E-5</v>
      </c>
      <c r="T817" s="36"/>
      <c r="U817" s="36"/>
      <c r="V817" s="36"/>
      <c r="W817" s="36"/>
      <c r="X817" s="36"/>
      <c r="Y817" s="36"/>
      <c r="Z817" s="36"/>
      <c r="AA817" s="36"/>
      <c r="AB817" s="36"/>
      <c r="AC817" s="36"/>
      <c r="AD817" s="36"/>
      <c r="AE817" s="36"/>
      <c r="AF817" s="36"/>
      <c r="AG817" s="36"/>
      <c r="AH817" s="59" t="s">
        <v>427</v>
      </c>
    </row>
    <row r="818" spans="1:34" ht="15" customHeight="1" x14ac:dyDescent="0.25">
      <c r="A818" s="34" t="s">
        <v>832</v>
      </c>
      <c r="B818" s="34" t="s">
        <v>41</v>
      </c>
      <c r="C818" s="34" t="s">
        <v>10</v>
      </c>
      <c r="D818" s="34" t="s">
        <v>43</v>
      </c>
      <c r="E818" s="34" t="s">
        <v>12</v>
      </c>
      <c r="F818" s="34" t="s">
        <v>13</v>
      </c>
      <c r="G818" s="34" t="s">
        <v>14</v>
      </c>
      <c r="H818" s="34" t="s">
        <v>28</v>
      </c>
      <c r="I818" s="59" t="s">
        <v>17</v>
      </c>
      <c r="J818" s="35">
        <v>1</v>
      </c>
      <c r="K818" s="36">
        <v>0.11274677</v>
      </c>
      <c r="L818" s="36">
        <v>6.04808659999998E-2</v>
      </c>
      <c r="M818" s="36">
        <v>2.0469139999999999E-3</v>
      </c>
      <c r="N818" s="36">
        <v>0.16202129800000001</v>
      </c>
      <c r="O818" s="36">
        <v>1.7794096240000001E-2</v>
      </c>
      <c r="P818" s="36">
        <v>4.6330972279999799E-2</v>
      </c>
      <c r="Q818" s="36">
        <v>5.5743124039999703E-2</v>
      </c>
      <c r="R818" s="36">
        <v>6.9258228000000005E-2</v>
      </c>
      <c r="S818" s="36">
        <v>2.8541282000000001E-2</v>
      </c>
      <c r="T818" s="36"/>
      <c r="U818" s="36"/>
      <c r="V818" s="36"/>
      <c r="W818" s="36"/>
      <c r="X818" s="36"/>
      <c r="Y818" s="36"/>
      <c r="Z818" s="36"/>
      <c r="AA818" s="36"/>
      <c r="AB818" s="36"/>
      <c r="AC818" s="36"/>
      <c r="AD818" s="36"/>
      <c r="AE818" s="36"/>
      <c r="AF818" s="36"/>
      <c r="AG818" s="36"/>
      <c r="AH818" s="59" t="s">
        <v>427</v>
      </c>
    </row>
    <row r="819" spans="1:34" ht="15" customHeight="1" x14ac:dyDescent="0.25">
      <c r="A819" s="34" t="s">
        <v>832</v>
      </c>
      <c r="B819" s="34" t="s">
        <v>41</v>
      </c>
      <c r="C819" s="34" t="s">
        <v>10</v>
      </c>
      <c r="D819" s="34" t="s">
        <v>43</v>
      </c>
      <c r="E819" s="34" t="s">
        <v>12</v>
      </c>
      <c r="F819" s="34" t="s">
        <v>13</v>
      </c>
      <c r="G819" s="34" t="s">
        <v>14</v>
      </c>
      <c r="H819" s="34" t="s">
        <v>28</v>
      </c>
      <c r="I819" s="59" t="s">
        <v>18</v>
      </c>
      <c r="J819" s="35">
        <v>298</v>
      </c>
      <c r="K819" s="36">
        <v>2.7242057400000101E-4</v>
      </c>
      <c r="L819" s="36">
        <v>1.461348492E-4</v>
      </c>
      <c r="M819" s="36">
        <v>4.9457867999999997E-6</v>
      </c>
      <c r="N819" s="36">
        <v>3.9147848759999999E-4</v>
      </c>
      <c r="O819" s="36">
        <v>4.2994383887999997E-5</v>
      </c>
      <c r="P819" s="36">
        <v>1.11945646535999E-4</v>
      </c>
      <c r="Q819" s="36">
        <v>1.3468744024799901E-4</v>
      </c>
      <c r="R819" s="36">
        <v>1.6734285359999999E-4</v>
      </c>
      <c r="S819" s="36">
        <v>6.8961908400000003E-5</v>
      </c>
      <c r="T819" s="36"/>
      <c r="U819" s="36"/>
      <c r="V819" s="36"/>
      <c r="W819" s="36"/>
      <c r="X819" s="36"/>
      <c r="Y819" s="36"/>
      <c r="Z819" s="36"/>
      <c r="AA819" s="36"/>
      <c r="AB819" s="36"/>
      <c r="AC819" s="36"/>
      <c r="AD819" s="36"/>
      <c r="AE819" s="36"/>
      <c r="AF819" s="36"/>
      <c r="AG819" s="36"/>
      <c r="AH819" s="59" t="s">
        <v>427</v>
      </c>
    </row>
    <row r="820" spans="1:34" ht="15" customHeight="1" x14ac:dyDescent="0.25">
      <c r="A820" s="34" t="s">
        <v>832</v>
      </c>
      <c r="B820" s="34" t="s">
        <v>568</v>
      </c>
      <c r="C820" s="34" t="s">
        <v>10</v>
      </c>
      <c r="D820" s="34" t="s">
        <v>43</v>
      </c>
      <c r="E820" s="34" t="s">
        <v>12</v>
      </c>
      <c r="F820" s="34" t="s">
        <v>13</v>
      </c>
      <c r="G820" s="34" t="s">
        <v>793</v>
      </c>
      <c r="H820" s="34" t="s">
        <v>15</v>
      </c>
      <c r="I820" s="59" t="s">
        <v>16</v>
      </c>
      <c r="J820" s="35">
        <v>25</v>
      </c>
      <c r="K820" s="36">
        <v>1.12394000539346E-2</v>
      </c>
      <c r="L820" s="36">
        <v>1.1189427660758E-2</v>
      </c>
      <c r="M820" s="36">
        <v>1.2530132130407301E-2</v>
      </c>
      <c r="N820" s="36">
        <v>1.10194388925982E-2</v>
      </c>
      <c r="O820" s="36">
        <v>9.3427879701668201E-3</v>
      </c>
      <c r="P820" s="36">
        <v>9.1068151542186802E-3</v>
      </c>
      <c r="Q820" s="36">
        <v>9.3368059507621497E-3</v>
      </c>
      <c r="R820" s="36">
        <v>9.6910917946870304E-3</v>
      </c>
      <c r="S820" s="36">
        <v>1.07391742930133E-2</v>
      </c>
      <c r="T820" s="36">
        <v>9.1903341805258405E-3</v>
      </c>
      <c r="U820" s="36">
        <v>9.7593329781622707E-3</v>
      </c>
      <c r="V820" s="36">
        <v>5.8557033817261701E-3</v>
      </c>
      <c r="W820" s="36">
        <v>6.2110351520285297E-3</v>
      </c>
      <c r="X820" s="36">
        <v>3.6542643176501301E-3</v>
      </c>
      <c r="Y820" s="36">
        <v>3.6095595493126601E-3</v>
      </c>
      <c r="Z820" s="36">
        <v>1.38351554989537E-3</v>
      </c>
      <c r="AA820" s="36">
        <v>1.6032004956817001E-3</v>
      </c>
      <c r="AB820" s="36">
        <v>1.4556347605379301E-3</v>
      </c>
      <c r="AC820" s="36">
        <v>1.4808563487154201E-3</v>
      </c>
      <c r="AD820" s="36">
        <v>1.2612331917732399E-3</v>
      </c>
      <c r="AE820" s="36">
        <v>1.4594252084762999E-3</v>
      </c>
      <c r="AF820" s="36">
        <v>1.5174101523959399E-3</v>
      </c>
      <c r="AG820" s="36">
        <v>1.4641252146443699E-3</v>
      </c>
      <c r="AH820" s="59" t="s">
        <v>794</v>
      </c>
    </row>
    <row r="821" spans="1:34" ht="15" customHeight="1" x14ac:dyDescent="0.25">
      <c r="A821" s="34" t="s">
        <v>832</v>
      </c>
      <c r="B821" s="34" t="s">
        <v>764</v>
      </c>
      <c r="C821" s="34" t="s">
        <v>10</v>
      </c>
      <c r="D821" s="34" t="s">
        <v>11</v>
      </c>
      <c r="E821" s="34" t="s">
        <v>12</v>
      </c>
      <c r="F821" s="34" t="s">
        <v>13</v>
      </c>
      <c r="G821" s="34" t="s">
        <v>398</v>
      </c>
      <c r="H821" s="34" t="s">
        <v>169</v>
      </c>
      <c r="I821" s="59" t="s">
        <v>17</v>
      </c>
      <c r="J821" s="35">
        <v>1</v>
      </c>
      <c r="K821" s="36">
        <v>1.5938903616896899E-2</v>
      </c>
      <c r="L821" s="36">
        <v>1.5938903616896899E-2</v>
      </c>
      <c r="M821" s="36">
        <v>1.5938903616896899E-2</v>
      </c>
      <c r="N821" s="36">
        <v>1.5938903616896899E-2</v>
      </c>
      <c r="O821" s="36">
        <v>1.5938903616896899E-2</v>
      </c>
      <c r="P821" s="36">
        <v>1.5938903616896899E-2</v>
      </c>
      <c r="Q821" s="36">
        <v>1.5938903616896899E-2</v>
      </c>
      <c r="R821" s="36">
        <v>1.5938903616896899E-2</v>
      </c>
      <c r="S821" s="36">
        <v>1.5938903616896899E-2</v>
      </c>
      <c r="T821" s="36">
        <v>1.5938903616896899E-2</v>
      </c>
      <c r="U821" s="36">
        <v>1.5938903616896899E-2</v>
      </c>
      <c r="V821" s="36">
        <v>3.13738639090584E-2</v>
      </c>
      <c r="W821" s="36">
        <v>1.29881369416322E-2</v>
      </c>
      <c r="X821" s="36">
        <v>3.4547100000000002E-3</v>
      </c>
      <c r="Y821" s="36">
        <v>2.79204E-3</v>
      </c>
      <c r="Z821" s="36">
        <v>1.92983E-3</v>
      </c>
      <c r="AA821" s="36">
        <v>7.5575999999999996E-4</v>
      </c>
      <c r="AB821" s="36">
        <v>2.6094999999999997E-4</v>
      </c>
      <c r="AC821" s="36">
        <v>4.4571716E-4</v>
      </c>
      <c r="AD821" s="36">
        <v>4.9166800000000001E-4</v>
      </c>
      <c r="AE821" s="36">
        <v>1.4666460000000001E-4</v>
      </c>
      <c r="AF821" s="36">
        <v>8.1813100000000004E-5</v>
      </c>
      <c r="AG821" s="36">
        <v>1.2683666667000001E-4</v>
      </c>
      <c r="AH821" s="59" t="s">
        <v>399</v>
      </c>
    </row>
    <row r="822" spans="1:34" ht="15" customHeight="1" x14ac:dyDescent="0.25">
      <c r="A822" s="34" t="s">
        <v>832</v>
      </c>
      <c r="B822" s="34" t="s">
        <v>9</v>
      </c>
      <c r="C822" s="34" t="s">
        <v>10</v>
      </c>
      <c r="D822" s="34" t="s">
        <v>11</v>
      </c>
      <c r="E822" s="34" t="s">
        <v>12</v>
      </c>
      <c r="F822" s="34" t="s">
        <v>13</v>
      </c>
      <c r="G822" s="34" t="s">
        <v>14</v>
      </c>
      <c r="H822" s="34" t="s">
        <v>53</v>
      </c>
      <c r="I822" s="59" t="s">
        <v>16</v>
      </c>
      <c r="J822" s="35">
        <v>25</v>
      </c>
      <c r="K822" s="36"/>
      <c r="L822" s="36"/>
      <c r="M822" s="36"/>
      <c r="N822" s="36"/>
      <c r="O822" s="36"/>
      <c r="P822" s="36">
        <v>1.8470088749999901E-5</v>
      </c>
      <c r="Q822" s="36">
        <v>1.99636750000001E-5</v>
      </c>
      <c r="R822" s="36">
        <v>1.6321625000000001E-5</v>
      </c>
      <c r="S822" s="36">
        <v>1.6150125000000002E-5</v>
      </c>
      <c r="T822" s="36">
        <v>1.1565166666666699E-5</v>
      </c>
      <c r="U822" s="36">
        <v>1.099025E-5</v>
      </c>
      <c r="V822" s="36"/>
      <c r="W822" s="36">
        <v>2.1830748E-6</v>
      </c>
      <c r="X822" s="36">
        <v>1.0394824999999999E-3</v>
      </c>
      <c r="Y822" s="36">
        <v>1.1301787496584999E-3</v>
      </c>
      <c r="Z822" s="36">
        <v>5.3576135793754402E-4</v>
      </c>
      <c r="AA822" s="36">
        <v>4.2438257385398002E-4</v>
      </c>
      <c r="AB822" s="36">
        <v>1.1313863560234499E-3</v>
      </c>
      <c r="AC822" s="36">
        <v>6.2553041892879297E-3</v>
      </c>
      <c r="AD822" s="36">
        <v>2.31783749409131E-4</v>
      </c>
      <c r="AE822" s="36">
        <v>3.2600167119700599E-4</v>
      </c>
      <c r="AF822" s="36">
        <v>3.3383329888259501E-4</v>
      </c>
      <c r="AG822" s="36">
        <v>3.2507994482259099E-3</v>
      </c>
      <c r="AH822" s="59" t="s">
        <v>388</v>
      </c>
    </row>
    <row r="823" spans="1:34" ht="15" customHeight="1" x14ac:dyDescent="0.25">
      <c r="A823" s="34" t="s">
        <v>832</v>
      </c>
      <c r="B823" s="34" t="s">
        <v>9</v>
      </c>
      <c r="C823" s="34" t="s">
        <v>10</v>
      </c>
      <c r="D823" s="34" t="s">
        <v>11</v>
      </c>
      <c r="E823" s="34" t="s">
        <v>12</v>
      </c>
      <c r="F823" s="34" t="s">
        <v>13</v>
      </c>
      <c r="G823" s="34" t="s">
        <v>14</v>
      </c>
      <c r="H823" s="34" t="s">
        <v>53</v>
      </c>
      <c r="I823" s="59" t="s">
        <v>17</v>
      </c>
      <c r="J823" s="35">
        <v>1</v>
      </c>
      <c r="K823" s="36"/>
      <c r="L823" s="36"/>
      <c r="M823" s="36"/>
      <c r="N823" s="36"/>
      <c r="O823" s="36"/>
      <c r="P823" s="36">
        <v>4.8122966999318999E-2</v>
      </c>
      <c r="Q823" s="36">
        <v>5.2014437299882303E-2</v>
      </c>
      <c r="R823" s="36">
        <v>4.2525243483210802E-2</v>
      </c>
      <c r="S823" s="36">
        <v>4.2078408118633302E-2</v>
      </c>
      <c r="T823" s="36">
        <v>2.7246862699999999E-2</v>
      </c>
      <c r="U823" s="36">
        <v>2.58761409E-2</v>
      </c>
      <c r="V823" s="36"/>
      <c r="W823" s="36">
        <v>5.0039999999999998E-3</v>
      </c>
      <c r="X823" s="36">
        <v>5.3087000000000002E-2</v>
      </c>
      <c r="Y823" s="36">
        <v>0.234127</v>
      </c>
      <c r="Z823" s="36">
        <v>0.254684226330323</v>
      </c>
      <c r="AA823" s="36">
        <v>0.26443626557773597</v>
      </c>
      <c r="AB823" s="36">
        <v>0.24905735793737699</v>
      </c>
      <c r="AC823" s="36">
        <v>0.22261619713088299</v>
      </c>
      <c r="AD823" s="36">
        <v>0.20433006366544401</v>
      </c>
      <c r="AE823" s="36">
        <v>0.22823471737699999</v>
      </c>
      <c r="AF823" s="36">
        <v>0.21046805649386299</v>
      </c>
      <c r="AG823" s="36">
        <v>0.16698476531321199</v>
      </c>
      <c r="AH823" s="59" t="s">
        <v>388</v>
      </c>
    </row>
    <row r="824" spans="1:34" ht="15" customHeight="1" x14ac:dyDescent="0.25">
      <c r="A824" s="34" t="s">
        <v>832</v>
      </c>
      <c r="B824" s="34" t="s">
        <v>9</v>
      </c>
      <c r="C824" s="34" t="s">
        <v>10</v>
      </c>
      <c r="D824" s="34" t="s">
        <v>11</v>
      </c>
      <c r="E824" s="34" t="s">
        <v>12</v>
      </c>
      <c r="F824" s="34" t="s">
        <v>13</v>
      </c>
      <c r="G824" s="34" t="s">
        <v>14</v>
      </c>
      <c r="H824" s="34" t="s">
        <v>53</v>
      </c>
      <c r="I824" s="59" t="s">
        <v>18</v>
      </c>
      <c r="J824" s="35">
        <v>298</v>
      </c>
      <c r="K824" s="36"/>
      <c r="L824" s="36"/>
      <c r="M824" s="36"/>
      <c r="N824" s="36"/>
      <c r="O824" s="36"/>
      <c r="P824" s="36">
        <v>2.2016345789999899E-5</v>
      </c>
      <c r="Q824" s="36">
        <v>2.37967006000001E-5</v>
      </c>
      <c r="R824" s="36">
        <v>1.9455377000000001E-5</v>
      </c>
      <c r="S824" s="36">
        <v>1.9250949E-5</v>
      </c>
      <c r="T824" s="36">
        <v>1.3785678666666701E-5</v>
      </c>
      <c r="U824" s="36">
        <v>1.3100378000000001E-5</v>
      </c>
      <c r="V824" s="36"/>
      <c r="W824" s="36">
        <v>2.483025102E-6</v>
      </c>
      <c r="X824" s="36">
        <v>3.2243599999999997E-5</v>
      </c>
      <c r="Y824" s="36">
        <v>1.2900270959293199E-4</v>
      </c>
      <c r="Z824" s="36">
        <v>1.3900997666155301E-4</v>
      </c>
      <c r="AA824" s="36">
        <v>1.4374426203394401E-4</v>
      </c>
      <c r="AB824" s="36">
        <v>1.34078074379952E-4</v>
      </c>
      <c r="AC824" s="36">
        <v>1.3668835563120899E-4</v>
      </c>
      <c r="AD824" s="36">
        <v>1.12149915295684E-4</v>
      </c>
      <c r="AE824" s="36">
        <v>1.2220732206683101E-4</v>
      </c>
      <c r="AF824" s="36">
        <v>1.12586321530933E-4</v>
      </c>
      <c r="AG824" s="36">
        <v>9.6420222285288404E-5</v>
      </c>
      <c r="AH824" s="59" t="s">
        <v>388</v>
      </c>
    </row>
    <row r="825" spans="1:34" ht="15" customHeight="1" x14ac:dyDescent="0.25">
      <c r="A825" s="34" t="s">
        <v>832</v>
      </c>
      <c r="B825" s="34" t="s">
        <v>9</v>
      </c>
      <c r="C825" s="34" t="s">
        <v>10</v>
      </c>
      <c r="D825" s="34" t="s">
        <v>11</v>
      </c>
      <c r="E825" s="34" t="s">
        <v>12</v>
      </c>
      <c r="F825" s="34" t="s">
        <v>13</v>
      </c>
      <c r="G825" s="34" t="s">
        <v>14</v>
      </c>
      <c r="H825" s="34" t="s">
        <v>908</v>
      </c>
      <c r="I825" s="59" t="s">
        <v>16</v>
      </c>
      <c r="J825" s="35">
        <v>25</v>
      </c>
      <c r="K825" s="36">
        <v>1.4359535601767099E-7</v>
      </c>
      <c r="L825" s="36">
        <v>3.3271845264864298E-7</v>
      </c>
      <c r="M825" s="36">
        <v>5.3586708353355803E-8</v>
      </c>
      <c r="N825" s="36">
        <v>1.37620887841934E-8</v>
      </c>
      <c r="O825" s="36">
        <v>1.76871810216975E-8</v>
      </c>
      <c r="P825" s="36">
        <v>2.8234627649052301E-8</v>
      </c>
      <c r="Q825" s="36">
        <v>1.5995419666101001E-7</v>
      </c>
      <c r="R825" s="36">
        <v>8.1725504397607497E-8</v>
      </c>
      <c r="S825" s="36">
        <v>7.0075780142553297E-8</v>
      </c>
      <c r="T825" s="36">
        <v>3.2532791093583701E-8</v>
      </c>
      <c r="U825" s="36">
        <v>2.49671025583287E-8</v>
      </c>
      <c r="V825" s="36">
        <v>9.6226697187276802E-9</v>
      </c>
      <c r="W825" s="36">
        <v>1.26805512744551E-8</v>
      </c>
      <c r="X825" s="36">
        <v>2.9741495717387699E-8</v>
      </c>
      <c r="Y825" s="36">
        <v>5.2555721615842198E-8</v>
      </c>
      <c r="Z825" s="36">
        <v>8.9915528665394002E-8</v>
      </c>
      <c r="AA825" s="36">
        <v>1.2319980579954799E-7</v>
      </c>
      <c r="AB825" s="36">
        <v>1.12675460088043E-7</v>
      </c>
      <c r="AC825" s="36">
        <v>1.3429506742493301E-7</v>
      </c>
      <c r="AD825" s="36">
        <v>1.6017706560728701E-7</v>
      </c>
      <c r="AE825" s="36">
        <v>2.2555225999768299E-7</v>
      </c>
      <c r="AF825" s="36">
        <v>2.1602747305886601E-7</v>
      </c>
      <c r="AG825" s="36">
        <v>3.45901435510466E-7</v>
      </c>
      <c r="AH825" s="59" t="s">
        <v>1035</v>
      </c>
    </row>
    <row r="826" spans="1:34" ht="15" customHeight="1" x14ac:dyDescent="0.25">
      <c r="A826" s="34" t="s">
        <v>832</v>
      </c>
      <c r="B826" s="34" t="s">
        <v>9</v>
      </c>
      <c r="C826" s="34" t="s">
        <v>10</v>
      </c>
      <c r="D826" s="34" t="s">
        <v>11</v>
      </c>
      <c r="E826" s="34" t="s">
        <v>12</v>
      </c>
      <c r="F826" s="34" t="s">
        <v>13</v>
      </c>
      <c r="G826" s="34" t="s">
        <v>14</v>
      </c>
      <c r="H826" s="34" t="s">
        <v>908</v>
      </c>
      <c r="I826" s="59" t="s">
        <v>18</v>
      </c>
      <c r="J826" s="35">
        <v>298</v>
      </c>
      <c r="K826" s="36">
        <v>3.42331328746129E-7</v>
      </c>
      <c r="L826" s="36">
        <v>7.9320079111436405E-7</v>
      </c>
      <c r="M826" s="36">
        <v>1.2775071271440001E-7</v>
      </c>
      <c r="N826" s="36">
        <v>3.2808819661517E-8</v>
      </c>
      <c r="O826" s="36">
        <v>4.2166239555726798E-8</v>
      </c>
      <c r="P826" s="36">
        <v>6.7311352315340803E-8</v>
      </c>
      <c r="Q826" s="36">
        <v>3.8133080483984698E-7</v>
      </c>
      <c r="R826" s="36">
        <v>1.9483360248389599E-7</v>
      </c>
      <c r="S826" s="36">
        <v>1.6706065985984699E-7</v>
      </c>
      <c r="T826" s="36">
        <v>7.7558173967103498E-8</v>
      </c>
      <c r="U826" s="36">
        <v>5.9521572499055697E-8</v>
      </c>
      <c r="V826" s="36">
        <v>2.2940444609446801E-8</v>
      </c>
      <c r="W826" s="36">
        <v>2.8670429318678801E-8</v>
      </c>
      <c r="X826" s="36">
        <v>7.0899665165599595E-8</v>
      </c>
      <c r="Y826" s="36">
        <v>1.2529360334489101E-7</v>
      </c>
      <c r="Z826" s="36">
        <v>2.14358620338299E-7</v>
      </c>
      <c r="AA826" s="36">
        <v>2.9370833702612202E-7</v>
      </c>
      <c r="AB826" s="36">
        <v>2.6861829684989501E-7</v>
      </c>
      <c r="AC826" s="36">
        <v>3.2015944074104102E-7</v>
      </c>
      <c r="AD826" s="36">
        <v>3.8186212440777101E-7</v>
      </c>
      <c r="AE826" s="36">
        <v>5.3771658783447704E-7</v>
      </c>
      <c r="AF826" s="36">
        <v>5.1500949577233605E-7</v>
      </c>
      <c r="AG826" s="36">
        <v>8.2462902225695098E-7</v>
      </c>
      <c r="AH826" s="59" t="s">
        <v>1035</v>
      </c>
    </row>
    <row r="827" spans="1:34" ht="15" customHeight="1" x14ac:dyDescent="0.25">
      <c r="A827" s="34" t="s">
        <v>832</v>
      </c>
      <c r="B827" s="34" t="s">
        <v>9</v>
      </c>
      <c r="C827" s="34" t="s">
        <v>10</v>
      </c>
      <c r="D827" s="34" t="s">
        <v>11</v>
      </c>
      <c r="E827" s="34" t="s">
        <v>12</v>
      </c>
      <c r="F827" s="34" t="s">
        <v>13</v>
      </c>
      <c r="G827" s="34" t="s">
        <v>14</v>
      </c>
      <c r="H827" s="34" t="s">
        <v>32</v>
      </c>
      <c r="I827" s="59" t="s">
        <v>16</v>
      </c>
      <c r="J827" s="35">
        <v>25</v>
      </c>
      <c r="K827" s="36">
        <v>3.1581591200000002E-2</v>
      </c>
      <c r="L827" s="36">
        <v>2.7557254400000099E-2</v>
      </c>
      <c r="M827" s="36">
        <v>3.6307027200000001E-2</v>
      </c>
      <c r="N827" s="36">
        <v>3.8169070400000102E-2</v>
      </c>
      <c r="O827" s="36">
        <v>3.58734319999999E-2</v>
      </c>
      <c r="P827" s="36">
        <v>3.7276488527999897E-2</v>
      </c>
      <c r="Q827" s="36">
        <v>3.7123758399999998E-2</v>
      </c>
      <c r="R827" s="36">
        <v>3.4720272800000097E-2</v>
      </c>
      <c r="S827" s="36">
        <v>3.5998423999999897E-2</v>
      </c>
      <c r="T827" s="36">
        <v>4.2046870901115203E-2</v>
      </c>
      <c r="U827" s="36">
        <v>3.61001483095333E-2</v>
      </c>
      <c r="V827" s="36">
        <v>2.63920490150788E-2</v>
      </c>
      <c r="W827" s="36">
        <v>2.2967377996682799E-2</v>
      </c>
      <c r="X827" s="36">
        <v>2.5871904872055498E-2</v>
      </c>
      <c r="Y827" s="36">
        <v>2.5182861380343501E-2</v>
      </c>
      <c r="Z827" s="36">
        <v>1.8382572018861201E-2</v>
      </c>
      <c r="AA827" s="36">
        <v>1.18189190453663E-2</v>
      </c>
      <c r="AB827" s="36">
        <v>1.1656465726768201E-2</v>
      </c>
      <c r="AC827" s="36">
        <v>1.22603122415835E-2</v>
      </c>
      <c r="AD827" s="36">
        <v>1.27746431237989E-2</v>
      </c>
      <c r="AE827" s="36">
        <v>1.09406127052608E-2</v>
      </c>
      <c r="AF827" s="36">
        <v>1.0681423623125E-2</v>
      </c>
      <c r="AG827" s="36">
        <v>1.39208109024234E-2</v>
      </c>
      <c r="AH827" s="59" t="s">
        <v>350</v>
      </c>
    </row>
    <row r="828" spans="1:34" ht="15" customHeight="1" x14ac:dyDescent="0.25">
      <c r="A828" s="34" t="s">
        <v>832</v>
      </c>
      <c r="B828" s="34" t="s">
        <v>9</v>
      </c>
      <c r="C828" s="34" t="s">
        <v>10</v>
      </c>
      <c r="D828" s="34" t="s">
        <v>11</v>
      </c>
      <c r="E828" s="34" t="s">
        <v>12</v>
      </c>
      <c r="F828" s="34" t="s">
        <v>13</v>
      </c>
      <c r="G828" s="34" t="s">
        <v>14</v>
      </c>
      <c r="H828" s="34" t="s">
        <v>32</v>
      </c>
      <c r="I828" s="59" t="s">
        <v>18</v>
      </c>
      <c r="J828" s="35">
        <v>298</v>
      </c>
      <c r="K828" s="36">
        <v>4.9409399432399997E-2</v>
      </c>
      <c r="L828" s="36">
        <v>4.3113324508800101E-2</v>
      </c>
      <c r="M828" s="36">
        <v>5.68023440544001E-2</v>
      </c>
      <c r="N828" s="36">
        <v>5.9715510640800197E-2</v>
      </c>
      <c r="O828" s="36">
        <v>5.6123984363999901E-2</v>
      </c>
      <c r="P828" s="36">
        <v>5.83190663020558E-2</v>
      </c>
      <c r="Q828" s="36">
        <v>5.8080120016799998E-2</v>
      </c>
      <c r="R828" s="36">
        <v>5.4319866795600198E-2</v>
      </c>
      <c r="S828" s="36">
        <v>5.63195343479998E-2</v>
      </c>
      <c r="T828" s="36">
        <v>6.5782329524794805E-2</v>
      </c>
      <c r="U828" s="36">
        <v>5.6478682030264897E-2</v>
      </c>
      <c r="V828" s="36">
        <v>4.5394705631422602E-2</v>
      </c>
      <c r="W828" s="36">
        <v>3.9409507923848397E-2</v>
      </c>
      <c r="X828" s="36">
        <v>4.90961757733459E-2</v>
      </c>
      <c r="Y828" s="36">
        <v>4.3808149516834698E-2</v>
      </c>
      <c r="Z828" s="36">
        <v>3.8506832787734702E-2</v>
      </c>
      <c r="AA828" s="36">
        <v>2.5277533645808401E-2</v>
      </c>
      <c r="AB828" s="36">
        <v>2.6482506174006801E-2</v>
      </c>
      <c r="AC828" s="36">
        <v>2.49019776703986E-2</v>
      </c>
      <c r="AD828" s="36">
        <v>2.5417892860082999E-2</v>
      </c>
      <c r="AE828" s="36">
        <v>2.2751778086810899E-2</v>
      </c>
      <c r="AF828" s="36">
        <v>2.2656186095417401E-2</v>
      </c>
      <c r="AG828" s="36">
        <v>2.7404936891369702E-2</v>
      </c>
      <c r="AH828" s="59" t="s">
        <v>350</v>
      </c>
    </row>
    <row r="829" spans="1:34" ht="15" customHeight="1" x14ac:dyDescent="0.25">
      <c r="A829" s="34" t="s">
        <v>832</v>
      </c>
      <c r="B829" s="34" t="s">
        <v>9</v>
      </c>
      <c r="C829" s="34" t="s">
        <v>10</v>
      </c>
      <c r="D829" s="34" t="s">
        <v>11</v>
      </c>
      <c r="E829" s="34" t="s">
        <v>12</v>
      </c>
      <c r="F829" s="34" t="s">
        <v>13</v>
      </c>
      <c r="G829" s="34" t="s">
        <v>14</v>
      </c>
      <c r="H829" s="34" t="s">
        <v>885</v>
      </c>
      <c r="I829" s="59" t="s">
        <v>16</v>
      </c>
      <c r="J829" s="35">
        <v>25</v>
      </c>
      <c r="K829" s="36"/>
      <c r="L829" s="36"/>
      <c r="M829" s="36"/>
      <c r="N829" s="36"/>
      <c r="O829" s="36"/>
      <c r="P829" s="36"/>
      <c r="Q829" s="36"/>
      <c r="R829" s="36"/>
      <c r="S829" s="36"/>
      <c r="T829" s="36"/>
      <c r="U829" s="36"/>
      <c r="V829" s="36">
        <v>3.5396625000000001E-5</v>
      </c>
      <c r="W829" s="36">
        <v>1.79940806584893E-3</v>
      </c>
      <c r="X829" s="36">
        <v>1.7042477580168399E-3</v>
      </c>
      <c r="Y829" s="36">
        <v>1.72349226082181E-3</v>
      </c>
      <c r="Z829" s="36">
        <v>1.79151385147923E-3</v>
      </c>
      <c r="AA829" s="36">
        <v>1.72854656289721E-3</v>
      </c>
      <c r="AB829" s="36">
        <v>1.66468798477535E-3</v>
      </c>
      <c r="AC829" s="36">
        <v>1.6757546709489301E-3</v>
      </c>
      <c r="AD829" s="36">
        <v>1.62647998421344E-3</v>
      </c>
      <c r="AE829" s="36">
        <v>1.6017942679217999E-3</v>
      </c>
      <c r="AF829" s="36">
        <v>1.52046838733238E-3</v>
      </c>
      <c r="AG829" s="36">
        <v>1.4585562776371101E-3</v>
      </c>
      <c r="AH829" s="59" t="s">
        <v>886</v>
      </c>
    </row>
    <row r="830" spans="1:34" ht="15" customHeight="1" x14ac:dyDescent="0.25">
      <c r="A830" s="34" t="s">
        <v>832</v>
      </c>
      <c r="B830" s="34" t="s">
        <v>9</v>
      </c>
      <c r="C830" s="34" t="s">
        <v>10</v>
      </c>
      <c r="D830" s="34" t="s">
        <v>11</v>
      </c>
      <c r="E830" s="34" t="s">
        <v>12</v>
      </c>
      <c r="F830" s="34" t="s">
        <v>13</v>
      </c>
      <c r="G830" s="34" t="s">
        <v>14</v>
      </c>
      <c r="H830" s="34" t="s">
        <v>885</v>
      </c>
      <c r="I830" s="59" t="s">
        <v>18</v>
      </c>
      <c r="J830" s="35">
        <v>298</v>
      </c>
      <c r="K830" s="36"/>
      <c r="L830" s="36"/>
      <c r="M830" s="36"/>
      <c r="N830" s="36"/>
      <c r="O830" s="36"/>
      <c r="P830" s="36"/>
      <c r="Q830" s="36"/>
      <c r="R830" s="36"/>
      <c r="S830" s="36"/>
      <c r="T830" s="36"/>
      <c r="U830" s="36"/>
      <c r="V830" s="36">
        <v>4.2192776999999997E-5</v>
      </c>
      <c r="W830" s="36">
        <v>4.2227981285308802E-3</v>
      </c>
      <c r="X830" s="36">
        <v>3.9934017940167696E-3</v>
      </c>
      <c r="Y830" s="36">
        <v>4.0320920494776001E-3</v>
      </c>
      <c r="Z830" s="36">
        <v>4.1923320799696203E-3</v>
      </c>
      <c r="AA830" s="36">
        <v>4.0525905935756496E-3</v>
      </c>
      <c r="AB830" s="36">
        <v>3.9044645175418599E-3</v>
      </c>
      <c r="AC830" s="36">
        <v>3.9305264513290299E-3</v>
      </c>
      <c r="AD830" s="36">
        <v>3.8147066696882898E-3</v>
      </c>
      <c r="AE830" s="36">
        <v>3.7590106982454902E-3</v>
      </c>
      <c r="AF830" s="36">
        <v>3.5681591879722602E-3</v>
      </c>
      <c r="AG830" s="36">
        <v>3.4228669445448899E-3</v>
      </c>
      <c r="AH830" s="59" t="s">
        <v>886</v>
      </c>
    </row>
    <row r="831" spans="1:34" ht="15" customHeight="1" x14ac:dyDescent="0.25">
      <c r="A831" s="34" t="s">
        <v>832</v>
      </c>
      <c r="B831" s="34" t="s">
        <v>9</v>
      </c>
      <c r="C831" s="34" t="s">
        <v>10</v>
      </c>
      <c r="D831" s="34" t="s">
        <v>11</v>
      </c>
      <c r="E831" s="34" t="s">
        <v>12</v>
      </c>
      <c r="F831" s="34" t="s">
        <v>13</v>
      </c>
      <c r="G831" s="34" t="s">
        <v>14</v>
      </c>
      <c r="H831" s="34" t="s">
        <v>29</v>
      </c>
      <c r="I831" s="59" t="s">
        <v>16</v>
      </c>
      <c r="J831" s="35">
        <v>25</v>
      </c>
      <c r="K831" s="36"/>
      <c r="L831" s="36"/>
      <c r="M831" s="36"/>
      <c r="N831" s="36">
        <v>1.8406574999999999E-5</v>
      </c>
      <c r="O831" s="36"/>
      <c r="P831" s="36"/>
      <c r="Q831" s="36"/>
      <c r="R831" s="36"/>
      <c r="S831" s="36"/>
      <c r="T831" s="36"/>
      <c r="U831" s="36"/>
      <c r="V831" s="36"/>
      <c r="W831" s="36"/>
      <c r="X831" s="36"/>
      <c r="Y831" s="36"/>
      <c r="Z831" s="36"/>
      <c r="AA831" s="36"/>
      <c r="AB831" s="36"/>
      <c r="AC831" s="36"/>
      <c r="AD831" s="36"/>
      <c r="AE831" s="36"/>
      <c r="AF831" s="36"/>
      <c r="AG831" s="36"/>
      <c r="AH831" s="59" t="s">
        <v>397</v>
      </c>
    </row>
    <row r="832" spans="1:34" ht="15" customHeight="1" x14ac:dyDescent="0.25">
      <c r="A832" s="34" t="s">
        <v>832</v>
      </c>
      <c r="B832" s="34" t="s">
        <v>9</v>
      </c>
      <c r="C832" s="34" t="s">
        <v>10</v>
      </c>
      <c r="D832" s="34" t="s">
        <v>11</v>
      </c>
      <c r="E832" s="34" t="s">
        <v>12</v>
      </c>
      <c r="F832" s="34" t="s">
        <v>13</v>
      </c>
      <c r="G832" s="34" t="s">
        <v>14</v>
      </c>
      <c r="H832" s="34" t="s">
        <v>29</v>
      </c>
      <c r="I832" s="59" t="s">
        <v>17</v>
      </c>
      <c r="J832" s="35">
        <v>1</v>
      </c>
      <c r="K832" s="36"/>
      <c r="L832" s="36"/>
      <c r="M832" s="36"/>
      <c r="N832" s="36">
        <v>1.8281410290000001E-2</v>
      </c>
      <c r="O832" s="36"/>
      <c r="P832" s="36"/>
      <c r="Q832" s="36"/>
      <c r="R832" s="36"/>
      <c r="S832" s="36"/>
      <c r="T832" s="36"/>
      <c r="U832" s="36"/>
      <c r="V832" s="36"/>
      <c r="W832" s="36"/>
      <c r="X832" s="36"/>
      <c r="Y832" s="36"/>
      <c r="Z832" s="36"/>
      <c r="AA832" s="36"/>
      <c r="AB832" s="36"/>
      <c r="AC832" s="36"/>
      <c r="AD832" s="36"/>
      <c r="AE832" s="36"/>
      <c r="AF832" s="36"/>
      <c r="AG832" s="36"/>
      <c r="AH832" s="59" t="s">
        <v>397</v>
      </c>
    </row>
    <row r="833" spans="1:34" ht="15" customHeight="1" x14ac:dyDescent="0.25">
      <c r="A833" s="34" t="s">
        <v>832</v>
      </c>
      <c r="B833" s="34" t="s">
        <v>9</v>
      </c>
      <c r="C833" s="34" t="s">
        <v>10</v>
      </c>
      <c r="D833" s="34" t="s">
        <v>11</v>
      </c>
      <c r="E833" s="34" t="s">
        <v>12</v>
      </c>
      <c r="F833" s="34" t="s">
        <v>13</v>
      </c>
      <c r="G833" s="34" t="s">
        <v>14</v>
      </c>
      <c r="H833" s="34" t="s">
        <v>29</v>
      </c>
      <c r="I833" s="59" t="s">
        <v>18</v>
      </c>
      <c r="J833" s="35">
        <v>298</v>
      </c>
      <c r="K833" s="36"/>
      <c r="L833" s="36"/>
      <c r="M833" s="36"/>
      <c r="N833" s="36">
        <v>4.3881274799999998E-5</v>
      </c>
      <c r="O833" s="36"/>
      <c r="P833" s="36"/>
      <c r="Q833" s="36"/>
      <c r="R833" s="36"/>
      <c r="S833" s="36"/>
      <c r="T833" s="36"/>
      <c r="U833" s="36"/>
      <c r="V833" s="36"/>
      <c r="W833" s="36"/>
      <c r="X833" s="36"/>
      <c r="Y833" s="36"/>
      <c r="Z833" s="36"/>
      <c r="AA833" s="36"/>
      <c r="AB833" s="36"/>
      <c r="AC833" s="36"/>
      <c r="AD833" s="36"/>
      <c r="AE833" s="36"/>
      <c r="AF833" s="36"/>
      <c r="AG833" s="36"/>
      <c r="AH833" s="59" t="s">
        <v>397</v>
      </c>
    </row>
    <row r="834" spans="1:34" ht="15" customHeight="1" x14ac:dyDescent="0.25">
      <c r="A834" s="34" t="s">
        <v>832</v>
      </c>
      <c r="B834" s="34" t="s">
        <v>9</v>
      </c>
      <c r="C834" s="34" t="s">
        <v>10</v>
      </c>
      <c r="D834" s="34" t="s">
        <v>11</v>
      </c>
      <c r="E834" s="34" t="s">
        <v>12</v>
      </c>
      <c r="F834" s="34" t="s">
        <v>13</v>
      </c>
      <c r="G834" s="34" t="s">
        <v>14</v>
      </c>
      <c r="H834" s="34" t="s">
        <v>30</v>
      </c>
      <c r="I834" s="59" t="s">
        <v>16</v>
      </c>
      <c r="J834" s="35">
        <v>25</v>
      </c>
      <c r="K834" s="36">
        <v>3.0287999999999999E-5</v>
      </c>
      <c r="L834" s="36">
        <v>3.2832E-5</v>
      </c>
      <c r="M834" s="36">
        <v>2.6654560000000001E-5</v>
      </c>
      <c r="N834" s="36"/>
      <c r="O834" s="36"/>
      <c r="P834" s="36"/>
      <c r="Q834" s="36"/>
      <c r="R834" s="36"/>
      <c r="S834" s="36"/>
      <c r="T834" s="36">
        <v>1.7256022253988001E-4</v>
      </c>
      <c r="U834" s="36">
        <v>5.9095971199999999E-6</v>
      </c>
      <c r="V834" s="36">
        <v>1.7276799415840001E-5</v>
      </c>
      <c r="W834" s="36">
        <v>2.4517600000000001E-5</v>
      </c>
      <c r="X834" s="36">
        <v>2.2768800000000001E-5</v>
      </c>
      <c r="Y834" s="36">
        <v>1.4870400000000001E-5</v>
      </c>
      <c r="Z834" s="36">
        <v>2.5053280000000001E-5</v>
      </c>
      <c r="AA834" s="36">
        <v>3.5129119999999997E-5</v>
      </c>
      <c r="AB834" s="36">
        <v>4.4589999999999998E-5</v>
      </c>
      <c r="AC834" s="36">
        <v>4.0179200000000003E-5</v>
      </c>
      <c r="AD834" s="36">
        <v>6.5795200000000003E-5</v>
      </c>
      <c r="AE834" s="36">
        <v>5.8705919999999998E-5</v>
      </c>
      <c r="AF834" s="36">
        <v>5.8211519999999998E-5</v>
      </c>
      <c r="AG834" s="36">
        <v>5.7889519999999997E-5</v>
      </c>
      <c r="AH834" s="59" t="s">
        <v>348</v>
      </c>
    </row>
    <row r="835" spans="1:34" ht="15" customHeight="1" x14ac:dyDescent="0.25">
      <c r="A835" s="34" t="s">
        <v>832</v>
      </c>
      <c r="B835" s="34" t="s">
        <v>9</v>
      </c>
      <c r="C835" s="34" t="s">
        <v>10</v>
      </c>
      <c r="D835" s="34" t="s">
        <v>11</v>
      </c>
      <c r="E835" s="34" t="s">
        <v>12</v>
      </c>
      <c r="F835" s="34" t="s">
        <v>13</v>
      </c>
      <c r="G835" s="34" t="s">
        <v>14</v>
      </c>
      <c r="H835" s="34" t="s">
        <v>30</v>
      </c>
      <c r="I835" s="59" t="s">
        <v>18</v>
      </c>
      <c r="J835" s="35">
        <v>298</v>
      </c>
      <c r="K835" s="36">
        <v>7.1078363999999995E-5</v>
      </c>
      <c r="L835" s="36">
        <v>7.7048495999999995E-5</v>
      </c>
      <c r="M835" s="36">
        <v>6.2551588679999907E-5</v>
      </c>
      <c r="N835" s="36"/>
      <c r="O835" s="36"/>
      <c r="P835" s="36"/>
      <c r="Q835" s="36"/>
      <c r="R835" s="36"/>
      <c r="S835" s="36"/>
      <c r="T835" s="36">
        <v>4.0495570224546298E-4</v>
      </c>
      <c r="U835" s="36">
        <v>1.386834704136E-5</v>
      </c>
      <c r="V835" s="36">
        <v>4.0544329029122501E-5</v>
      </c>
      <c r="W835" s="36">
        <v>5.7536677799999997E-5</v>
      </c>
      <c r="X835" s="36">
        <v>5.3432681400000002E-5</v>
      </c>
      <c r="Y835" s="36">
        <v>3.4897111200000002E-5</v>
      </c>
      <c r="Z835" s="36">
        <v>5.8793784840000001E-5</v>
      </c>
      <c r="AA835" s="36">
        <v>8.2439262360000005E-5</v>
      </c>
      <c r="AB835" s="36">
        <v>1.0464158250000001E-4</v>
      </c>
      <c r="AC835" s="36">
        <v>9.4290537600000006E-5</v>
      </c>
      <c r="AD835" s="36">
        <v>1.5440488560000001E-4</v>
      </c>
      <c r="AE835" s="36">
        <v>1.3776811775999999E-4</v>
      </c>
      <c r="AF835" s="36">
        <v>1.3660788456E-4</v>
      </c>
      <c r="AG835" s="36">
        <v>1.3585223105999999E-4</v>
      </c>
      <c r="AH835" s="59" t="s">
        <v>348</v>
      </c>
    </row>
    <row r="836" spans="1:34" ht="15" customHeight="1" x14ac:dyDescent="0.25">
      <c r="A836" s="34" t="s">
        <v>832</v>
      </c>
      <c r="B836" s="34" t="s">
        <v>9</v>
      </c>
      <c r="C836" s="34" t="s">
        <v>10</v>
      </c>
      <c r="D836" s="34" t="s">
        <v>11</v>
      </c>
      <c r="E836" s="34" t="s">
        <v>12</v>
      </c>
      <c r="F836" s="34" t="s">
        <v>13</v>
      </c>
      <c r="G836" s="34" t="s">
        <v>14</v>
      </c>
      <c r="H836" s="34" t="s">
        <v>21</v>
      </c>
      <c r="I836" s="59" t="s">
        <v>16</v>
      </c>
      <c r="J836" s="35">
        <v>25</v>
      </c>
      <c r="K836" s="36">
        <v>2.5569623571158E-4</v>
      </c>
      <c r="L836" s="36">
        <v>4.9234974697918705E-4</v>
      </c>
      <c r="M836" s="36">
        <v>5.10198589949273E-5</v>
      </c>
      <c r="N836" s="36">
        <v>5.8296780735572498E-5</v>
      </c>
      <c r="O836" s="36">
        <v>5.0891429691187001E-5</v>
      </c>
      <c r="P836" s="36">
        <v>4.6462130655214299E-5</v>
      </c>
      <c r="Q836" s="36">
        <v>3.5073351483878902E-5</v>
      </c>
      <c r="R836" s="36">
        <v>1.97066498539236E-5</v>
      </c>
      <c r="S836" s="36">
        <v>2.3679283905386201E-5</v>
      </c>
      <c r="T836" s="36">
        <v>1.64828541731921E-5</v>
      </c>
      <c r="U836" s="36">
        <v>1.68196076346088E-5</v>
      </c>
      <c r="V836" s="36">
        <v>2.8586165484800402E-6</v>
      </c>
      <c r="W836" s="36">
        <v>2.31197911507895E-6</v>
      </c>
      <c r="X836" s="36">
        <v>1.7826936781925399E-6</v>
      </c>
      <c r="Y836" s="36">
        <v>2.7942892836198598E-6</v>
      </c>
      <c r="Z836" s="36">
        <v>2.5318497532835799E-6</v>
      </c>
      <c r="AA836" s="36">
        <v>2.6673914693426701E-6</v>
      </c>
      <c r="AB836" s="36">
        <v>2.3110780685074302E-6</v>
      </c>
      <c r="AC836" s="36">
        <v>2.5972215937283799E-6</v>
      </c>
      <c r="AD836" s="36">
        <v>2.47847392725615E-6</v>
      </c>
      <c r="AE836" s="36">
        <v>2.5950137784436301E-6</v>
      </c>
      <c r="AF836" s="36">
        <v>2.1819653470743498E-6</v>
      </c>
      <c r="AG836" s="36">
        <v>2.9905430824917202E-6</v>
      </c>
      <c r="AH836" s="59" t="s">
        <v>389</v>
      </c>
    </row>
    <row r="837" spans="1:34" ht="15" customHeight="1" x14ac:dyDescent="0.25">
      <c r="A837" s="34" t="s">
        <v>832</v>
      </c>
      <c r="B837" s="34" t="s">
        <v>9</v>
      </c>
      <c r="C837" s="34" t="s">
        <v>10</v>
      </c>
      <c r="D837" s="34" t="s">
        <v>11</v>
      </c>
      <c r="E837" s="34" t="s">
        <v>12</v>
      </c>
      <c r="F837" s="34" t="s">
        <v>13</v>
      </c>
      <c r="G837" s="34" t="s">
        <v>14</v>
      </c>
      <c r="H837" s="34" t="s">
        <v>21</v>
      </c>
      <c r="I837" s="59" t="s">
        <v>17</v>
      </c>
      <c r="J837" s="35">
        <v>1</v>
      </c>
      <c r="K837" s="36">
        <v>0.25215058124304601</v>
      </c>
      <c r="L837" s="36">
        <v>0.48552249715440898</v>
      </c>
      <c r="M837" s="36">
        <v>5.0312383616864298E-2</v>
      </c>
      <c r="N837" s="36">
        <v>5.7488398709372501E-2</v>
      </c>
      <c r="O837" s="36">
        <v>5.01857351994692E-2</v>
      </c>
      <c r="P837" s="36">
        <v>4.5817855776795299E-2</v>
      </c>
      <c r="Q837" s="36">
        <v>3.4587001009969101E-2</v>
      </c>
      <c r="R837" s="36">
        <v>1.9433384309282601E-2</v>
      </c>
      <c r="S837" s="36">
        <v>2.3350931168564799E-2</v>
      </c>
      <c r="T837" s="36">
        <v>1.6072941445091901E-2</v>
      </c>
      <c r="U837" s="36">
        <v>1.6409575951346799E-2</v>
      </c>
      <c r="V837" s="36">
        <v>2.8189770656744501E-3</v>
      </c>
      <c r="W837" s="36">
        <v>8.1463573188648899E-4</v>
      </c>
      <c r="X837" s="36">
        <v>1.7584017841179799E-3</v>
      </c>
      <c r="Y837" s="36">
        <v>2.7465863615034601E-3</v>
      </c>
      <c r="Z837" s="36">
        <v>2.4982311999264201E-3</v>
      </c>
      <c r="AA837" s="36">
        <v>2.63040364096779E-3</v>
      </c>
      <c r="AB837" s="36">
        <v>2.2790311192907998E-3</v>
      </c>
      <c r="AC837" s="36">
        <v>2.5612067876286801E-3</v>
      </c>
      <c r="AD837" s="36">
        <v>2.4441057554648702E-3</v>
      </c>
      <c r="AE837" s="36">
        <v>2.5590295873825402E-3</v>
      </c>
      <c r="AF837" s="36">
        <v>2.1517087609282501E-3</v>
      </c>
      <c r="AG837" s="36">
        <v>2.9490742184144999E-3</v>
      </c>
      <c r="AH837" s="59" t="s">
        <v>389</v>
      </c>
    </row>
    <row r="838" spans="1:34" ht="15" customHeight="1" x14ac:dyDescent="0.25">
      <c r="A838" s="34" t="s">
        <v>832</v>
      </c>
      <c r="B838" s="34" t="s">
        <v>9</v>
      </c>
      <c r="C838" s="34" t="s">
        <v>10</v>
      </c>
      <c r="D838" s="34" t="s">
        <v>11</v>
      </c>
      <c r="E838" s="34" t="s">
        <v>12</v>
      </c>
      <c r="F838" s="34" t="s">
        <v>13</v>
      </c>
      <c r="G838" s="34" t="s">
        <v>14</v>
      </c>
      <c r="H838" s="34" t="s">
        <v>21</v>
      </c>
      <c r="I838" s="59" t="s">
        <v>18</v>
      </c>
      <c r="J838" s="35">
        <v>298</v>
      </c>
      <c r="K838" s="36">
        <v>6.0957982593640603E-4</v>
      </c>
      <c r="L838" s="36">
        <v>1.17376179679838E-3</v>
      </c>
      <c r="M838" s="36">
        <v>1.21631343843907E-4</v>
      </c>
      <c r="N838" s="36">
        <v>1.3897952527360501E-4</v>
      </c>
      <c r="O838" s="36">
        <v>1.2132516838379001E-4</v>
      </c>
      <c r="P838" s="36">
        <v>1.10765719482031E-4</v>
      </c>
      <c r="Q838" s="36">
        <v>8.3614869937567298E-5</v>
      </c>
      <c r="R838" s="36">
        <v>4.6980653251754001E-5</v>
      </c>
      <c r="S838" s="36">
        <v>5.6451412830440601E-5</v>
      </c>
      <c r="T838" s="36">
        <v>3.9295124348889898E-5</v>
      </c>
      <c r="U838" s="36">
        <v>4.0097944600907299E-5</v>
      </c>
      <c r="V838" s="36">
        <v>6.8149418515764E-6</v>
      </c>
      <c r="W838" s="36">
        <v>5.2273306081466697E-6</v>
      </c>
      <c r="X838" s="36">
        <v>4.2496983365496897E-6</v>
      </c>
      <c r="Y838" s="36">
        <v>6.6616262201071197E-6</v>
      </c>
      <c r="Z838" s="36">
        <v>6.03592981182805E-6</v>
      </c>
      <c r="AA838" s="36">
        <v>6.3590612629129297E-6</v>
      </c>
      <c r="AB838" s="36">
        <v>5.5096101153217202E-6</v>
      </c>
      <c r="AC838" s="36">
        <v>6.1917762794484597E-6</v>
      </c>
      <c r="AD838" s="36">
        <v>5.9086818425786699E-6</v>
      </c>
      <c r="AE838" s="36">
        <v>6.1865128478096099E-6</v>
      </c>
      <c r="AF838" s="36">
        <v>5.2018053874252504E-6</v>
      </c>
      <c r="AG838" s="36">
        <v>7.12945470866025E-6</v>
      </c>
      <c r="AH838" s="59" t="s">
        <v>389</v>
      </c>
    </row>
    <row r="839" spans="1:34" ht="15" customHeight="1" x14ac:dyDescent="0.25">
      <c r="A839" s="34" t="s">
        <v>832</v>
      </c>
      <c r="B839" s="34" t="s">
        <v>9</v>
      </c>
      <c r="C839" s="34" t="s">
        <v>10</v>
      </c>
      <c r="D839" s="34" t="s">
        <v>11</v>
      </c>
      <c r="E839" s="34" t="s">
        <v>12</v>
      </c>
      <c r="F839" s="34" t="s">
        <v>13</v>
      </c>
      <c r="G839" s="34" t="s">
        <v>14</v>
      </c>
      <c r="H839" s="34" t="s">
        <v>22</v>
      </c>
      <c r="I839" s="59" t="s">
        <v>16</v>
      </c>
      <c r="J839" s="35">
        <v>25</v>
      </c>
      <c r="K839" s="36"/>
      <c r="L839" s="36"/>
      <c r="M839" s="36">
        <v>3.6225000000000002E-8</v>
      </c>
      <c r="N839" s="36">
        <v>1.6179E-6</v>
      </c>
      <c r="O839" s="36">
        <v>2.2914000000000001E-5</v>
      </c>
      <c r="P839" s="36">
        <v>3.7197395250000098E-5</v>
      </c>
      <c r="Q839" s="36">
        <v>4.4503799999999897E-5</v>
      </c>
      <c r="R839" s="36">
        <v>2.6852624999999901E-5</v>
      </c>
      <c r="S839" s="36">
        <v>1.04394E-5</v>
      </c>
      <c r="T839" s="36">
        <v>1.20768364107143E-5</v>
      </c>
      <c r="U839" s="36">
        <v>1.1465677333928601E-5</v>
      </c>
      <c r="V839" s="36">
        <v>6.6862158749999997E-6</v>
      </c>
      <c r="W839" s="36">
        <v>1.261734975E-5</v>
      </c>
      <c r="X839" s="36">
        <v>3.0811977E-6</v>
      </c>
      <c r="Y839" s="36">
        <v>8.2408107780000007E-6</v>
      </c>
      <c r="Z839" s="36">
        <v>2.473748167725E-5</v>
      </c>
      <c r="AA839" s="36">
        <v>6.2685195727499999E-6</v>
      </c>
      <c r="AB839" s="36">
        <v>2.1834749887042501E-6</v>
      </c>
      <c r="AC839" s="36">
        <v>4.8100517196750003E-6</v>
      </c>
      <c r="AD839" s="36">
        <v>4.9494249047999999E-6</v>
      </c>
      <c r="AE839" s="36">
        <v>5.3848366119749997E-6</v>
      </c>
      <c r="AF839" s="36">
        <v>9.2364043392749994E-6</v>
      </c>
      <c r="AG839" s="36">
        <v>3.6250942500000002E-5</v>
      </c>
      <c r="AH839" s="59" t="s">
        <v>390</v>
      </c>
    </row>
    <row r="840" spans="1:34" ht="15" customHeight="1" x14ac:dyDescent="0.25">
      <c r="A840" s="34" t="s">
        <v>832</v>
      </c>
      <c r="B840" s="34" t="s">
        <v>9</v>
      </c>
      <c r="C840" s="34" t="s">
        <v>10</v>
      </c>
      <c r="D840" s="34" t="s">
        <v>11</v>
      </c>
      <c r="E840" s="34" t="s">
        <v>12</v>
      </c>
      <c r="F840" s="34" t="s">
        <v>13</v>
      </c>
      <c r="G840" s="34" t="s">
        <v>14</v>
      </c>
      <c r="H840" s="34" t="s">
        <v>22</v>
      </c>
      <c r="I840" s="59" t="s">
        <v>17</v>
      </c>
      <c r="J840" s="35">
        <v>1</v>
      </c>
      <c r="K840" s="36"/>
      <c r="L840" s="36"/>
      <c r="M840" s="36">
        <v>3.488226E-5</v>
      </c>
      <c r="N840" s="36">
        <v>1.5579298399999999E-3</v>
      </c>
      <c r="O840" s="36">
        <v>2.2064654400000001E-2</v>
      </c>
      <c r="P840" s="36">
        <v>3.5818611799400102E-2</v>
      </c>
      <c r="Q840" s="36">
        <v>4.28541924799999E-2</v>
      </c>
      <c r="R840" s="36">
        <v>2.5857287699999901E-2</v>
      </c>
      <c r="S840" s="36">
        <v>1.005244624E-2</v>
      </c>
      <c r="T840" s="36">
        <v>1.1405364307E-2</v>
      </c>
      <c r="U840" s="36">
        <v>1.0894965879000001E-2</v>
      </c>
      <c r="V840" s="36">
        <v>6.2954987333333299E-3</v>
      </c>
      <c r="W840" s="36">
        <v>1.188E-2</v>
      </c>
      <c r="X840" s="36">
        <v>2.9970000000000001E-3</v>
      </c>
      <c r="Y840" s="36">
        <v>7.9353513918288005E-3</v>
      </c>
      <c r="Z840" s="36">
        <v>2.3820545689746599E-2</v>
      </c>
      <c r="AA840" s="36">
        <v>6.0361664472534E-3</v>
      </c>
      <c r="AB840" s="36">
        <v>2.1025408491229499E-3</v>
      </c>
      <c r="AC840" s="36">
        <v>4.63175913593238E-3</v>
      </c>
      <c r="AD840" s="36">
        <v>4.7659662216620801E-3</v>
      </c>
      <c r="AE840" s="36">
        <v>5.1852386682244601E-3</v>
      </c>
      <c r="AF840" s="36">
        <v>8.8940416184325397E-3</v>
      </c>
      <c r="AG840" s="36">
        <v>3.4021855577380002E-2</v>
      </c>
      <c r="AH840" s="59" t="s">
        <v>390</v>
      </c>
    </row>
    <row r="841" spans="1:34" ht="15" customHeight="1" x14ac:dyDescent="0.25">
      <c r="A841" s="34" t="s">
        <v>832</v>
      </c>
      <c r="B841" s="34" t="s">
        <v>9</v>
      </c>
      <c r="C841" s="34" t="s">
        <v>10</v>
      </c>
      <c r="D841" s="34" t="s">
        <v>11</v>
      </c>
      <c r="E841" s="34" t="s">
        <v>12</v>
      </c>
      <c r="F841" s="34" t="s">
        <v>13</v>
      </c>
      <c r="G841" s="34" t="s">
        <v>14</v>
      </c>
      <c r="H841" s="34" t="s">
        <v>22</v>
      </c>
      <c r="I841" s="59" t="s">
        <v>18</v>
      </c>
      <c r="J841" s="35">
        <v>298</v>
      </c>
      <c r="K841" s="36"/>
      <c r="L841" s="36"/>
      <c r="M841" s="36">
        <v>8.6360399999999996E-8</v>
      </c>
      <c r="N841" s="36">
        <v>3.85707360000001E-6</v>
      </c>
      <c r="O841" s="36">
        <v>5.46269760000001E-5</v>
      </c>
      <c r="P841" s="36">
        <v>8.86785902760003E-5</v>
      </c>
      <c r="Q841" s="36">
        <v>1.060970592E-4</v>
      </c>
      <c r="R841" s="36">
        <v>6.4016657999999897E-5</v>
      </c>
      <c r="S841" s="36">
        <v>2.4887529600000001E-5</v>
      </c>
      <c r="T841" s="36">
        <v>2.8791178003142898E-5</v>
      </c>
      <c r="U841" s="36">
        <v>2.7334174764085801E-5</v>
      </c>
      <c r="V841" s="36">
        <v>1.5939938646000001E-5</v>
      </c>
      <c r="W841" s="36">
        <v>3.0079761804E-5</v>
      </c>
      <c r="X841" s="36">
        <v>7.3455753168E-6</v>
      </c>
      <c r="Y841" s="36">
        <v>1.9646092894752001E-5</v>
      </c>
      <c r="Z841" s="36">
        <v>5.8974156318563997E-5</v>
      </c>
      <c r="AA841" s="36">
        <v>1.4944150661436001E-5</v>
      </c>
      <c r="AB841" s="36">
        <v>5.2054043730709304E-6</v>
      </c>
      <c r="AC841" s="36">
        <v>1.14671632997052E-5</v>
      </c>
      <c r="AD841" s="36">
        <v>1.17994289730432E-5</v>
      </c>
      <c r="AE841" s="36">
        <v>1.28374504829484E-5</v>
      </c>
      <c r="AF841" s="36">
        <v>2.2019587944831601E-5</v>
      </c>
      <c r="AG841" s="36">
        <v>8.6422246919999997E-5</v>
      </c>
      <c r="AH841" s="59" t="s">
        <v>390</v>
      </c>
    </row>
    <row r="842" spans="1:34" ht="15" customHeight="1" x14ac:dyDescent="0.25">
      <c r="A842" s="34" t="s">
        <v>832</v>
      </c>
      <c r="B842" s="34" t="s">
        <v>9</v>
      </c>
      <c r="C842" s="34" t="s">
        <v>10</v>
      </c>
      <c r="D842" s="34" t="s">
        <v>11</v>
      </c>
      <c r="E842" s="34" t="s">
        <v>12</v>
      </c>
      <c r="F842" s="34" t="s">
        <v>13</v>
      </c>
      <c r="G842" s="34" t="s">
        <v>14</v>
      </c>
      <c r="H842" s="34" t="s">
        <v>23</v>
      </c>
      <c r="I842" s="59" t="s">
        <v>16</v>
      </c>
      <c r="J842" s="35">
        <v>25</v>
      </c>
      <c r="K842" s="36"/>
      <c r="L842" s="36"/>
      <c r="M842" s="36">
        <v>8.39850000000002E-7</v>
      </c>
      <c r="N842" s="36">
        <v>1.2151499999999999E-6</v>
      </c>
      <c r="O842" s="36"/>
      <c r="P842" s="36"/>
      <c r="Q842" s="36"/>
      <c r="R842" s="36"/>
      <c r="S842" s="36"/>
      <c r="T842" s="36">
        <v>4.8044378642857104E-6</v>
      </c>
      <c r="U842" s="36">
        <v>5.1834437535714203E-6</v>
      </c>
      <c r="V842" s="36"/>
      <c r="W842" s="36"/>
      <c r="X842" s="36"/>
      <c r="Y842" s="36"/>
      <c r="Z842" s="36"/>
      <c r="AA842" s="36"/>
      <c r="AB842" s="36"/>
      <c r="AC842" s="36"/>
      <c r="AD842" s="36"/>
      <c r="AE842" s="36"/>
      <c r="AF842" s="36"/>
      <c r="AG842" s="36"/>
      <c r="AH842" s="59" t="s">
        <v>391</v>
      </c>
    </row>
    <row r="843" spans="1:34" ht="15" customHeight="1" x14ac:dyDescent="0.25">
      <c r="A843" s="34" t="s">
        <v>832</v>
      </c>
      <c r="B843" s="34" t="s">
        <v>9</v>
      </c>
      <c r="C843" s="34" t="s">
        <v>10</v>
      </c>
      <c r="D843" s="34" t="s">
        <v>11</v>
      </c>
      <c r="E843" s="34" t="s">
        <v>12</v>
      </c>
      <c r="F843" s="34" t="s">
        <v>13</v>
      </c>
      <c r="G843" s="34" t="s">
        <v>14</v>
      </c>
      <c r="H843" s="34" t="s">
        <v>23</v>
      </c>
      <c r="I843" s="59" t="s">
        <v>17</v>
      </c>
      <c r="J843" s="35">
        <v>1</v>
      </c>
      <c r="K843" s="36"/>
      <c r="L843" s="36"/>
      <c r="M843" s="36">
        <v>8.4208960000000201E-4</v>
      </c>
      <c r="N843" s="36">
        <v>1.2183904000000001E-3</v>
      </c>
      <c r="O843" s="36"/>
      <c r="P843" s="36"/>
      <c r="Q843" s="36"/>
      <c r="R843" s="36"/>
      <c r="S843" s="36"/>
      <c r="T843" s="36">
        <v>4.6333650000000004E-3</v>
      </c>
      <c r="U843" s="36">
        <v>4.9930240000000004E-3</v>
      </c>
      <c r="V843" s="36"/>
      <c r="W843" s="36"/>
      <c r="X843" s="36"/>
      <c r="Y843" s="36"/>
      <c r="Z843" s="36"/>
      <c r="AA843" s="36"/>
      <c r="AB843" s="36"/>
      <c r="AC843" s="36"/>
      <c r="AD843" s="36"/>
      <c r="AE843" s="36"/>
      <c r="AF843" s="36"/>
      <c r="AG843" s="36"/>
      <c r="AH843" s="59" t="s">
        <v>391</v>
      </c>
    </row>
    <row r="844" spans="1:34" ht="15" customHeight="1" x14ac:dyDescent="0.25">
      <c r="A844" s="34" t="s">
        <v>832</v>
      </c>
      <c r="B844" s="34" t="s">
        <v>9</v>
      </c>
      <c r="C844" s="34" t="s">
        <v>10</v>
      </c>
      <c r="D844" s="34" t="s">
        <v>11</v>
      </c>
      <c r="E844" s="34" t="s">
        <v>12</v>
      </c>
      <c r="F844" s="34" t="s">
        <v>13</v>
      </c>
      <c r="G844" s="34" t="s">
        <v>14</v>
      </c>
      <c r="H844" s="34" t="s">
        <v>23</v>
      </c>
      <c r="I844" s="59" t="s">
        <v>18</v>
      </c>
      <c r="J844" s="35">
        <v>298</v>
      </c>
      <c r="K844" s="36"/>
      <c r="L844" s="36"/>
      <c r="M844" s="36">
        <v>2.0022024000000101E-6</v>
      </c>
      <c r="N844" s="36">
        <v>2.8969176000000001E-6</v>
      </c>
      <c r="O844" s="36"/>
      <c r="P844" s="36"/>
      <c r="Q844" s="36"/>
      <c r="R844" s="36"/>
      <c r="S844" s="36"/>
      <c r="T844" s="36">
        <v>1.14537798684571E-5</v>
      </c>
      <c r="U844" s="36">
        <v>1.2357329908514301E-5</v>
      </c>
      <c r="V844" s="36"/>
      <c r="W844" s="36"/>
      <c r="X844" s="36"/>
      <c r="Y844" s="36"/>
      <c r="Z844" s="36"/>
      <c r="AA844" s="36"/>
      <c r="AB844" s="36"/>
      <c r="AC844" s="36"/>
      <c r="AD844" s="36"/>
      <c r="AE844" s="36"/>
      <c r="AF844" s="36"/>
      <c r="AG844" s="36"/>
      <c r="AH844" s="59" t="s">
        <v>391</v>
      </c>
    </row>
    <row r="845" spans="1:34" ht="15" customHeight="1" x14ac:dyDescent="0.25">
      <c r="A845" s="34" t="s">
        <v>832</v>
      </c>
      <c r="B845" s="34" t="s">
        <v>9</v>
      </c>
      <c r="C845" s="34" t="s">
        <v>10</v>
      </c>
      <c r="D845" s="34" t="s">
        <v>11</v>
      </c>
      <c r="E845" s="34" t="s">
        <v>12</v>
      </c>
      <c r="F845" s="34" t="s">
        <v>13</v>
      </c>
      <c r="G845" s="34" t="s">
        <v>14</v>
      </c>
      <c r="H845" s="34" t="s">
        <v>31</v>
      </c>
      <c r="I845" s="59" t="s">
        <v>16</v>
      </c>
      <c r="J845" s="35">
        <v>25</v>
      </c>
      <c r="K845" s="36">
        <v>1.4176451200000001E-3</v>
      </c>
      <c r="L845" s="36">
        <v>1.4614605600000001E-3</v>
      </c>
      <c r="M845" s="36">
        <v>1.2241211200000001E-3</v>
      </c>
      <c r="N845" s="36">
        <v>1.2079557599999999E-3</v>
      </c>
      <c r="O845" s="36">
        <v>1.32931864E-3</v>
      </c>
      <c r="P845" s="36">
        <v>1.2562389792E-3</v>
      </c>
      <c r="Q845" s="36">
        <v>1.44564336E-3</v>
      </c>
      <c r="R845" s="36">
        <v>1.3575410399999999E-3</v>
      </c>
      <c r="S845" s="36">
        <v>1.40719456E-3</v>
      </c>
      <c r="T845" s="36">
        <v>1.55472954570703E-3</v>
      </c>
      <c r="U845" s="36">
        <v>1.62253396095725E-3</v>
      </c>
      <c r="V845" s="36">
        <v>1.3248882585180099E-3</v>
      </c>
      <c r="W845" s="36">
        <v>2.5994960000000002E-5</v>
      </c>
      <c r="X845" s="36">
        <v>4.7020400000000001E-5</v>
      </c>
      <c r="Y845" s="36">
        <v>1.2976344E-4</v>
      </c>
      <c r="Z845" s="36">
        <v>5.6518160000000001E-5</v>
      </c>
      <c r="AA845" s="36">
        <v>4.9741599999999998E-5</v>
      </c>
      <c r="AB845" s="36">
        <v>6.8437520000000005E-5</v>
      </c>
      <c r="AC845" s="36">
        <v>4.5933119999999997E-5</v>
      </c>
      <c r="AD845" s="36">
        <v>4.0216960000000002E-5</v>
      </c>
      <c r="AE845" s="36">
        <v>5.8258319999999999E-5</v>
      </c>
      <c r="AF845" s="36">
        <v>5.8627279999999999E-5</v>
      </c>
      <c r="AG845" s="36">
        <v>5.9929839999999999E-5</v>
      </c>
      <c r="AH845" s="59" t="s">
        <v>349</v>
      </c>
    </row>
    <row r="846" spans="1:34" ht="15" customHeight="1" x14ac:dyDescent="0.25">
      <c r="A846" s="34" t="s">
        <v>832</v>
      </c>
      <c r="B846" s="34" t="s">
        <v>9</v>
      </c>
      <c r="C846" s="34" t="s">
        <v>10</v>
      </c>
      <c r="D846" s="34" t="s">
        <v>11</v>
      </c>
      <c r="E846" s="34" t="s">
        <v>12</v>
      </c>
      <c r="F846" s="34" t="s">
        <v>13</v>
      </c>
      <c r="G846" s="34" t="s">
        <v>14</v>
      </c>
      <c r="H846" s="34" t="s">
        <v>31</v>
      </c>
      <c r="I846" s="59" t="s">
        <v>18</v>
      </c>
      <c r="J846" s="35">
        <v>298</v>
      </c>
      <c r="K846" s="36">
        <v>3.3268586853599999E-3</v>
      </c>
      <c r="L846" s="36">
        <v>3.4296825691799999E-3</v>
      </c>
      <c r="M846" s="36">
        <v>2.8727062383600102E-3</v>
      </c>
      <c r="N846" s="36">
        <v>2.8347701797799998E-3</v>
      </c>
      <c r="O846" s="36">
        <v>3.1195785184200001E-3</v>
      </c>
      <c r="P846" s="36">
        <v>2.9480788244376E-3</v>
      </c>
      <c r="Q846" s="36">
        <v>3.3925635550799901E-3</v>
      </c>
      <c r="R846" s="36">
        <v>3.1858094356200001E-3</v>
      </c>
      <c r="S846" s="36">
        <v>3.3023338336799898E-3</v>
      </c>
      <c r="T846" s="36">
        <v>3.6485615613879598E-3</v>
      </c>
      <c r="U846" s="36">
        <v>3.8076815728764202E-3</v>
      </c>
      <c r="V846" s="36">
        <v>3.1091815206771502E-3</v>
      </c>
      <c r="W846" s="36">
        <v>6.1003672379999997E-5</v>
      </c>
      <c r="X846" s="36">
        <v>1.1034512370000001E-4</v>
      </c>
      <c r="Y846" s="36">
        <v>3.0452235281999999E-4</v>
      </c>
      <c r="Z846" s="36">
        <v>1.3263399197999999E-4</v>
      </c>
      <c r="AA846" s="36">
        <v>1.167310998E-4</v>
      </c>
      <c r="AB846" s="36">
        <v>1.6060575006E-4</v>
      </c>
      <c r="AC846" s="36">
        <v>1.0779354936E-4</v>
      </c>
      <c r="AD846" s="36">
        <v>9.4379150879999994E-5</v>
      </c>
      <c r="AE846" s="36">
        <v>1.3671771246E-4</v>
      </c>
      <c r="AF846" s="36">
        <v>1.3758356933999999E-4</v>
      </c>
      <c r="AG846" s="36">
        <v>1.4064035201999999E-4</v>
      </c>
      <c r="AH846" s="59" t="s">
        <v>349</v>
      </c>
    </row>
    <row r="847" spans="1:34" ht="15" customHeight="1" x14ac:dyDescent="0.25">
      <c r="A847" s="34" t="s">
        <v>832</v>
      </c>
      <c r="B847" s="34" t="s">
        <v>9</v>
      </c>
      <c r="C847" s="34" t="s">
        <v>10</v>
      </c>
      <c r="D847" s="34" t="s">
        <v>11</v>
      </c>
      <c r="E847" s="34" t="s">
        <v>12</v>
      </c>
      <c r="F847" s="34" t="s">
        <v>13</v>
      </c>
      <c r="G847" s="34" t="s">
        <v>14</v>
      </c>
      <c r="H847" s="34" t="s">
        <v>19</v>
      </c>
      <c r="I847" s="59" t="s">
        <v>16</v>
      </c>
      <c r="J847" s="35">
        <v>25</v>
      </c>
      <c r="K847" s="36">
        <v>6.3772639999999997E-3</v>
      </c>
      <c r="L847" s="36">
        <v>6.4643319999999997E-3</v>
      </c>
      <c r="M847" s="36">
        <v>6.6360832000000002E-3</v>
      </c>
      <c r="N847" s="36">
        <v>2.8236336000000001E-3</v>
      </c>
      <c r="O847" s="36">
        <v>2.7985535999999998E-3</v>
      </c>
      <c r="P847" s="36">
        <v>2.3113734720000001E-3</v>
      </c>
      <c r="Q847" s="36">
        <v>2.7251184E-3</v>
      </c>
      <c r="R847" s="36">
        <v>2.8460271999999902E-3</v>
      </c>
      <c r="S847" s="36">
        <v>2.671788E-3</v>
      </c>
      <c r="T847" s="36">
        <v>5.9596550088000001E-3</v>
      </c>
      <c r="U847" s="36">
        <v>5.8435227839999998E-3</v>
      </c>
      <c r="V847" s="36">
        <v>5.7540618816E-3</v>
      </c>
      <c r="W847" s="36">
        <v>9.165E-4</v>
      </c>
      <c r="X847" s="36">
        <v>1.0232500000000001E-3</v>
      </c>
      <c r="Y847" s="36">
        <v>9.2440536569006297E-4</v>
      </c>
      <c r="Z847" s="36">
        <v>1.0317293147276501E-3</v>
      </c>
      <c r="AA847" s="36">
        <v>1.0439593698029399E-3</v>
      </c>
      <c r="AB847" s="36">
        <v>9.4329368496991997E-4</v>
      </c>
      <c r="AC847" s="36">
        <v>4.9982103973261098E-4</v>
      </c>
      <c r="AD847" s="36">
        <v>8.8775000000000003E-5</v>
      </c>
      <c r="AE847" s="36">
        <v>5.2349999999999999E-5</v>
      </c>
      <c r="AF847" s="36">
        <v>1.4559999999999999E-4</v>
      </c>
      <c r="AG847" s="36">
        <v>1.10875E-4</v>
      </c>
      <c r="AH847" s="59" t="s">
        <v>347</v>
      </c>
    </row>
    <row r="848" spans="1:34" ht="15" customHeight="1" x14ac:dyDescent="0.25">
      <c r="A848" s="34" t="s">
        <v>832</v>
      </c>
      <c r="B848" s="34" t="s">
        <v>9</v>
      </c>
      <c r="C848" s="34" t="s">
        <v>10</v>
      </c>
      <c r="D848" s="34" t="s">
        <v>11</v>
      </c>
      <c r="E848" s="34" t="s">
        <v>12</v>
      </c>
      <c r="F848" s="34" t="s">
        <v>13</v>
      </c>
      <c r="G848" s="34" t="s">
        <v>14</v>
      </c>
      <c r="H848" s="34" t="s">
        <v>19</v>
      </c>
      <c r="I848" s="59" t="s">
        <v>17</v>
      </c>
      <c r="J848" s="35">
        <v>1</v>
      </c>
      <c r="K848" s="36">
        <v>0.24922578887819999</v>
      </c>
      <c r="L848" s="36">
        <v>0.25262843788035</v>
      </c>
      <c r="M848" s="36">
        <v>0.25934053703616</v>
      </c>
      <c r="N848" s="36">
        <v>0.11034862465518</v>
      </c>
      <c r="O848" s="36">
        <v>0.10936848916368</v>
      </c>
      <c r="P848" s="36">
        <v>9.0329313158643607E-2</v>
      </c>
      <c r="Q848" s="36">
        <v>0.10649861492741999</v>
      </c>
      <c r="R848" s="36">
        <v>0.111223774660859</v>
      </c>
      <c r="S848" s="36">
        <v>0.10441444356314999</v>
      </c>
      <c r="T848" s="36">
        <v>0.24818459500131301</v>
      </c>
      <c r="U848" s="36">
        <v>0.17836869999833899</v>
      </c>
      <c r="V848" s="36">
        <v>0.22552329716227501</v>
      </c>
      <c r="W848" s="36">
        <v>0.26825040833098301</v>
      </c>
      <c r="X848" s="36">
        <v>0.25350463586812799</v>
      </c>
      <c r="Y848" s="36">
        <v>0.241074056669906</v>
      </c>
      <c r="Z848" s="36">
        <v>0.244540053593612</v>
      </c>
      <c r="AA848" s="36">
        <v>0.27135582250737</v>
      </c>
      <c r="AB848" s="36">
        <v>0.21459681466712799</v>
      </c>
      <c r="AC848" s="36">
        <v>0.18216554977168201</v>
      </c>
      <c r="AD848" s="36">
        <v>0.21600390206343001</v>
      </c>
      <c r="AE848" s="36">
        <v>0.21734108142345299</v>
      </c>
      <c r="AF848" s="36">
        <v>0.21768059537496601</v>
      </c>
      <c r="AG848" s="36">
        <v>0.22221988593252401</v>
      </c>
      <c r="AH848" s="59" t="s">
        <v>347</v>
      </c>
    </row>
    <row r="849" spans="1:34" ht="15" customHeight="1" x14ac:dyDescent="0.25">
      <c r="A849" s="34" t="s">
        <v>832</v>
      </c>
      <c r="B849" s="34" t="s">
        <v>9</v>
      </c>
      <c r="C849" s="34" t="s">
        <v>10</v>
      </c>
      <c r="D849" s="34" t="s">
        <v>11</v>
      </c>
      <c r="E849" s="34" t="s">
        <v>12</v>
      </c>
      <c r="F849" s="34" t="s">
        <v>13</v>
      </c>
      <c r="G849" s="34" t="s">
        <v>14</v>
      </c>
      <c r="H849" s="34" t="s">
        <v>19</v>
      </c>
      <c r="I849" s="59" t="s">
        <v>18</v>
      </c>
      <c r="J849" s="35">
        <v>298</v>
      </c>
      <c r="K849" s="36">
        <v>9.9772295280000107E-3</v>
      </c>
      <c r="L849" s="36">
        <v>1.0113447414E-2</v>
      </c>
      <c r="M849" s="36">
        <v>1.03821521664E-2</v>
      </c>
      <c r="N849" s="36">
        <v>4.4175747672000002E-3</v>
      </c>
      <c r="O849" s="36">
        <v>4.3783371072000001E-3</v>
      </c>
      <c r="P849" s="36">
        <v>3.616143796944E-3</v>
      </c>
      <c r="Q849" s="36">
        <v>4.2634477368000004E-3</v>
      </c>
      <c r="R849" s="36">
        <v>4.4526095543999797E-3</v>
      </c>
      <c r="S849" s="36">
        <v>4.1800123259999999E-3</v>
      </c>
      <c r="T849" s="36">
        <v>9.3238802612675992E-3</v>
      </c>
      <c r="U849" s="36">
        <v>9.1421913955679994E-3</v>
      </c>
      <c r="V849" s="36">
        <v>9.0022670637631991E-3</v>
      </c>
      <c r="W849" s="36">
        <v>1.433976E-3</v>
      </c>
      <c r="X849" s="36">
        <v>1.1521276E-2</v>
      </c>
      <c r="Y849" s="36">
        <v>7.6131745696220998E-3</v>
      </c>
      <c r="Z849" s="36">
        <v>8.1063051878913998E-3</v>
      </c>
      <c r="AA849" s="36">
        <v>9.0100223090566894E-3</v>
      </c>
      <c r="AB849" s="36">
        <v>6.3472783701354401E-3</v>
      </c>
      <c r="AC849" s="36">
        <v>1.8314831791616699E-3</v>
      </c>
      <c r="AD849" s="36">
        <v>3.2243599999999999E-3</v>
      </c>
      <c r="AE849" s="36">
        <v>2.9198039999999998E-3</v>
      </c>
      <c r="AF849" s="36">
        <v>1.489106E-3</v>
      </c>
      <c r="AG849" s="36">
        <v>6.8483379999999998E-3</v>
      </c>
      <c r="AH849" s="59" t="s">
        <v>347</v>
      </c>
    </row>
    <row r="850" spans="1:34" ht="15" customHeight="1" x14ac:dyDescent="0.25">
      <c r="A850" s="34" t="s">
        <v>832</v>
      </c>
      <c r="B850" s="34" t="s">
        <v>9</v>
      </c>
      <c r="C850" s="34" t="s">
        <v>10</v>
      </c>
      <c r="D850" s="34" t="s">
        <v>11</v>
      </c>
      <c r="E850" s="34" t="s">
        <v>12</v>
      </c>
      <c r="F850" s="34" t="s">
        <v>13</v>
      </c>
      <c r="G850" s="34" t="s">
        <v>14</v>
      </c>
      <c r="H850" s="34" t="s">
        <v>20</v>
      </c>
      <c r="I850" s="59" t="s">
        <v>16</v>
      </c>
      <c r="J850" s="35">
        <v>25</v>
      </c>
      <c r="K850" s="36">
        <v>1.4230635875E-2</v>
      </c>
      <c r="L850" s="36">
        <v>1.6934233699999999E-2</v>
      </c>
      <c r="M850" s="36">
        <v>1.00689103250001E-2</v>
      </c>
      <c r="N850" s="36">
        <v>1.0146804199999899E-2</v>
      </c>
      <c r="O850" s="36">
        <v>1.17493369999999E-2</v>
      </c>
      <c r="P850" s="36">
        <v>9.6536334759999703E-3</v>
      </c>
      <c r="Q850" s="36">
        <v>1.1102336024999999E-2</v>
      </c>
      <c r="R850" s="36">
        <v>1.23793254500001E-2</v>
      </c>
      <c r="S850" s="36">
        <v>1.2378974575000101E-2</v>
      </c>
      <c r="T850" s="36">
        <v>1.1349975835291799E-2</v>
      </c>
      <c r="U850" s="36">
        <v>9.3902239553026196E-3</v>
      </c>
      <c r="V850" s="36">
        <v>6.2826080740499999E-3</v>
      </c>
      <c r="W850" s="36">
        <v>1.05784750641715E-2</v>
      </c>
      <c r="X850" s="36">
        <v>1.0123375278145901E-2</v>
      </c>
      <c r="Y850" s="36">
        <v>1.03615280835271E-2</v>
      </c>
      <c r="Z850" s="36">
        <v>1.0020978597154E-2</v>
      </c>
      <c r="AA850" s="36">
        <v>7.2642045856581702E-3</v>
      </c>
      <c r="AB850" s="36">
        <v>6.4704591083907196E-3</v>
      </c>
      <c r="AC850" s="36">
        <v>8.5562703474803894E-3</v>
      </c>
      <c r="AD850" s="36">
        <v>6.9060152300386502E-3</v>
      </c>
      <c r="AE850" s="36">
        <v>8.0311703911562608E-3</v>
      </c>
      <c r="AF850" s="36">
        <v>8.5879987695598303E-3</v>
      </c>
      <c r="AG850" s="36">
        <v>9.4850617739885394E-3</v>
      </c>
      <c r="AH850" s="59" t="s">
        <v>387</v>
      </c>
    </row>
    <row r="851" spans="1:34" ht="15" customHeight="1" x14ac:dyDescent="0.25">
      <c r="A851" s="34" t="s">
        <v>832</v>
      </c>
      <c r="B851" s="34" t="s">
        <v>9</v>
      </c>
      <c r="C851" s="34" t="s">
        <v>10</v>
      </c>
      <c r="D851" s="34" t="s">
        <v>11</v>
      </c>
      <c r="E851" s="34" t="s">
        <v>12</v>
      </c>
      <c r="F851" s="34" t="s">
        <v>13</v>
      </c>
      <c r="G851" s="34" t="s">
        <v>14</v>
      </c>
      <c r="H851" s="34" t="s">
        <v>20</v>
      </c>
      <c r="I851" s="59" t="s">
        <v>17</v>
      </c>
      <c r="J851" s="35">
        <v>1</v>
      </c>
      <c r="K851" s="36">
        <v>30.180332563699999</v>
      </c>
      <c r="L851" s="36">
        <v>35.914122830959997</v>
      </c>
      <c r="M851" s="36">
        <v>21.354145017260102</v>
      </c>
      <c r="N851" s="36">
        <v>21.519342347359899</v>
      </c>
      <c r="O851" s="36">
        <v>24.917993909599801</v>
      </c>
      <c r="P851" s="36">
        <v>20.473425875900698</v>
      </c>
      <c r="Q851" s="36">
        <v>23.5458342418199</v>
      </c>
      <c r="R851" s="36">
        <v>26.254073414360199</v>
      </c>
      <c r="S851" s="36">
        <v>26.253329278660299</v>
      </c>
      <c r="T851" s="36">
        <v>24.440530596721299</v>
      </c>
      <c r="U851" s="36">
        <v>18.8441044652862</v>
      </c>
      <c r="V851" s="36">
        <v>14.208673650994101</v>
      </c>
      <c r="W851" s="36">
        <v>22.8562192054919</v>
      </c>
      <c r="X851" s="36">
        <v>21.6431485345536</v>
      </c>
      <c r="Y851" s="36">
        <v>22.152570557156199</v>
      </c>
      <c r="Z851" s="36">
        <v>21.420975262317</v>
      </c>
      <c r="AA851" s="36">
        <v>15.479011893362699</v>
      </c>
      <c r="AB851" s="36">
        <v>13.807844100869399</v>
      </c>
      <c r="AC851" s="36">
        <v>14.799696012954699</v>
      </c>
      <c r="AD851" s="36">
        <v>14.2825071440235</v>
      </c>
      <c r="AE851" s="36">
        <v>17.091358201128202</v>
      </c>
      <c r="AF851" s="36">
        <v>18.418899314331199</v>
      </c>
      <c r="AG851" s="36">
        <v>18.4748197042396</v>
      </c>
      <c r="AH851" s="59" t="s">
        <v>387</v>
      </c>
    </row>
    <row r="852" spans="1:34" ht="15" customHeight="1" x14ac:dyDescent="0.25">
      <c r="A852" s="34" t="s">
        <v>832</v>
      </c>
      <c r="B852" s="34" t="s">
        <v>9</v>
      </c>
      <c r="C852" s="34" t="s">
        <v>10</v>
      </c>
      <c r="D852" s="34" t="s">
        <v>11</v>
      </c>
      <c r="E852" s="34" t="s">
        <v>12</v>
      </c>
      <c r="F852" s="34" t="s">
        <v>13</v>
      </c>
      <c r="G852" s="34" t="s">
        <v>14</v>
      </c>
      <c r="H852" s="34" t="s">
        <v>20</v>
      </c>
      <c r="I852" s="59" t="s">
        <v>18</v>
      </c>
      <c r="J852" s="35">
        <v>298</v>
      </c>
      <c r="K852" s="36">
        <v>1.6962917963E-2</v>
      </c>
      <c r="L852" s="36">
        <v>2.01856065704E-2</v>
      </c>
      <c r="M852" s="36">
        <v>1.20021411074001E-2</v>
      </c>
      <c r="N852" s="36">
        <v>1.2094990606399901E-2</v>
      </c>
      <c r="O852" s="36">
        <v>1.4005209703999899E-2</v>
      </c>
      <c r="P852" s="36">
        <v>1.1507131103392E-2</v>
      </c>
      <c r="Q852" s="36">
        <v>1.32339845418E-2</v>
      </c>
      <c r="R852" s="36">
        <v>1.47561559364001E-2</v>
      </c>
      <c r="S852" s="36">
        <v>1.4755737693400099E-2</v>
      </c>
      <c r="T852" s="36">
        <v>1.3529171195667799E-2</v>
      </c>
      <c r="U852" s="36">
        <v>1.1193146954720699E-2</v>
      </c>
      <c r="V852" s="36">
        <v>7.4867748691575999E-3</v>
      </c>
      <c r="W852" s="36">
        <v>1.26360821922524E-2</v>
      </c>
      <c r="X852" s="36">
        <v>1.206703055155E-2</v>
      </c>
      <c r="Y852" s="36">
        <v>1.23506940623683E-2</v>
      </c>
      <c r="Z852" s="36">
        <v>1.19450214344562E-2</v>
      </c>
      <c r="AA852" s="36">
        <v>8.6589199461045308E-3</v>
      </c>
      <c r="AB852" s="36">
        <v>7.7127902074017301E-3</v>
      </c>
      <c r="AC852" s="36">
        <v>8.2761427745966301E-3</v>
      </c>
      <c r="AD852" s="36">
        <v>8.0107647542060796E-3</v>
      </c>
      <c r="AE852" s="36">
        <v>9.5731661322582505E-3</v>
      </c>
      <c r="AF852" s="36">
        <v>1.0236884103315301E-2</v>
      </c>
      <c r="AG852" s="36">
        <v>1.03756647945944E-2</v>
      </c>
      <c r="AH852" s="59" t="s">
        <v>387</v>
      </c>
    </row>
    <row r="853" spans="1:34" ht="15" customHeight="1" x14ac:dyDescent="0.25">
      <c r="A853" s="34" t="s">
        <v>832</v>
      </c>
      <c r="B853" s="34" t="s">
        <v>9</v>
      </c>
      <c r="C853" s="34" t="s">
        <v>10</v>
      </c>
      <c r="D853" s="34" t="s">
        <v>11</v>
      </c>
      <c r="E853" s="34" t="s">
        <v>12</v>
      </c>
      <c r="F853" s="34" t="s">
        <v>13</v>
      </c>
      <c r="G853" s="34" t="s">
        <v>14</v>
      </c>
      <c r="H853" s="34" t="s">
        <v>24</v>
      </c>
      <c r="I853" s="59" t="s">
        <v>16</v>
      </c>
      <c r="J853" s="35">
        <v>25</v>
      </c>
      <c r="K853" s="36">
        <v>2.500117675E-3</v>
      </c>
      <c r="L853" s="36">
        <v>2.5806577500000001E-3</v>
      </c>
      <c r="M853" s="36">
        <v>2.4977510250000002E-3</v>
      </c>
      <c r="N853" s="36">
        <v>3.111552125E-3</v>
      </c>
      <c r="O853" s="36">
        <v>3.23067525E-3</v>
      </c>
      <c r="P853" s="36">
        <v>3.2931690302499999E-3</v>
      </c>
      <c r="Q853" s="36">
        <v>3.3273300500000001E-3</v>
      </c>
      <c r="R853" s="36">
        <v>3.4711225999999999E-3</v>
      </c>
      <c r="S853" s="36">
        <v>3.0460605999999999E-3</v>
      </c>
      <c r="T853" s="36">
        <v>3.41548599315E-3</v>
      </c>
      <c r="U853" s="36">
        <v>3.2274357499999999E-3</v>
      </c>
      <c r="V853" s="36">
        <v>2.86425E-3</v>
      </c>
      <c r="W853" s="36">
        <v>6.2500000000000001E-5</v>
      </c>
      <c r="X853" s="36"/>
      <c r="Y853" s="36"/>
      <c r="Z853" s="36"/>
      <c r="AA853" s="36"/>
      <c r="AB853" s="36"/>
      <c r="AC853" s="36"/>
      <c r="AD853" s="36"/>
      <c r="AE853" s="36"/>
      <c r="AF853" s="36"/>
      <c r="AG853" s="36"/>
      <c r="AH853" s="59" t="s">
        <v>392</v>
      </c>
    </row>
    <row r="854" spans="1:34" ht="15" customHeight="1" x14ac:dyDescent="0.25">
      <c r="A854" s="34" t="s">
        <v>832</v>
      </c>
      <c r="B854" s="34" t="s">
        <v>9</v>
      </c>
      <c r="C854" s="34" t="s">
        <v>10</v>
      </c>
      <c r="D854" s="34" t="s">
        <v>11</v>
      </c>
      <c r="E854" s="34" t="s">
        <v>12</v>
      </c>
      <c r="F854" s="34" t="s">
        <v>13</v>
      </c>
      <c r="G854" s="34" t="s">
        <v>14</v>
      </c>
      <c r="H854" s="34" t="s">
        <v>24</v>
      </c>
      <c r="I854" s="59" t="s">
        <v>17</v>
      </c>
      <c r="J854" s="35">
        <v>1</v>
      </c>
      <c r="K854" s="36">
        <v>0.92768002748</v>
      </c>
      <c r="L854" s="36">
        <v>0.95756478840000103</v>
      </c>
      <c r="M854" s="36">
        <v>0.92680187124000102</v>
      </c>
      <c r="N854" s="36">
        <v>1.1545555594000001</v>
      </c>
      <c r="O854" s="36">
        <v>1.1987567364</v>
      </c>
      <c r="P854" s="36">
        <v>1.2219453376244001</v>
      </c>
      <c r="Q854" s="36">
        <v>1.2346209392800001</v>
      </c>
      <c r="R854" s="36">
        <v>1.2879758185600001</v>
      </c>
      <c r="S854" s="36">
        <v>1.1302546313599999</v>
      </c>
      <c r="T854" s="36">
        <v>1.2301367619379999</v>
      </c>
      <c r="U854" s="36">
        <v>1.1306358428000001</v>
      </c>
      <c r="V854" s="36">
        <v>0.98944316165908797</v>
      </c>
      <c r="W854" s="36">
        <v>9.6474995027683697E-2</v>
      </c>
      <c r="X854" s="36"/>
      <c r="Y854" s="36"/>
      <c r="Z854" s="36"/>
      <c r="AA854" s="36"/>
      <c r="AB854" s="36"/>
      <c r="AC854" s="36"/>
      <c r="AD854" s="36"/>
      <c r="AE854" s="36"/>
      <c r="AF854" s="36"/>
      <c r="AG854" s="36"/>
      <c r="AH854" s="59" t="s">
        <v>392</v>
      </c>
    </row>
    <row r="855" spans="1:34" ht="15" customHeight="1" x14ac:dyDescent="0.25">
      <c r="A855" s="34" t="s">
        <v>832</v>
      </c>
      <c r="B855" s="34" t="s">
        <v>9</v>
      </c>
      <c r="C855" s="34" t="s">
        <v>10</v>
      </c>
      <c r="D855" s="34" t="s">
        <v>11</v>
      </c>
      <c r="E855" s="34" t="s">
        <v>12</v>
      </c>
      <c r="F855" s="34" t="s">
        <v>13</v>
      </c>
      <c r="G855" s="34" t="s">
        <v>14</v>
      </c>
      <c r="H855" s="34" t="s">
        <v>24</v>
      </c>
      <c r="I855" s="59" t="s">
        <v>18</v>
      </c>
      <c r="J855" s="35">
        <v>298</v>
      </c>
      <c r="K855" s="36">
        <v>4.3347494816000001E-3</v>
      </c>
      <c r="L855" s="36">
        <v>4.4743913280000103E-3</v>
      </c>
      <c r="M855" s="36">
        <v>4.3306461407999998E-3</v>
      </c>
      <c r="N855" s="36">
        <v>5.39486564800001E-3</v>
      </c>
      <c r="O855" s="36">
        <v>5.6014034880000002E-3</v>
      </c>
      <c r="P855" s="36">
        <v>5.70975634044799E-3</v>
      </c>
      <c r="Q855" s="36">
        <v>5.7689853376E-3</v>
      </c>
      <c r="R855" s="36">
        <v>6.0182954751999999E-3</v>
      </c>
      <c r="S855" s="36">
        <v>5.2813152512E-3</v>
      </c>
      <c r="T855" s="36">
        <v>5.9218317146687996E-3</v>
      </c>
      <c r="U855" s="36">
        <v>5.5957867839999996E-3</v>
      </c>
      <c r="V855" s="36">
        <v>4.9557400000000001E-3</v>
      </c>
      <c r="W855" s="36">
        <v>1.36186E-4</v>
      </c>
      <c r="X855" s="36"/>
      <c r="Y855" s="36"/>
      <c r="Z855" s="36"/>
      <c r="AA855" s="36"/>
      <c r="AB855" s="36"/>
      <c r="AC855" s="36"/>
      <c r="AD855" s="36"/>
      <c r="AE855" s="36"/>
      <c r="AF855" s="36"/>
      <c r="AG855" s="36"/>
      <c r="AH855" s="59" t="s">
        <v>392</v>
      </c>
    </row>
    <row r="856" spans="1:34" ht="15" customHeight="1" x14ac:dyDescent="0.25">
      <c r="A856" s="34" t="s">
        <v>832</v>
      </c>
      <c r="B856" s="34" t="s">
        <v>9</v>
      </c>
      <c r="C856" s="34" t="s">
        <v>10</v>
      </c>
      <c r="D856" s="34" t="s">
        <v>11</v>
      </c>
      <c r="E856" s="34" t="s">
        <v>12</v>
      </c>
      <c r="F856" s="34" t="s">
        <v>13</v>
      </c>
      <c r="G856" s="34" t="s">
        <v>14</v>
      </c>
      <c r="H856" s="34" t="s">
        <v>25</v>
      </c>
      <c r="I856" s="59" t="s">
        <v>16</v>
      </c>
      <c r="J856" s="35">
        <v>25</v>
      </c>
      <c r="K856" s="36"/>
      <c r="L856" s="36"/>
      <c r="M856" s="36"/>
      <c r="N856" s="36"/>
      <c r="O856" s="36"/>
      <c r="P856" s="36"/>
      <c r="Q856" s="36"/>
      <c r="R856" s="36"/>
      <c r="S856" s="36"/>
      <c r="T856" s="36">
        <v>1.5822776485714299E-6</v>
      </c>
      <c r="U856" s="36">
        <v>2.5396273088857201E-6</v>
      </c>
      <c r="V856" s="36">
        <v>2.0045655443690499E-6</v>
      </c>
      <c r="W856" s="36">
        <v>1.9545998793999999E-6</v>
      </c>
      <c r="X856" s="36">
        <v>2.1471558599999999E-6</v>
      </c>
      <c r="Y856" s="36">
        <v>2.1761226464520001E-6</v>
      </c>
      <c r="Z856" s="36">
        <v>2.1367564758E-6</v>
      </c>
      <c r="AA856" s="36">
        <v>1.9786628494499998E-6</v>
      </c>
      <c r="AB856" s="36">
        <v>1.4219516278350001E-6</v>
      </c>
      <c r="AC856" s="36">
        <v>2.17304840245E-6</v>
      </c>
      <c r="AD856" s="36">
        <v>1.2800956347E-6</v>
      </c>
      <c r="AE856" s="36">
        <v>1.9112093209499999E-6</v>
      </c>
      <c r="AF856" s="36">
        <v>1.6580762962499999E-6</v>
      </c>
      <c r="AG856" s="36">
        <v>1.9681720334999999E-6</v>
      </c>
      <c r="AH856" s="59" t="s">
        <v>393</v>
      </c>
    </row>
    <row r="857" spans="1:34" ht="15" customHeight="1" x14ac:dyDescent="0.25">
      <c r="A857" s="34" t="s">
        <v>832</v>
      </c>
      <c r="B857" s="34" t="s">
        <v>9</v>
      </c>
      <c r="C857" s="34" t="s">
        <v>10</v>
      </c>
      <c r="D857" s="34" t="s">
        <v>11</v>
      </c>
      <c r="E857" s="34" t="s">
        <v>12</v>
      </c>
      <c r="F857" s="34" t="s">
        <v>13</v>
      </c>
      <c r="G857" s="34" t="s">
        <v>14</v>
      </c>
      <c r="H857" s="34" t="s">
        <v>25</v>
      </c>
      <c r="I857" s="59" t="s">
        <v>17</v>
      </c>
      <c r="J857" s="35">
        <v>1</v>
      </c>
      <c r="K857" s="36"/>
      <c r="L857" s="36"/>
      <c r="M857" s="36"/>
      <c r="N857" s="36"/>
      <c r="O857" s="36"/>
      <c r="P857" s="36"/>
      <c r="Q857" s="36"/>
      <c r="R857" s="36"/>
      <c r="S857" s="36"/>
      <c r="T857" s="36">
        <v>1.3295759219999999E-3</v>
      </c>
      <c r="U857" s="36">
        <v>2.1341764289999998E-3</v>
      </c>
      <c r="V857" s="36">
        <v>1.6072987844415001E-3</v>
      </c>
      <c r="W857" s="36">
        <v>1.58182403710952E-3</v>
      </c>
      <c r="X857" s="36">
        <v>2.0888399999999998E-3</v>
      </c>
      <c r="Y857" s="36">
        <v>1.99388E-3</v>
      </c>
      <c r="Z857" s="36">
        <v>2.1905368712827802E-3</v>
      </c>
      <c r="AA857" s="36">
        <v>1.92947982417866E-3</v>
      </c>
      <c r="AB857" s="36">
        <v>1.5468971006231901E-3</v>
      </c>
      <c r="AC857" s="36">
        <v>2.2431361441943602E-3</v>
      </c>
      <c r="AD857" s="36">
        <v>1.5279259427821599E-3</v>
      </c>
      <c r="AE857" s="36">
        <v>1.9939960315411599E-3</v>
      </c>
      <c r="AF857" s="36">
        <v>1.677397155567E-3</v>
      </c>
      <c r="AG857" s="36">
        <v>1.8460092157188E-3</v>
      </c>
      <c r="AH857" s="59" t="s">
        <v>393</v>
      </c>
    </row>
    <row r="858" spans="1:34" ht="15" customHeight="1" x14ac:dyDescent="0.25">
      <c r="A858" s="34" t="s">
        <v>832</v>
      </c>
      <c r="B858" s="34" t="s">
        <v>9</v>
      </c>
      <c r="C858" s="34" t="s">
        <v>10</v>
      </c>
      <c r="D858" s="34" t="s">
        <v>11</v>
      </c>
      <c r="E858" s="34" t="s">
        <v>12</v>
      </c>
      <c r="F858" s="34" t="s">
        <v>13</v>
      </c>
      <c r="G858" s="34" t="s">
        <v>14</v>
      </c>
      <c r="H858" s="34" t="s">
        <v>25</v>
      </c>
      <c r="I858" s="59" t="s">
        <v>18</v>
      </c>
      <c r="J858" s="35">
        <v>298</v>
      </c>
      <c r="K858" s="36"/>
      <c r="L858" s="36"/>
      <c r="M858" s="36"/>
      <c r="N858" s="36"/>
      <c r="O858" s="36"/>
      <c r="P858" s="36"/>
      <c r="Q858" s="36"/>
      <c r="R858" s="36"/>
      <c r="S858" s="36"/>
      <c r="T858" s="36">
        <v>3.7721499141942902E-6</v>
      </c>
      <c r="U858" s="36">
        <v>6.0544715043835503E-6</v>
      </c>
      <c r="V858" s="36">
        <v>4.7960859530138997E-6</v>
      </c>
      <c r="W858" s="36">
        <v>4.532869652424E-6</v>
      </c>
      <c r="X858" s="36">
        <v>5.1188195702399997E-6</v>
      </c>
      <c r="Y858" s="36">
        <v>6.3800214436215696E-6</v>
      </c>
      <c r="Z858" s="36">
        <v>5.2131691077872004E-6</v>
      </c>
      <c r="AA858" s="36">
        <v>4.7171322330888E-6</v>
      </c>
      <c r="AB858" s="36">
        <v>3.3899335455546401E-6</v>
      </c>
      <c r="AC858" s="36">
        <v>5.2103480935287999E-6</v>
      </c>
      <c r="AD858" s="36">
        <v>3.0517482070888E-6</v>
      </c>
      <c r="AE858" s="36">
        <v>4.5563235605248002E-6</v>
      </c>
      <c r="AF858" s="36">
        <v>3.9528544296399999E-6</v>
      </c>
      <c r="AG858" s="36">
        <v>4.6921226672440002E-6</v>
      </c>
      <c r="AH858" s="59" t="s">
        <v>393</v>
      </c>
    </row>
    <row r="859" spans="1:34" ht="15" customHeight="1" x14ac:dyDescent="0.25">
      <c r="A859" s="34" t="s">
        <v>832</v>
      </c>
      <c r="B859" s="34" t="s">
        <v>9</v>
      </c>
      <c r="C859" s="34" t="s">
        <v>10</v>
      </c>
      <c r="D859" s="34" t="s">
        <v>11</v>
      </c>
      <c r="E859" s="34" t="s">
        <v>12</v>
      </c>
      <c r="F859" s="34" t="s">
        <v>13</v>
      </c>
      <c r="G859" s="34" t="s">
        <v>14</v>
      </c>
      <c r="H859" s="34" t="s">
        <v>26</v>
      </c>
      <c r="I859" s="59" t="s">
        <v>16</v>
      </c>
      <c r="J859" s="35">
        <v>25</v>
      </c>
      <c r="K859" s="36">
        <v>1.07428125E-4</v>
      </c>
      <c r="L859" s="36"/>
      <c r="M859" s="36"/>
      <c r="N859" s="36"/>
      <c r="O859" s="36">
        <v>4.29227999999999E-5</v>
      </c>
      <c r="P859" s="36">
        <v>4.28454225E-5</v>
      </c>
      <c r="Q859" s="36">
        <v>3.9177524999999997E-5</v>
      </c>
      <c r="R859" s="36">
        <v>4.3154407499999999E-4</v>
      </c>
      <c r="S859" s="36">
        <v>4.8049649999999897E-5</v>
      </c>
      <c r="T859" s="36">
        <v>3.8237648249999903E-5</v>
      </c>
      <c r="U859" s="36"/>
      <c r="V859" s="36">
        <v>1.9192166619389999E-4</v>
      </c>
      <c r="W859" s="36">
        <v>2.15089930250625E-4</v>
      </c>
      <c r="X859" s="36">
        <v>2.3389682401306499E-4</v>
      </c>
      <c r="Y859" s="36">
        <v>2.1189673579591499E-4</v>
      </c>
      <c r="Z859" s="36">
        <v>1.77604734544357E-4</v>
      </c>
      <c r="AA859" s="36">
        <v>1.6364020090632501E-5</v>
      </c>
      <c r="AB859" s="36">
        <v>1.02890326412077E-5</v>
      </c>
      <c r="AC859" s="36">
        <v>4.0458674371160503E-6</v>
      </c>
      <c r="AD859" s="36">
        <v>1.0921419663461501E-5</v>
      </c>
      <c r="AE859" s="36">
        <v>1.25989986846617E-5</v>
      </c>
      <c r="AF859" s="36">
        <v>2.13332003727521E-6</v>
      </c>
      <c r="AG859" s="36">
        <v>1.8982565421635901E-7</v>
      </c>
      <c r="AH859" s="59" t="s">
        <v>394</v>
      </c>
    </row>
    <row r="860" spans="1:34" ht="15" customHeight="1" x14ac:dyDescent="0.25">
      <c r="A860" s="34" t="s">
        <v>832</v>
      </c>
      <c r="B860" s="34" t="s">
        <v>9</v>
      </c>
      <c r="C860" s="34" t="s">
        <v>10</v>
      </c>
      <c r="D860" s="34" t="s">
        <v>11</v>
      </c>
      <c r="E860" s="34" t="s">
        <v>12</v>
      </c>
      <c r="F860" s="34" t="s">
        <v>13</v>
      </c>
      <c r="G860" s="34" t="s">
        <v>14</v>
      </c>
      <c r="H860" s="34" t="s">
        <v>26</v>
      </c>
      <c r="I860" s="59" t="s">
        <v>17</v>
      </c>
      <c r="J860" s="35">
        <v>1</v>
      </c>
      <c r="K860" s="36">
        <v>8.4510124999999894E-2</v>
      </c>
      <c r="L860" s="36"/>
      <c r="M860" s="36"/>
      <c r="N860" s="36"/>
      <c r="O860" s="36">
        <v>3.3765935999999899E-2</v>
      </c>
      <c r="P860" s="36">
        <v>3.3705065700000002E-2</v>
      </c>
      <c r="Q860" s="36">
        <v>3.0819652999999999E-2</v>
      </c>
      <c r="R860" s="36">
        <v>0.33948133899999999</v>
      </c>
      <c r="S860" s="36">
        <v>3.7799057999999899E-2</v>
      </c>
      <c r="T860" s="36">
        <v>2.9806293999877099E-2</v>
      </c>
      <c r="U860" s="36"/>
      <c r="V860" s="36">
        <v>0.20456939861644999</v>
      </c>
      <c r="W860" s="36">
        <v>0.14894119736481701</v>
      </c>
      <c r="X860" s="36">
        <v>0.13817954118550599</v>
      </c>
      <c r="Y860" s="36">
        <v>0.138927080025467</v>
      </c>
      <c r="Z860" s="36">
        <v>0.10514406851793801</v>
      </c>
      <c r="AA860" s="36">
        <v>9.7398915489265003E-3</v>
      </c>
      <c r="AB860" s="36">
        <v>6.2434431126969798E-3</v>
      </c>
      <c r="AC860" s="36">
        <v>2.3749819269936702E-3</v>
      </c>
      <c r="AD860" s="36">
        <v>6.0987716286572298E-3</v>
      </c>
      <c r="AE860" s="36">
        <v>6.9329087391123397E-3</v>
      </c>
      <c r="AF860" s="36">
        <v>1.2524139624935399E-3</v>
      </c>
      <c r="AG860" s="36">
        <v>1.10153607901491E-4</v>
      </c>
      <c r="AH860" s="59" t="s">
        <v>394</v>
      </c>
    </row>
    <row r="861" spans="1:34" ht="15" customHeight="1" x14ac:dyDescent="0.25">
      <c r="A861" s="34" t="s">
        <v>832</v>
      </c>
      <c r="B861" s="34" t="s">
        <v>9</v>
      </c>
      <c r="C861" s="34" t="s">
        <v>10</v>
      </c>
      <c r="D861" s="34" t="s">
        <v>11</v>
      </c>
      <c r="E861" s="34" t="s">
        <v>12</v>
      </c>
      <c r="F861" s="34" t="s">
        <v>13</v>
      </c>
      <c r="G861" s="34" t="s">
        <v>14</v>
      </c>
      <c r="H861" s="34" t="s">
        <v>26</v>
      </c>
      <c r="I861" s="59" t="s">
        <v>18</v>
      </c>
      <c r="J861" s="35">
        <v>298</v>
      </c>
      <c r="K861" s="36">
        <v>2.5610865000000001E-4</v>
      </c>
      <c r="L861" s="36"/>
      <c r="M861" s="36"/>
      <c r="N861" s="36"/>
      <c r="O861" s="36">
        <v>1.023279552E-4</v>
      </c>
      <c r="P861" s="36">
        <v>1.0214348724E-4</v>
      </c>
      <c r="Q861" s="36">
        <v>9.33992196E-5</v>
      </c>
      <c r="R861" s="36">
        <v>1.0288010747999999E-3</v>
      </c>
      <c r="S861" s="36">
        <v>1.145503656E-4</v>
      </c>
      <c r="T861" s="36">
        <v>9.1158553427999795E-5</v>
      </c>
      <c r="U861" s="36"/>
      <c r="V861" s="36">
        <v>4.57541252206258E-4</v>
      </c>
      <c r="W861" s="36">
        <v>3.9953130691580999E-4</v>
      </c>
      <c r="X861" s="36">
        <v>5.9532988015441595E-4</v>
      </c>
      <c r="Y861" s="36">
        <v>5.3985847409952997E-4</v>
      </c>
      <c r="Z861" s="36">
        <v>4.50772615431573E-4</v>
      </c>
      <c r="AA861" s="36">
        <v>4.1445671295718198E-5</v>
      </c>
      <c r="AB861" s="36">
        <v>2.59344693682515E-5</v>
      </c>
      <c r="AC861" s="36">
        <v>1.0274403186011501E-5</v>
      </c>
      <c r="AD861" s="36">
        <v>2.7941036769970599E-5</v>
      </c>
      <c r="AE861" s="36">
        <v>3.2374905942299103E-5</v>
      </c>
      <c r="AF861" s="36">
        <v>5.4420070217006603E-6</v>
      </c>
      <c r="AG861" s="36">
        <v>4.8466494359329902E-7</v>
      </c>
      <c r="AH861" s="59" t="s">
        <v>394</v>
      </c>
    </row>
    <row r="862" spans="1:34" ht="15" customHeight="1" x14ac:dyDescent="0.25">
      <c r="A862" s="34" t="s">
        <v>832</v>
      </c>
      <c r="B862" s="34" t="s">
        <v>9</v>
      </c>
      <c r="C862" s="34" t="s">
        <v>10</v>
      </c>
      <c r="D862" s="34" t="s">
        <v>11</v>
      </c>
      <c r="E862" s="34" t="s">
        <v>12</v>
      </c>
      <c r="F862" s="34" t="s">
        <v>13</v>
      </c>
      <c r="G862" s="34" t="s">
        <v>14</v>
      </c>
      <c r="H862" s="34" t="s">
        <v>910</v>
      </c>
      <c r="I862" s="59" t="s">
        <v>16</v>
      </c>
      <c r="J862" s="35">
        <v>25</v>
      </c>
      <c r="K862" s="36"/>
      <c r="L862" s="36"/>
      <c r="M862" s="36"/>
      <c r="N862" s="36"/>
      <c r="O862" s="36"/>
      <c r="P862" s="36"/>
      <c r="Q862" s="36"/>
      <c r="R862" s="36"/>
      <c r="S862" s="36"/>
      <c r="T862" s="36"/>
      <c r="U862" s="36">
        <v>9.1123931721925804E-9</v>
      </c>
      <c r="V862" s="36">
        <v>1.3841868012365299E-9</v>
      </c>
      <c r="W862" s="36">
        <v>5.5956241465949799E-9</v>
      </c>
      <c r="X862" s="36">
        <v>5.8061366790073499E-8</v>
      </c>
      <c r="Y862" s="36">
        <v>8.8784619264300304E-8</v>
      </c>
      <c r="Z862" s="36">
        <v>1.1743797645103E-7</v>
      </c>
      <c r="AA862" s="36">
        <v>1.9283060470778E-7</v>
      </c>
      <c r="AB862" s="36">
        <v>2.2265043790452401E-7</v>
      </c>
      <c r="AC862" s="36">
        <v>2.79305976141687E-7</v>
      </c>
      <c r="AD862" s="36">
        <v>4.6780481413656102E-7</v>
      </c>
      <c r="AE862" s="36">
        <v>4.98596311558689E-7</v>
      </c>
      <c r="AF862" s="36">
        <v>7.0080377986678499E-7</v>
      </c>
      <c r="AG862" s="36">
        <v>1.6962344169978199E-6</v>
      </c>
      <c r="AH862" s="59" t="s">
        <v>1036</v>
      </c>
    </row>
    <row r="863" spans="1:34" ht="15" customHeight="1" x14ac:dyDescent="0.25">
      <c r="A863" s="34" t="s">
        <v>832</v>
      </c>
      <c r="B863" s="34" t="s">
        <v>9</v>
      </c>
      <c r="C863" s="34" t="s">
        <v>10</v>
      </c>
      <c r="D863" s="34" t="s">
        <v>11</v>
      </c>
      <c r="E863" s="34" t="s">
        <v>12</v>
      </c>
      <c r="F863" s="34" t="s">
        <v>13</v>
      </c>
      <c r="G863" s="34" t="s">
        <v>14</v>
      </c>
      <c r="H863" s="34" t="s">
        <v>910</v>
      </c>
      <c r="I863" s="59" t="s">
        <v>18</v>
      </c>
      <c r="J863" s="35">
        <v>298</v>
      </c>
      <c r="K863" s="36"/>
      <c r="L863" s="36"/>
      <c r="M863" s="36"/>
      <c r="N863" s="36"/>
      <c r="O863" s="36"/>
      <c r="P863" s="36"/>
      <c r="Q863" s="36"/>
      <c r="R863" s="36"/>
      <c r="S863" s="36"/>
      <c r="T863" s="36"/>
      <c r="U863" s="36">
        <v>2.1723945322507099E-8</v>
      </c>
      <c r="V863" s="36">
        <v>3.2999013341479002E-9</v>
      </c>
      <c r="W863" s="36">
        <v>1.26515750866468E-8</v>
      </c>
      <c r="X863" s="36">
        <v>1.3841037127351499E-7</v>
      </c>
      <c r="Y863" s="36">
        <v>2.1166382131598701E-7</v>
      </c>
      <c r="Z863" s="36">
        <v>2.79972135859255E-7</v>
      </c>
      <c r="AA863" s="36">
        <v>4.5970816162334799E-7</v>
      </c>
      <c r="AB863" s="36">
        <v>5.3079864396438599E-7</v>
      </c>
      <c r="AC863" s="36">
        <v>6.6586544712178202E-7</v>
      </c>
      <c r="AD863" s="36">
        <v>1.1152466769015599E-6</v>
      </c>
      <c r="AE863" s="36">
        <v>1.18865360675591E-6</v>
      </c>
      <c r="AF863" s="36">
        <v>1.6707162112024199E-6</v>
      </c>
      <c r="AG863" s="36">
        <v>4.0438228501228001E-6</v>
      </c>
      <c r="AH863" s="59" t="s">
        <v>1036</v>
      </c>
    </row>
    <row r="864" spans="1:34" ht="15" customHeight="1" x14ac:dyDescent="0.25">
      <c r="A864" s="34" t="s">
        <v>832</v>
      </c>
      <c r="B864" s="34" t="s">
        <v>9</v>
      </c>
      <c r="C864" s="34" t="s">
        <v>10</v>
      </c>
      <c r="D864" s="34" t="s">
        <v>11</v>
      </c>
      <c r="E864" s="34" t="s">
        <v>12</v>
      </c>
      <c r="F864" s="34" t="s">
        <v>13</v>
      </c>
      <c r="G864" s="34" t="s">
        <v>14</v>
      </c>
      <c r="H864" s="34" t="s">
        <v>27</v>
      </c>
      <c r="I864" s="59" t="s">
        <v>16</v>
      </c>
      <c r="J864" s="35">
        <v>25</v>
      </c>
      <c r="K864" s="36">
        <v>2.7182699999999902E-5</v>
      </c>
      <c r="L864" s="36">
        <v>4.1695724999999901E-5</v>
      </c>
      <c r="M864" s="36">
        <v>1.92859500000001E-5</v>
      </c>
      <c r="N864" s="36">
        <v>3.5305499999999899E-6</v>
      </c>
      <c r="O864" s="36"/>
      <c r="P864" s="36">
        <v>1.78513425E-6</v>
      </c>
      <c r="Q864" s="36">
        <v>1.6264499999999999E-6</v>
      </c>
      <c r="R864" s="36">
        <v>4.9162499999999898E-7</v>
      </c>
      <c r="S864" s="36"/>
      <c r="T864" s="36"/>
      <c r="U864" s="36"/>
      <c r="V864" s="36"/>
      <c r="W864" s="36"/>
      <c r="X864" s="36"/>
      <c r="Y864" s="36"/>
      <c r="Z864" s="36"/>
      <c r="AA864" s="36"/>
      <c r="AB864" s="36"/>
      <c r="AC864" s="36"/>
      <c r="AD864" s="36"/>
      <c r="AE864" s="36"/>
      <c r="AF864" s="36"/>
      <c r="AG864" s="36"/>
      <c r="AH864" s="59" t="s">
        <v>395</v>
      </c>
    </row>
    <row r="865" spans="1:34" ht="15" customHeight="1" x14ac:dyDescent="0.25">
      <c r="A865" s="34" t="s">
        <v>832</v>
      </c>
      <c r="B865" s="34" t="s">
        <v>9</v>
      </c>
      <c r="C865" s="34" t="s">
        <v>10</v>
      </c>
      <c r="D865" s="34" t="s">
        <v>11</v>
      </c>
      <c r="E865" s="34" t="s">
        <v>12</v>
      </c>
      <c r="F865" s="34" t="s">
        <v>13</v>
      </c>
      <c r="G865" s="34" t="s">
        <v>14</v>
      </c>
      <c r="H865" s="34" t="s">
        <v>27</v>
      </c>
      <c r="I865" s="59" t="s">
        <v>17</v>
      </c>
      <c r="J865" s="35">
        <v>1</v>
      </c>
      <c r="K865" s="36">
        <v>2.7218943599999899E-2</v>
      </c>
      <c r="L865" s="36">
        <v>4.1751319299999902E-2</v>
      </c>
      <c r="M865" s="36">
        <v>1.9311664600000101E-2</v>
      </c>
      <c r="N865" s="36">
        <v>3.5352573999999901E-3</v>
      </c>
      <c r="O865" s="36"/>
      <c r="P865" s="36">
        <v>1.7875144290000001E-3</v>
      </c>
      <c r="Q865" s="36">
        <v>1.6286186000000001E-3</v>
      </c>
      <c r="R865" s="36">
        <v>4.9228049999999897E-4</v>
      </c>
      <c r="S865" s="36"/>
      <c r="T865" s="36"/>
      <c r="U865" s="36"/>
      <c r="V865" s="36"/>
      <c r="W865" s="36"/>
      <c r="X865" s="36"/>
      <c r="Y865" s="36"/>
      <c r="Z865" s="36"/>
      <c r="AA865" s="36"/>
      <c r="AB865" s="36"/>
      <c r="AC865" s="36"/>
      <c r="AD865" s="36"/>
      <c r="AE865" s="36"/>
      <c r="AF865" s="36"/>
      <c r="AG865" s="36"/>
      <c r="AH865" s="59" t="s">
        <v>395</v>
      </c>
    </row>
    <row r="866" spans="1:34" ht="15" customHeight="1" x14ac:dyDescent="0.25">
      <c r="A866" s="34" t="s">
        <v>832</v>
      </c>
      <c r="B866" s="34" t="s">
        <v>9</v>
      </c>
      <c r="C866" s="34" t="s">
        <v>10</v>
      </c>
      <c r="D866" s="34" t="s">
        <v>11</v>
      </c>
      <c r="E866" s="34" t="s">
        <v>12</v>
      </c>
      <c r="F866" s="34" t="s">
        <v>13</v>
      </c>
      <c r="G866" s="34" t="s">
        <v>14</v>
      </c>
      <c r="H866" s="34" t="s">
        <v>27</v>
      </c>
      <c r="I866" s="59" t="s">
        <v>18</v>
      </c>
      <c r="J866" s="35">
        <v>298</v>
      </c>
      <c r="K866" s="36">
        <v>6.4803556799999698E-5</v>
      </c>
      <c r="L866" s="36">
        <v>9.9402608399999794E-5</v>
      </c>
      <c r="M866" s="36">
        <v>4.5977704800000097E-5</v>
      </c>
      <c r="N866" s="36">
        <v>8.4168311999999798E-6</v>
      </c>
      <c r="O866" s="36"/>
      <c r="P866" s="36">
        <v>4.2557600520000003E-6</v>
      </c>
      <c r="Q866" s="36">
        <v>3.8774567999999904E-6</v>
      </c>
      <c r="R866" s="36">
        <v>1.1720340000000001E-6</v>
      </c>
      <c r="S866" s="36"/>
      <c r="T866" s="36"/>
      <c r="U866" s="36"/>
      <c r="V866" s="36"/>
      <c r="W866" s="36"/>
      <c r="X866" s="36"/>
      <c r="Y866" s="36"/>
      <c r="Z866" s="36"/>
      <c r="AA866" s="36"/>
      <c r="AB866" s="36"/>
      <c r="AC866" s="36"/>
      <c r="AD866" s="36"/>
      <c r="AE866" s="36"/>
      <c r="AF866" s="36"/>
      <c r="AG866" s="36"/>
      <c r="AH866" s="59" t="s">
        <v>395</v>
      </c>
    </row>
    <row r="867" spans="1:34" ht="15" customHeight="1" x14ac:dyDescent="0.25">
      <c r="A867" s="34" t="s">
        <v>832</v>
      </c>
      <c r="B867" s="34" t="s">
        <v>9</v>
      </c>
      <c r="C867" s="34" t="s">
        <v>10</v>
      </c>
      <c r="D867" s="34" t="s">
        <v>11</v>
      </c>
      <c r="E867" s="34" t="s">
        <v>12</v>
      </c>
      <c r="F867" s="34" t="s">
        <v>13</v>
      </c>
      <c r="G867" s="34" t="s">
        <v>14</v>
      </c>
      <c r="H867" s="34" t="s">
        <v>28</v>
      </c>
      <c r="I867" s="59" t="s">
        <v>16</v>
      </c>
      <c r="J867" s="35">
        <v>25</v>
      </c>
      <c r="K867" s="36">
        <v>1.3976475000000001E-5</v>
      </c>
      <c r="L867" s="36">
        <v>9.3750000000000399E-8</v>
      </c>
      <c r="M867" s="36"/>
      <c r="N867" s="36"/>
      <c r="O867" s="36"/>
      <c r="P867" s="36"/>
      <c r="Q867" s="36"/>
      <c r="R867" s="36"/>
      <c r="S867" s="36">
        <v>1.017E-7</v>
      </c>
      <c r="T867" s="36"/>
      <c r="U867" s="36"/>
      <c r="V867" s="36"/>
      <c r="W867" s="36"/>
      <c r="X867" s="36"/>
      <c r="Y867" s="36"/>
      <c r="Z867" s="36"/>
      <c r="AA867" s="36"/>
      <c r="AB867" s="36"/>
      <c r="AC867" s="36"/>
      <c r="AD867" s="36"/>
      <c r="AE867" s="36"/>
      <c r="AF867" s="36"/>
      <c r="AG867" s="36"/>
      <c r="AH867" s="59" t="s">
        <v>396</v>
      </c>
    </row>
    <row r="868" spans="1:34" ht="15" customHeight="1" x14ac:dyDescent="0.25">
      <c r="A868" s="34" t="s">
        <v>832</v>
      </c>
      <c r="B868" s="34" t="s">
        <v>9</v>
      </c>
      <c r="C868" s="34" t="s">
        <v>10</v>
      </c>
      <c r="D868" s="34" t="s">
        <v>11</v>
      </c>
      <c r="E868" s="34" t="s">
        <v>12</v>
      </c>
      <c r="F868" s="34" t="s">
        <v>13</v>
      </c>
      <c r="G868" s="34" t="s">
        <v>14</v>
      </c>
      <c r="H868" s="34" t="s">
        <v>28</v>
      </c>
      <c r="I868" s="59" t="s">
        <v>17</v>
      </c>
      <c r="J868" s="35">
        <v>1</v>
      </c>
      <c r="K868" s="36">
        <v>1.3790122E-2</v>
      </c>
      <c r="L868" s="36">
        <v>9.2500000000000405E-5</v>
      </c>
      <c r="M868" s="36"/>
      <c r="N868" s="36"/>
      <c r="O868" s="36"/>
      <c r="P868" s="36"/>
      <c r="Q868" s="36"/>
      <c r="R868" s="36"/>
      <c r="S868" s="36">
        <v>1.00344E-4</v>
      </c>
      <c r="T868" s="36"/>
      <c r="U868" s="36"/>
      <c r="V868" s="36"/>
      <c r="W868" s="36"/>
      <c r="X868" s="36"/>
      <c r="Y868" s="36"/>
      <c r="Z868" s="36"/>
      <c r="AA868" s="36"/>
      <c r="AB868" s="36"/>
      <c r="AC868" s="36"/>
      <c r="AD868" s="36"/>
      <c r="AE868" s="36"/>
      <c r="AF868" s="36"/>
      <c r="AG868" s="36"/>
      <c r="AH868" s="59" t="s">
        <v>396</v>
      </c>
    </row>
    <row r="869" spans="1:34" ht="15" customHeight="1" x14ac:dyDescent="0.25">
      <c r="A869" s="34" t="s">
        <v>832</v>
      </c>
      <c r="B869" s="34" t="s">
        <v>9</v>
      </c>
      <c r="C869" s="34" t="s">
        <v>10</v>
      </c>
      <c r="D869" s="34" t="s">
        <v>11</v>
      </c>
      <c r="E869" s="34" t="s">
        <v>12</v>
      </c>
      <c r="F869" s="34" t="s">
        <v>13</v>
      </c>
      <c r="G869" s="34" t="s">
        <v>14</v>
      </c>
      <c r="H869" s="34" t="s">
        <v>28</v>
      </c>
      <c r="I869" s="59" t="s">
        <v>18</v>
      </c>
      <c r="J869" s="35">
        <v>298</v>
      </c>
      <c r="K869" s="36">
        <v>3.3319916399999901E-5</v>
      </c>
      <c r="L869" s="36">
        <v>2.2350000000000099E-7</v>
      </c>
      <c r="M869" s="36"/>
      <c r="N869" s="36"/>
      <c r="O869" s="36"/>
      <c r="P869" s="36"/>
      <c r="Q869" s="36"/>
      <c r="R869" s="36"/>
      <c r="S869" s="36">
        <v>2.424528E-7</v>
      </c>
      <c r="T869" s="36"/>
      <c r="U869" s="36"/>
      <c r="V869" s="36"/>
      <c r="W869" s="36"/>
      <c r="X869" s="36"/>
      <c r="Y869" s="36"/>
      <c r="Z869" s="36"/>
      <c r="AA869" s="36"/>
      <c r="AB869" s="36"/>
      <c r="AC869" s="36"/>
      <c r="AD869" s="36"/>
      <c r="AE869" s="36"/>
      <c r="AF869" s="36"/>
      <c r="AG869" s="36"/>
      <c r="AH869" s="59" t="s">
        <v>396</v>
      </c>
    </row>
    <row r="870" spans="1:34" ht="15" customHeight="1" x14ac:dyDescent="0.25">
      <c r="A870" s="34" t="s">
        <v>832</v>
      </c>
      <c r="B870" s="34" t="s">
        <v>177</v>
      </c>
      <c r="C870" s="34" t="s">
        <v>10</v>
      </c>
      <c r="D870" s="34" t="s">
        <v>11</v>
      </c>
      <c r="E870" s="34" t="s">
        <v>12</v>
      </c>
      <c r="F870" s="34" t="s">
        <v>13</v>
      </c>
      <c r="G870" s="34" t="s">
        <v>178</v>
      </c>
      <c r="H870" s="34" t="s">
        <v>179</v>
      </c>
      <c r="I870" s="59" t="s">
        <v>16</v>
      </c>
      <c r="J870" s="35">
        <v>25</v>
      </c>
      <c r="K870" s="36"/>
      <c r="L870" s="36"/>
      <c r="M870" s="36"/>
      <c r="N870" s="36"/>
      <c r="O870" s="36"/>
      <c r="P870" s="36"/>
      <c r="Q870" s="36"/>
      <c r="R870" s="36"/>
      <c r="S870" s="36"/>
      <c r="T870" s="36">
        <v>2.4325000000000001E-7</v>
      </c>
      <c r="U870" s="36">
        <v>2.5549999999999998E-7</v>
      </c>
      <c r="V870" s="36">
        <v>8.0968518140994802E-2</v>
      </c>
      <c r="W870" s="36">
        <v>0.10640125</v>
      </c>
      <c r="X870" s="36">
        <v>8.7776750000000001E-2</v>
      </c>
      <c r="Y870" s="36">
        <v>8.6525500000000005E-2</v>
      </c>
      <c r="Z870" s="36">
        <v>8.4970500000000004E-2</v>
      </c>
      <c r="AA870" s="36">
        <v>8.6902750000000001E-2</v>
      </c>
      <c r="AB870" s="36">
        <v>7.6610024999999998E-2</v>
      </c>
      <c r="AC870" s="36">
        <v>8.2742350000000006E-2</v>
      </c>
      <c r="AD870" s="36">
        <v>7.6473888875000007E-2</v>
      </c>
      <c r="AE870" s="36">
        <v>9.7526832049999998E-2</v>
      </c>
      <c r="AF870" s="36">
        <v>8.6614316750000003E-2</v>
      </c>
      <c r="AG870" s="36">
        <v>8.8420907500000007E-2</v>
      </c>
      <c r="AH870" s="59" t="s">
        <v>590</v>
      </c>
    </row>
    <row r="871" spans="1:34" ht="15" customHeight="1" x14ac:dyDescent="0.25">
      <c r="A871" s="34" t="s">
        <v>832</v>
      </c>
      <c r="B871" s="34" t="s">
        <v>177</v>
      </c>
      <c r="C871" s="34" t="s">
        <v>10</v>
      </c>
      <c r="D871" s="34" t="s">
        <v>11</v>
      </c>
      <c r="E871" s="34" t="s">
        <v>12</v>
      </c>
      <c r="F871" s="34" t="s">
        <v>13</v>
      </c>
      <c r="G871" s="34" t="s">
        <v>178</v>
      </c>
      <c r="H871" s="34" t="s">
        <v>179</v>
      </c>
      <c r="I871" s="59" t="s">
        <v>17</v>
      </c>
      <c r="J871" s="35">
        <v>1</v>
      </c>
      <c r="K871" s="36">
        <v>1.0501488116073801</v>
      </c>
      <c r="L871" s="36">
        <v>1.0392834111639799</v>
      </c>
      <c r="M871" s="36">
        <v>1.0143448531647601</v>
      </c>
      <c r="N871" s="36">
        <v>1.01792597157833</v>
      </c>
      <c r="O871" s="36">
        <v>1.0282362820647699</v>
      </c>
      <c r="P871" s="36">
        <v>1.0307351928864601</v>
      </c>
      <c r="Q871" s="36">
        <v>1.0109690012644199</v>
      </c>
      <c r="R871" s="36">
        <v>1.0251197051201699</v>
      </c>
      <c r="S871" s="36">
        <v>1.0186785072100599</v>
      </c>
      <c r="T871" s="36">
        <v>1.2273256298999999</v>
      </c>
      <c r="U871" s="36">
        <v>1.0242412434999999</v>
      </c>
      <c r="V871" s="36">
        <v>0.98926937007138505</v>
      </c>
      <c r="W871" s="36">
        <v>0.78004119743</v>
      </c>
      <c r="X871" s="36">
        <v>0.74838530012000004</v>
      </c>
      <c r="Y871" s="36">
        <v>0.7583771467</v>
      </c>
      <c r="Z871" s="36">
        <v>1.01108496709</v>
      </c>
      <c r="AA871" s="36">
        <v>1.3077594588300001</v>
      </c>
      <c r="AB871" s="36">
        <v>0.76017986151000005</v>
      </c>
      <c r="AC871" s="36">
        <v>0.72422036015000002</v>
      </c>
      <c r="AD871" s="36">
        <v>0.65212686194000002</v>
      </c>
      <c r="AE871" s="36">
        <v>0.68272562932000003</v>
      </c>
      <c r="AF871" s="36">
        <v>0.66317002022000004</v>
      </c>
      <c r="AG871" s="36">
        <v>0.58641954782000005</v>
      </c>
      <c r="AH871" s="59" t="s">
        <v>590</v>
      </c>
    </row>
    <row r="872" spans="1:34" ht="15" customHeight="1" x14ac:dyDescent="0.25">
      <c r="A872" s="34" t="s">
        <v>832</v>
      </c>
      <c r="B872" s="34" t="s">
        <v>177</v>
      </c>
      <c r="C872" s="34" t="s">
        <v>10</v>
      </c>
      <c r="D872" s="34" t="s">
        <v>11</v>
      </c>
      <c r="E872" s="34" t="s">
        <v>12</v>
      </c>
      <c r="F872" s="34" t="s">
        <v>13</v>
      </c>
      <c r="G872" s="34" t="s">
        <v>178</v>
      </c>
      <c r="H872" s="34" t="s">
        <v>179</v>
      </c>
      <c r="I872" s="59" t="s">
        <v>18</v>
      </c>
      <c r="J872" s="35">
        <v>298</v>
      </c>
      <c r="K872" s="36"/>
      <c r="L872" s="36"/>
      <c r="M872" s="36"/>
      <c r="N872" s="36"/>
      <c r="O872" s="36"/>
      <c r="P872" s="36"/>
      <c r="Q872" s="36"/>
      <c r="R872" s="36"/>
      <c r="S872" s="36"/>
      <c r="T872" s="36">
        <v>9.65818E-7</v>
      </c>
      <c r="U872" s="36">
        <v>1.0149879999999999E-6</v>
      </c>
      <c r="V872" s="36"/>
      <c r="W872" s="36"/>
      <c r="X872" s="36">
        <v>4.4700000000000002E-5</v>
      </c>
      <c r="Y872" s="36">
        <v>6.5560000000000002E-5</v>
      </c>
      <c r="Z872" s="36"/>
      <c r="AA872" s="36"/>
      <c r="AB872" s="36"/>
      <c r="AC872" s="36"/>
      <c r="AD872" s="36"/>
      <c r="AE872" s="36"/>
      <c r="AF872" s="36"/>
      <c r="AG872" s="36"/>
      <c r="AH872" s="59" t="s">
        <v>590</v>
      </c>
    </row>
    <row r="873" spans="1:34" ht="15" customHeight="1" x14ac:dyDescent="0.25">
      <c r="A873" s="34" t="s">
        <v>832</v>
      </c>
      <c r="B873" s="34" t="s">
        <v>206</v>
      </c>
      <c r="C873" s="34" t="s">
        <v>10</v>
      </c>
      <c r="D873" s="34" t="s">
        <v>207</v>
      </c>
      <c r="E873" s="34" t="s">
        <v>12</v>
      </c>
      <c r="F873" s="34" t="s">
        <v>13</v>
      </c>
      <c r="G873" s="34" t="s">
        <v>208</v>
      </c>
      <c r="H873" s="34" t="s">
        <v>169</v>
      </c>
      <c r="I873" s="59" t="s">
        <v>209</v>
      </c>
      <c r="J873" s="35">
        <v>22800</v>
      </c>
      <c r="K873" s="36">
        <v>0.37515417395098799</v>
      </c>
      <c r="L873" s="36">
        <v>0.34440227014450597</v>
      </c>
      <c r="M873" s="36">
        <v>0.28658479367499501</v>
      </c>
      <c r="N873" s="36">
        <v>0.27862603837692501</v>
      </c>
      <c r="O873" s="36">
        <v>0.26039876232050102</v>
      </c>
      <c r="P873" s="36">
        <v>0.24720383254043299</v>
      </c>
      <c r="Q873" s="36">
        <v>0.23419518841926901</v>
      </c>
      <c r="R873" s="36">
        <v>0.19660253619274801</v>
      </c>
      <c r="S873" s="36">
        <v>0.192509447138562</v>
      </c>
      <c r="T873" s="36">
        <v>0.17954367797168</v>
      </c>
      <c r="U873" s="36">
        <v>0.16433626112893901</v>
      </c>
      <c r="V873" s="36">
        <v>0.16429029392505401</v>
      </c>
      <c r="W873" s="36">
        <v>0.158302687311315</v>
      </c>
      <c r="X873" s="36">
        <v>0.123669305641337</v>
      </c>
      <c r="Y873" s="36">
        <v>0.13476045359386399</v>
      </c>
      <c r="Z873" s="36">
        <v>0.11918588758283</v>
      </c>
      <c r="AA873" s="36">
        <v>0.16126058808482199</v>
      </c>
      <c r="AB873" s="36">
        <v>0.11363932217751301</v>
      </c>
      <c r="AC873" s="36">
        <v>0.16593343385850401</v>
      </c>
      <c r="AD873" s="36">
        <v>0.120516192569516</v>
      </c>
      <c r="AE873" s="36">
        <v>0.16458224034768901</v>
      </c>
      <c r="AF873" s="36">
        <v>0.16022457140915899</v>
      </c>
      <c r="AG873" s="36">
        <v>7.8257869762645094E-2</v>
      </c>
      <c r="AH873" s="59" t="s">
        <v>599</v>
      </c>
    </row>
    <row r="874" spans="1:34" ht="15" customHeight="1" x14ac:dyDescent="0.25">
      <c r="A874" s="34" t="s">
        <v>832</v>
      </c>
      <c r="B874" s="34" t="s">
        <v>764</v>
      </c>
      <c r="C874" s="34" t="s">
        <v>10</v>
      </c>
      <c r="D874" s="34" t="s">
        <v>33</v>
      </c>
      <c r="E874" s="34" t="s">
        <v>12</v>
      </c>
      <c r="F874" s="34" t="s">
        <v>13</v>
      </c>
      <c r="G874" s="34" t="s">
        <v>398</v>
      </c>
      <c r="H874" s="34" t="s">
        <v>169</v>
      </c>
      <c r="I874" s="59" t="s">
        <v>17</v>
      </c>
      <c r="J874" s="35">
        <v>1</v>
      </c>
      <c r="K874" s="36">
        <v>2.4325E-4</v>
      </c>
      <c r="L874" s="36">
        <v>2.4325E-4</v>
      </c>
      <c r="M874" s="36">
        <v>2.4325E-4</v>
      </c>
      <c r="N874" s="36">
        <v>2.4325E-4</v>
      </c>
      <c r="O874" s="36">
        <v>2.4325E-4</v>
      </c>
      <c r="P874" s="36">
        <v>2.4325E-4</v>
      </c>
      <c r="Q874" s="36">
        <v>2.4325E-4</v>
      </c>
      <c r="R874" s="36">
        <v>2.4325E-4</v>
      </c>
      <c r="S874" s="36">
        <v>2.4325E-4</v>
      </c>
      <c r="T874" s="36">
        <v>2.4325E-4</v>
      </c>
      <c r="U874" s="36">
        <v>2.4325E-4</v>
      </c>
      <c r="V874" s="36">
        <v>2.4325E-4</v>
      </c>
      <c r="W874" s="36">
        <v>3.9564999999999999E-4</v>
      </c>
      <c r="X874" s="36">
        <v>1.004E-5</v>
      </c>
      <c r="Y874" s="36">
        <v>3.2405999999999998E-4</v>
      </c>
      <c r="Z874" s="36">
        <v>4.5800000000000002E-4</v>
      </c>
      <c r="AA874" s="36">
        <v>3.5639999999999999E-4</v>
      </c>
      <c r="AB874" s="36">
        <v>4.102E-4</v>
      </c>
      <c r="AC874" s="36">
        <v>4.8999999999999998E-4</v>
      </c>
      <c r="AD874" s="36">
        <v>3.8705E-4</v>
      </c>
      <c r="AE874" s="36">
        <v>4.5331000000000001E-4</v>
      </c>
      <c r="AF874" s="36">
        <v>6.1240600000000002E-4</v>
      </c>
      <c r="AG874" s="36">
        <v>4.7737300000000001E-4</v>
      </c>
      <c r="AH874" s="59" t="s">
        <v>1188</v>
      </c>
    </row>
    <row r="875" spans="1:34" ht="15" customHeight="1" x14ac:dyDescent="0.25">
      <c r="A875" s="34" t="s">
        <v>832</v>
      </c>
      <c r="B875" s="34" t="s">
        <v>9</v>
      </c>
      <c r="C875" s="34" t="s">
        <v>10</v>
      </c>
      <c r="D875" s="34" t="s">
        <v>33</v>
      </c>
      <c r="E875" s="34" t="s">
        <v>12</v>
      </c>
      <c r="F875" s="34" t="s">
        <v>13</v>
      </c>
      <c r="G875" s="34" t="s">
        <v>14</v>
      </c>
      <c r="H875" s="34" t="s">
        <v>908</v>
      </c>
      <c r="I875" s="59" t="s">
        <v>16</v>
      </c>
      <c r="J875" s="35">
        <v>25</v>
      </c>
      <c r="K875" s="36">
        <v>7.17357238875576E-8</v>
      </c>
      <c r="L875" s="36">
        <v>7.1175239896357602E-8</v>
      </c>
      <c r="M875" s="36">
        <v>4.8925100157391998E-8</v>
      </c>
      <c r="N875" s="36">
        <v>1.2307698224314699E-8</v>
      </c>
      <c r="O875" s="36">
        <v>1.7434326400969301E-8</v>
      </c>
      <c r="P875" s="36">
        <v>3.4854457824548099E-8</v>
      </c>
      <c r="Q875" s="36">
        <v>2.33603940862291E-7</v>
      </c>
      <c r="R875" s="36">
        <v>2.1804141145408401E-7</v>
      </c>
      <c r="S875" s="36">
        <v>1.52562826252073E-7</v>
      </c>
      <c r="T875" s="36">
        <v>8.7847983329688395E-8</v>
      </c>
      <c r="U875" s="36">
        <v>4.6247856383244397E-8</v>
      </c>
      <c r="V875" s="36">
        <v>1.1862152803892401E-8</v>
      </c>
      <c r="W875" s="36">
        <v>1.4457985564393101E-7</v>
      </c>
      <c r="X875" s="36">
        <v>4.0781751256291002E-7</v>
      </c>
      <c r="Y875" s="36">
        <v>4.6199289781422699E-7</v>
      </c>
      <c r="Z875" s="36">
        <v>8.9017372695483901E-7</v>
      </c>
      <c r="AA875" s="36">
        <v>1.7375254007759399E-6</v>
      </c>
      <c r="AB875" s="36">
        <v>1.38443428737995E-6</v>
      </c>
      <c r="AC875" s="36">
        <v>1.2622806032799899E-6</v>
      </c>
      <c r="AD875" s="36">
        <v>1.4396706711764501E-6</v>
      </c>
      <c r="AE875" s="36">
        <v>1.62218112574973E-6</v>
      </c>
      <c r="AF875" s="36">
        <v>1.9448614350091299E-6</v>
      </c>
      <c r="AG875" s="36">
        <v>1.80459887902135E-6</v>
      </c>
      <c r="AH875" s="59" t="s">
        <v>1037</v>
      </c>
    </row>
    <row r="876" spans="1:34" ht="15" customHeight="1" x14ac:dyDescent="0.25">
      <c r="A876" s="34" t="s">
        <v>832</v>
      </c>
      <c r="B876" s="34" t="s">
        <v>9</v>
      </c>
      <c r="C876" s="34" t="s">
        <v>10</v>
      </c>
      <c r="D876" s="34" t="s">
        <v>33</v>
      </c>
      <c r="E876" s="34" t="s">
        <v>12</v>
      </c>
      <c r="F876" s="34" t="s">
        <v>13</v>
      </c>
      <c r="G876" s="34" t="s">
        <v>14</v>
      </c>
      <c r="H876" s="34" t="s">
        <v>908</v>
      </c>
      <c r="I876" s="59" t="s">
        <v>18</v>
      </c>
      <c r="J876" s="35">
        <v>298</v>
      </c>
      <c r="K876" s="36">
        <v>1.7101796574793701E-7</v>
      </c>
      <c r="L876" s="36">
        <v>1.6968177191291701E-7</v>
      </c>
      <c r="M876" s="36">
        <v>1.16637438775222E-7</v>
      </c>
      <c r="N876" s="36">
        <v>2.9341552566766201E-8</v>
      </c>
      <c r="O876" s="36">
        <v>4.1563434139910903E-8</v>
      </c>
      <c r="P876" s="36">
        <v>8.3093027453722695E-8</v>
      </c>
      <c r="Q876" s="36">
        <v>5.5691179501570201E-7</v>
      </c>
      <c r="R876" s="36">
        <v>5.1981072490653799E-7</v>
      </c>
      <c r="S876" s="36">
        <v>3.63709777784943E-7</v>
      </c>
      <c r="T876" s="36">
        <v>2.0942959225797701E-7</v>
      </c>
      <c r="U876" s="36">
        <v>1.1025488961765499E-7</v>
      </c>
      <c r="V876" s="36">
        <v>2.8279372284479599E-8</v>
      </c>
      <c r="W876" s="36">
        <v>3.4467837520648003E-7</v>
      </c>
      <c r="X876" s="36">
        <v>9.7223694994997696E-7</v>
      </c>
      <c r="Y876" s="36">
        <v>1.1013910683891199E-6</v>
      </c>
      <c r="Z876" s="36">
        <v>2.1221741650603401E-6</v>
      </c>
      <c r="AA876" s="36">
        <v>4.1422605554498299E-6</v>
      </c>
      <c r="AB876" s="36">
        <v>3.3004913411138E-6</v>
      </c>
      <c r="AC876" s="36">
        <v>3.0092769582195101E-6</v>
      </c>
      <c r="AD876" s="36">
        <v>3.4321748862309102E-6</v>
      </c>
      <c r="AE876" s="36">
        <v>3.8672798037873501E-6</v>
      </c>
      <c r="AF876" s="36">
        <v>4.6365496610617699E-6</v>
      </c>
      <c r="AG876" s="36">
        <v>4.3021637275869103E-6</v>
      </c>
      <c r="AH876" s="59" t="s">
        <v>1037</v>
      </c>
    </row>
    <row r="877" spans="1:34" ht="15" customHeight="1" x14ac:dyDescent="0.25">
      <c r="A877" s="34" t="s">
        <v>832</v>
      </c>
      <c r="B877" s="34" t="s">
        <v>9</v>
      </c>
      <c r="C877" s="34" t="s">
        <v>10</v>
      </c>
      <c r="D877" s="34" t="s">
        <v>33</v>
      </c>
      <c r="E877" s="34" t="s">
        <v>12</v>
      </c>
      <c r="F877" s="34" t="s">
        <v>13</v>
      </c>
      <c r="G877" s="34" t="s">
        <v>14</v>
      </c>
      <c r="H877" s="34" t="s">
        <v>32</v>
      </c>
      <c r="I877" s="59" t="s">
        <v>16</v>
      </c>
      <c r="J877" s="35">
        <v>25</v>
      </c>
      <c r="K877" s="36">
        <v>1.1088000000000001E-3</v>
      </c>
      <c r="L877" s="36"/>
      <c r="M877" s="36"/>
      <c r="N877" s="36"/>
      <c r="O877" s="36"/>
      <c r="P877" s="36"/>
      <c r="Q877" s="36"/>
      <c r="R877" s="36"/>
      <c r="S877" s="36"/>
      <c r="T877" s="36"/>
      <c r="U877" s="36"/>
      <c r="V877" s="36"/>
      <c r="W877" s="36">
        <v>5.6399416800000004E-4</v>
      </c>
      <c r="X877" s="36">
        <v>1.87926684172754E-4</v>
      </c>
      <c r="Y877" s="36">
        <v>3.20115165344777E-3</v>
      </c>
      <c r="Z877" s="36">
        <v>3.3737951999999998E-3</v>
      </c>
      <c r="AA877" s="36">
        <v>4.32400036E-3</v>
      </c>
      <c r="AB877" s="36">
        <v>2.4942420160000002E-3</v>
      </c>
      <c r="AC877" s="36">
        <v>3.1929503439999999E-3</v>
      </c>
      <c r="AD877" s="36">
        <v>2.9729382479999999E-3</v>
      </c>
      <c r="AE877" s="36">
        <v>3.1012729200000002E-3</v>
      </c>
      <c r="AF877" s="36">
        <v>3.3453694479999999E-3</v>
      </c>
      <c r="AG877" s="36">
        <v>3.1251350959999999E-3</v>
      </c>
      <c r="AH877" s="59" t="s">
        <v>353</v>
      </c>
    </row>
    <row r="878" spans="1:34" ht="15" customHeight="1" x14ac:dyDescent="0.25">
      <c r="A878" s="34" t="s">
        <v>832</v>
      </c>
      <c r="B878" s="34" t="s">
        <v>9</v>
      </c>
      <c r="C878" s="34" t="s">
        <v>10</v>
      </c>
      <c r="D878" s="34" t="s">
        <v>33</v>
      </c>
      <c r="E878" s="34" t="s">
        <v>12</v>
      </c>
      <c r="F878" s="34" t="s">
        <v>13</v>
      </c>
      <c r="G878" s="34" t="s">
        <v>14</v>
      </c>
      <c r="H878" s="34" t="s">
        <v>32</v>
      </c>
      <c r="I878" s="59" t="s">
        <v>18</v>
      </c>
      <c r="J878" s="35">
        <v>298</v>
      </c>
      <c r="K878" s="36">
        <v>1.7347176E-3</v>
      </c>
      <c r="L878" s="36"/>
      <c r="M878" s="36"/>
      <c r="N878" s="36"/>
      <c r="O878" s="36"/>
      <c r="P878" s="36"/>
      <c r="Q878" s="36"/>
      <c r="R878" s="36"/>
      <c r="S878" s="36"/>
      <c r="T878" s="36"/>
      <c r="U878" s="36"/>
      <c r="V878" s="36"/>
      <c r="W878" s="36">
        <v>8.8236887583599999E-4</v>
      </c>
      <c r="X878" s="36">
        <v>2.94011297388274E-4</v>
      </c>
      <c r="Y878" s="36">
        <v>5.0082017618190301E-3</v>
      </c>
      <c r="Z878" s="36">
        <v>5.2783025904000001E-3</v>
      </c>
      <c r="AA878" s="36">
        <v>6.7648985632200002E-3</v>
      </c>
      <c r="AB878" s="36">
        <v>3.9022416340319999E-3</v>
      </c>
      <c r="AC878" s="36">
        <v>4.9953708131880003E-3</v>
      </c>
      <c r="AD878" s="36">
        <v>4.6511618889960001E-3</v>
      </c>
      <c r="AE878" s="36">
        <v>4.8519414833400002E-3</v>
      </c>
      <c r="AF878" s="36">
        <v>5.2338305013960003E-3</v>
      </c>
      <c r="AG878" s="36">
        <v>4.8892738576920003E-3</v>
      </c>
      <c r="AH878" s="59" t="s">
        <v>353</v>
      </c>
    </row>
    <row r="879" spans="1:34" ht="15" customHeight="1" x14ac:dyDescent="0.25">
      <c r="A879" s="34" t="s">
        <v>832</v>
      </c>
      <c r="B879" s="34" t="s">
        <v>9</v>
      </c>
      <c r="C879" s="34" t="s">
        <v>10</v>
      </c>
      <c r="D879" s="34" t="s">
        <v>33</v>
      </c>
      <c r="E879" s="34" t="s">
        <v>12</v>
      </c>
      <c r="F879" s="34" t="s">
        <v>13</v>
      </c>
      <c r="G879" s="34" t="s">
        <v>14</v>
      </c>
      <c r="H879" s="34" t="s">
        <v>885</v>
      </c>
      <c r="I879" s="59" t="s">
        <v>16</v>
      </c>
      <c r="J879" s="35">
        <v>25</v>
      </c>
      <c r="K879" s="36"/>
      <c r="L879" s="36"/>
      <c r="M879" s="36"/>
      <c r="N879" s="36"/>
      <c r="O879" s="36"/>
      <c r="P879" s="36"/>
      <c r="Q879" s="36"/>
      <c r="R879" s="36"/>
      <c r="S879" s="36"/>
      <c r="T879" s="36"/>
      <c r="U879" s="36"/>
      <c r="V879" s="36">
        <v>1.48485810304491E-4</v>
      </c>
      <c r="W879" s="36">
        <v>1.857332366608E-4</v>
      </c>
      <c r="X879" s="36">
        <v>1.8130728483392E-4</v>
      </c>
      <c r="Y879" s="36">
        <v>1.8240848276099701E-4</v>
      </c>
      <c r="Z879" s="36">
        <v>1.7858996582759999E-4</v>
      </c>
      <c r="AA879" s="36">
        <v>1.720557258192E-4</v>
      </c>
      <c r="AB879" s="36">
        <v>1.6277480436376E-4</v>
      </c>
      <c r="AC879" s="36">
        <v>1.2353293727320001E-4</v>
      </c>
      <c r="AD879" s="36">
        <v>8.8333508994879999E-5</v>
      </c>
      <c r="AE879" s="36">
        <v>9.6150117649600002E-5</v>
      </c>
      <c r="AF879" s="36">
        <v>9.1444311862640002E-5</v>
      </c>
      <c r="AG879" s="36">
        <v>6.521923170096E-5</v>
      </c>
      <c r="AH879" s="59" t="s">
        <v>887</v>
      </c>
    </row>
    <row r="880" spans="1:34" ht="15" customHeight="1" x14ac:dyDescent="0.25">
      <c r="A880" s="34" t="s">
        <v>832</v>
      </c>
      <c r="B880" s="34" t="s">
        <v>9</v>
      </c>
      <c r="C880" s="34" t="s">
        <v>10</v>
      </c>
      <c r="D880" s="34" t="s">
        <v>33</v>
      </c>
      <c r="E880" s="34" t="s">
        <v>12</v>
      </c>
      <c r="F880" s="34" t="s">
        <v>13</v>
      </c>
      <c r="G880" s="34" t="s">
        <v>14</v>
      </c>
      <c r="H880" s="34" t="s">
        <v>885</v>
      </c>
      <c r="I880" s="59" t="s">
        <v>18</v>
      </c>
      <c r="J880" s="35">
        <v>298</v>
      </c>
      <c r="K880" s="36"/>
      <c r="L880" s="36"/>
      <c r="M880" s="36"/>
      <c r="N880" s="36"/>
      <c r="O880" s="36"/>
      <c r="P880" s="36"/>
      <c r="Q880" s="36"/>
      <c r="R880" s="36"/>
      <c r="S880" s="36"/>
      <c r="T880" s="36"/>
      <c r="U880" s="36"/>
      <c r="V880" s="36">
        <v>1.7727222588295299E-4</v>
      </c>
      <c r="W880" s="36">
        <v>4.3570348899623197E-4</v>
      </c>
      <c r="X880" s="36">
        <v>4.2548287068400198E-4</v>
      </c>
      <c r="Y880" s="36">
        <v>4.28036375669369E-4</v>
      </c>
      <c r="Z880" s="36">
        <v>4.1910600230591998E-4</v>
      </c>
      <c r="AA880" s="36">
        <v>4.0377177456620797E-4</v>
      </c>
      <c r="AB880" s="36">
        <v>3.8199819776565399E-4</v>
      </c>
      <c r="AC880" s="36">
        <v>2.89890863045882E-4</v>
      </c>
      <c r="AD880" s="36">
        <v>2.07308861608735E-4</v>
      </c>
      <c r="AE880" s="36">
        <v>2.2565062546919901E-4</v>
      </c>
      <c r="AF880" s="36">
        <v>2.1460541323864999E-4</v>
      </c>
      <c r="AG880" s="36">
        <v>1.53053231994228E-4</v>
      </c>
      <c r="AH880" s="59" t="s">
        <v>887</v>
      </c>
    </row>
    <row r="881" spans="1:34" ht="15" customHeight="1" x14ac:dyDescent="0.25">
      <c r="A881" s="34" t="s">
        <v>832</v>
      </c>
      <c r="B881" s="34" t="s">
        <v>9</v>
      </c>
      <c r="C881" s="34" t="s">
        <v>10</v>
      </c>
      <c r="D881" s="34" t="s">
        <v>33</v>
      </c>
      <c r="E881" s="34" t="s">
        <v>12</v>
      </c>
      <c r="F881" s="34" t="s">
        <v>13</v>
      </c>
      <c r="G881" s="34" t="s">
        <v>14</v>
      </c>
      <c r="H881" s="34" t="s">
        <v>30</v>
      </c>
      <c r="I881" s="59" t="s">
        <v>16</v>
      </c>
      <c r="J881" s="35">
        <v>25</v>
      </c>
      <c r="K881" s="36"/>
      <c r="L881" s="36">
        <v>1.0102568E-4</v>
      </c>
      <c r="M881" s="36">
        <v>1.1262077656733601E-4</v>
      </c>
      <c r="N881" s="36">
        <v>1.7768423999999999E-4</v>
      </c>
      <c r="O881" s="36">
        <v>1.3380063999999999E-4</v>
      </c>
      <c r="P881" s="36">
        <v>1.7482332240000001E-4</v>
      </c>
      <c r="Q881" s="36">
        <v>1.7666008000000001E-4</v>
      </c>
      <c r="R881" s="36">
        <v>1.7784583999999999E-4</v>
      </c>
      <c r="S881" s="36">
        <v>1.7647528000000001E-4</v>
      </c>
      <c r="T881" s="36">
        <v>2.6081878055856002E-4</v>
      </c>
      <c r="U881" s="36">
        <v>2.2898224822353599E-4</v>
      </c>
      <c r="V881" s="36">
        <v>2.3070647456369901E-5</v>
      </c>
      <c r="W881" s="36"/>
      <c r="X881" s="36"/>
      <c r="Y881" s="36"/>
      <c r="Z881" s="36"/>
      <c r="AA881" s="36"/>
      <c r="AB881" s="36"/>
      <c r="AC881" s="36"/>
      <c r="AD881" s="36"/>
      <c r="AE881" s="36"/>
      <c r="AF881" s="36"/>
      <c r="AG881" s="36"/>
      <c r="AH881" s="59" t="s">
        <v>351</v>
      </c>
    </row>
    <row r="882" spans="1:34" ht="15" customHeight="1" x14ac:dyDescent="0.25">
      <c r="A882" s="34" t="s">
        <v>832</v>
      </c>
      <c r="B882" s="34" t="s">
        <v>9</v>
      </c>
      <c r="C882" s="34" t="s">
        <v>10</v>
      </c>
      <c r="D882" s="34" t="s">
        <v>33</v>
      </c>
      <c r="E882" s="34" t="s">
        <v>12</v>
      </c>
      <c r="F882" s="34" t="s">
        <v>13</v>
      </c>
      <c r="G882" s="34" t="s">
        <v>14</v>
      </c>
      <c r="H882" s="34" t="s">
        <v>30</v>
      </c>
      <c r="I882" s="59" t="s">
        <v>18</v>
      </c>
      <c r="J882" s="35">
        <v>298</v>
      </c>
      <c r="K882" s="36"/>
      <c r="L882" s="36">
        <v>2.3708201454000099E-4</v>
      </c>
      <c r="M882" s="36">
        <v>2.64292807409397E-4</v>
      </c>
      <c r="N882" s="36">
        <v>4.1698049022000002E-4</v>
      </c>
      <c r="O882" s="36">
        <v>3.1399665192000098E-4</v>
      </c>
      <c r="P882" s="36">
        <v>4.1026663184219999E-4</v>
      </c>
      <c r="Q882" s="36">
        <v>4.1457704273999997E-4</v>
      </c>
      <c r="R882" s="36">
        <v>4.1735972502E-4</v>
      </c>
      <c r="S882" s="36">
        <v>4.1414336333999899E-4</v>
      </c>
      <c r="T882" s="36">
        <v>6.1207647327580095E-4</v>
      </c>
      <c r="U882" s="36">
        <v>5.37364091018583E-4</v>
      </c>
      <c r="V882" s="36">
        <v>5.4141041918236103E-5</v>
      </c>
      <c r="W882" s="36"/>
      <c r="X882" s="36"/>
      <c r="Y882" s="36"/>
      <c r="Z882" s="36"/>
      <c r="AA882" s="36"/>
      <c r="AB882" s="36"/>
      <c r="AC882" s="36"/>
      <c r="AD882" s="36"/>
      <c r="AE882" s="36"/>
      <c r="AF882" s="36"/>
      <c r="AG882" s="36"/>
      <c r="AH882" s="59" t="s">
        <v>351</v>
      </c>
    </row>
    <row r="883" spans="1:34" ht="15" customHeight="1" x14ac:dyDescent="0.25">
      <c r="A883" s="34" t="s">
        <v>832</v>
      </c>
      <c r="B883" s="34" t="s">
        <v>9</v>
      </c>
      <c r="C883" s="34" t="s">
        <v>10</v>
      </c>
      <c r="D883" s="34" t="s">
        <v>33</v>
      </c>
      <c r="E883" s="34" t="s">
        <v>12</v>
      </c>
      <c r="F883" s="34" t="s">
        <v>13</v>
      </c>
      <c r="G883" s="34" t="s">
        <v>14</v>
      </c>
      <c r="H883" s="34" t="s">
        <v>21</v>
      </c>
      <c r="I883" s="59" t="s">
        <v>16</v>
      </c>
      <c r="J883" s="35">
        <v>25</v>
      </c>
      <c r="K883" s="36">
        <v>1.3269027462794E-4</v>
      </c>
      <c r="L883" s="36">
        <v>1.06210889781491E-4</v>
      </c>
      <c r="M883" s="36">
        <v>4.6605493657979802E-5</v>
      </c>
      <c r="N883" s="36">
        <v>5.2444030583294599E-5</v>
      </c>
      <c r="O883" s="36">
        <v>5.0093931595078697E-5</v>
      </c>
      <c r="P883" s="36">
        <v>5.7582040612670797E-5</v>
      </c>
      <c r="Q883" s="36">
        <v>5.1052341495849602E-5</v>
      </c>
      <c r="R883" s="36">
        <v>5.2405937612618802E-5</v>
      </c>
      <c r="S883" s="36">
        <v>5.1333980449310198E-5</v>
      </c>
      <c r="T883" s="36">
        <v>4.4508492814741802E-5</v>
      </c>
      <c r="U883" s="36">
        <v>3.1155829816080097E-5</v>
      </c>
      <c r="V883" s="36">
        <v>3.5239021287212299E-6</v>
      </c>
      <c r="W883" s="36">
        <v>2.6360494861392398E-5</v>
      </c>
      <c r="X883" s="36">
        <v>2.4444422984317899E-5</v>
      </c>
      <c r="Y883" s="36">
        <v>2.4563297083178901E-5</v>
      </c>
      <c r="Z883" s="36">
        <v>2.5065593946038299E-5</v>
      </c>
      <c r="AA883" s="36">
        <v>3.7619056310338303E-5</v>
      </c>
      <c r="AB883" s="36">
        <v>2.8396029768624401E-5</v>
      </c>
      <c r="AC883" s="36">
        <v>2.4412083802078699E-5</v>
      </c>
      <c r="AD883" s="36">
        <v>2.2276511364582401E-5</v>
      </c>
      <c r="AE883" s="36">
        <v>1.8663445768599199E-5</v>
      </c>
      <c r="AF883" s="36">
        <v>1.9643891566027201E-5</v>
      </c>
      <c r="AG883" s="36">
        <v>1.5601932054330301E-5</v>
      </c>
      <c r="AH883" s="59" t="s">
        <v>401</v>
      </c>
    </row>
    <row r="884" spans="1:34" ht="15" customHeight="1" x14ac:dyDescent="0.25">
      <c r="A884" s="34" t="s">
        <v>832</v>
      </c>
      <c r="B884" s="34" t="s">
        <v>9</v>
      </c>
      <c r="C884" s="34" t="s">
        <v>10</v>
      </c>
      <c r="D884" s="34" t="s">
        <v>33</v>
      </c>
      <c r="E884" s="34" t="s">
        <v>12</v>
      </c>
      <c r="F884" s="34" t="s">
        <v>13</v>
      </c>
      <c r="G884" s="34" t="s">
        <v>14</v>
      </c>
      <c r="H884" s="34" t="s">
        <v>21</v>
      </c>
      <c r="I884" s="59" t="s">
        <v>17</v>
      </c>
      <c r="J884" s="35">
        <v>1</v>
      </c>
      <c r="K884" s="36">
        <v>0.13085030281976601</v>
      </c>
      <c r="L884" s="36">
        <v>0.104738098776521</v>
      </c>
      <c r="M884" s="36">
        <v>4.5959230812589201E-2</v>
      </c>
      <c r="N884" s="36">
        <v>5.1716806692539599E-2</v>
      </c>
      <c r="O884" s="36">
        <v>4.9399295743626899E-2</v>
      </c>
      <c r="P884" s="36">
        <v>5.6783569649508397E-2</v>
      </c>
      <c r="Q884" s="36">
        <v>5.0344415693773799E-2</v>
      </c>
      <c r="R884" s="36">
        <v>5.1679241944390497E-2</v>
      </c>
      <c r="S884" s="36">
        <v>5.0622149253746397E-2</v>
      </c>
      <c r="T884" s="36">
        <v>4.3441983940621001E-2</v>
      </c>
      <c r="U884" s="36">
        <v>3.0242753568517002E-2</v>
      </c>
      <c r="V884" s="36">
        <v>3.39499843734457E-3</v>
      </c>
      <c r="W884" s="36">
        <v>2.59938308351455E-2</v>
      </c>
      <c r="X884" s="36">
        <v>2.41058115228963E-2</v>
      </c>
      <c r="Y884" s="36">
        <v>2.4223326785113099E-2</v>
      </c>
      <c r="Z884" s="36">
        <v>2.4718842243443801E-2</v>
      </c>
      <c r="AA884" s="36">
        <v>3.7110011586161201E-2</v>
      </c>
      <c r="AB884" s="36">
        <v>2.8003955039515201E-2</v>
      </c>
      <c r="AC884" s="36">
        <v>2.4069540608879302E-2</v>
      </c>
      <c r="AD884" s="36">
        <v>2.1965952942348099E-2</v>
      </c>
      <c r="AE884" s="36">
        <v>1.84043191214272E-2</v>
      </c>
      <c r="AF884" s="36">
        <v>1.9371055495357101E-2</v>
      </c>
      <c r="AG884" s="36">
        <v>1.53854862366681E-2</v>
      </c>
      <c r="AH884" s="59" t="s">
        <v>401</v>
      </c>
    </row>
    <row r="885" spans="1:34" ht="15" customHeight="1" x14ac:dyDescent="0.25">
      <c r="A885" s="34" t="s">
        <v>832</v>
      </c>
      <c r="B885" s="34" t="s">
        <v>9</v>
      </c>
      <c r="C885" s="34" t="s">
        <v>10</v>
      </c>
      <c r="D885" s="34" t="s">
        <v>33</v>
      </c>
      <c r="E885" s="34" t="s">
        <v>12</v>
      </c>
      <c r="F885" s="34" t="s">
        <v>13</v>
      </c>
      <c r="G885" s="34" t="s">
        <v>14</v>
      </c>
      <c r="H885" s="34" t="s">
        <v>21</v>
      </c>
      <c r="I885" s="59" t="s">
        <v>18</v>
      </c>
      <c r="J885" s="35">
        <v>298</v>
      </c>
      <c r="K885" s="36">
        <v>3.1633361471300898E-4</v>
      </c>
      <c r="L885" s="36">
        <v>2.5320676123907402E-4</v>
      </c>
      <c r="M885" s="36">
        <v>1.11107496880624E-4</v>
      </c>
      <c r="N885" s="36">
        <v>1.2502656891057401E-4</v>
      </c>
      <c r="O885" s="36">
        <v>1.19423932922668E-4</v>
      </c>
      <c r="P885" s="36">
        <v>1.37275584820607E-4</v>
      </c>
      <c r="Q885" s="36">
        <v>1.21708782126105E-4</v>
      </c>
      <c r="R885" s="36">
        <v>1.2493575526848299E-4</v>
      </c>
      <c r="S885" s="36">
        <v>1.22380209391155E-4</v>
      </c>
      <c r="T885" s="36">
        <v>1.06108246870344E-4</v>
      </c>
      <c r="U885" s="36">
        <v>7.4275498281535E-5</v>
      </c>
      <c r="V885" s="36">
        <v>8.4009826748714107E-6</v>
      </c>
      <c r="W885" s="36">
        <v>6.2843419631294402E-5</v>
      </c>
      <c r="X885" s="36">
        <v>5.8275504394613899E-5</v>
      </c>
      <c r="Y885" s="36">
        <v>5.8558900246298498E-5</v>
      </c>
      <c r="Z885" s="36">
        <v>5.97563759673553E-5</v>
      </c>
      <c r="AA885" s="36">
        <v>8.9683830243846507E-5</v>
      </c>
      <c r="AB885" s="36">
        <v>6.7696134968400494E-5</v>
      </c>
      <c r="AC885" s="36">
        <v>5.81984077841557E-5</v>
      </c>
      <c r="AD885" s="36">
        <v>5.3107203188267798E-5</v>
      </c>
      <c r="AE885" s="36">
        <v>4.4493654712340402E-5</v>
      </c>
      <c r="AF885" s="36">
        <v>4.6831037493408802E-5</v>
      </c>
      <c r="AG885" s="36">
        <v>3.7195006017523501E-5</v>
      </c>
      <c r="AH885" s="59" t="s">
        <v>401</v>
      </c>
    </row>
    <row r="886" spans="1:34" ht="15" customHeight="1" x14ac:dyDescent="0.25">
      <c r="A886" s="34" t="s">
        <v>832</v>
      </c>
      <c r="B886" s="34" t="s">
        <v>9</v>
      </c>
      <c r="C886" s="34" t="s">
        <v>10</v>
      </c>
      <c r="D886" s="34" t="s">
        <v>33</v>
      </c>
      <c r="E886" s="34" t="s">
        <v>12</v>
      </c>
      <c r="F886" s="34" t="s">
        <v>13</v>
      </c>
      <c r="G886" s="34" t="s">
        <v>14</v>
      </c>
      <c r="H886" s="34" t="s">
        <v>31</v>
      </c>
      <c r="I886" s="59" t="s">
        <v>16</v>
      </c>
      <c r="J886" s="35">
        <v>25</v>
      </c>
      <c r="K886" s="36"/>
      <c r="L886" s="36">
        <v>6.1229120000000001E-5</v>
      </c>
      <c r="M886" s="36">
        <v>7.5623119999999999E-5</v>
      </c>
      <c r="N886" s="36">
        <v>7.8850239999999995E-5</v>
      </c>
      <c r="O886" s="36">
        <v>7.3654479999999895E-5</v>
      </c>
      <c r="P886" s="36">
        <v>8.6639632800000207E-5</v>
      </c>
      <c r="Q886" s="36">
        <v>8.9764400000000194E-5</v>
      </c>
      <c r="R886" s="36">
        <v>9.4199600000000093E-5</v>
      </c>
      <c r="S886" s="36">
        <v>9.5893279999999706E-5</v>
      </c>
      <c r="T886" s="36">
        <v>2.0094451479479999E-4</v>
      </c>
      <c r="U886" s="36">
        <v>3.4361682276063998E-4</v>
      </c>
      <c r="V886" s="36">
        <v>9.3484991199999995E-5</v>
      </c>
      <c r="W886" s="36">
        <v>2.7136000000000002E-7</v>
      </c>
      <c r="X886" s="36"/>
      <c r="Y886" s="36"/>
      <c r="Z886" s="36"/>
      <c r="AA886" s="36"/>
      <c r="AB886" s="36"/>
      <c r="AC886" s="36"/>
      <c r="AD886" s="36"/>
      <c r="AE886" s="36"/>
      <c r="AF886" s="36"/>
      <c r="AG886" s="36"/>
      <c r="AH886" s="59" t="s">
        <v>352</v>
      </c>
    </row>
    <row r="887" spans="1:34" ht="15" customHeight="1" x14ac:dyDescent="0.25">
      <c r="A887" s="34" t="s">
        <v>832</v>
      </c>
      <c r="B887" s="34" t="s">
        <v>9</v>
      </c>
      <c r="C887" s="34" t="s">
        <v>10</v>
      </c>
      <c r="D887" s="34" t="s">
        <v>33</v>
      </c>
      <c r="E887" s="34" t="s">
        <v>12</v>
      </c>
      <c r="F887" s="34" t="s">
        <v>13</v>
      </c>
      <c r="G887" s="34" t="s">
        <v>14</v>
      </c>
      <c r="H887" s="34" t="s">
        <v>31</v>
      </c>
      <c r="I887" s="59" t="s">
        <v>18</v>
      </c>
      <c r="J887" s="35">
        <v>298</v>
      </c>
      <c r="K887" s="36"/>
      <c r="L887" s="36">
        <v>1.4368943736000001E-4</v>
      </c>
      <c r="M887" s="36">
        <v>1.7746855686E-4</v>
      </c>
      <c r="N887" s="36">
        <v>1.8504180072000001E-4</v>
      </c>
      <c r="O887" s="36">
        <v>1.7284865094E-4</v>
      </c>
      <c r="P887" s="36">
        <v>2.0332155827339999E-4</v>
      </c>
      <c r="Q887" s="36">
        <v>2.1065460570000001E-4</v>
      </c>
      <c r="R887" s="36">
        <v>2.2106291130000001E-4</v>
      </c>
      <c r="S887" s="36">
        <v>2.2503755483999901E-4</v>
      </c>
      <c r="T887" s="36">
        <v>4.71566540094698E-4</v>
      </c>
      <c r="U887" s="36">
        <v>8.0638277881353202E-4</v>
      </c>
      <c r="V887" s="36">
        <v>2.193859030986E-4</v>
      </c>
      <c r="W887" s="36">
        <v>6.3681408000000003E-7</v>
      </c>
      <c r="X887" s="36"/>
      <c r="Y887" s="36"/>
      <c r="Z887" s="36"/>
      <c r="AA887" s="36"/>
      <c r="AB887" s="36"/>
      <c r="AC887" s="36"/>
      <c r="AD887" s="36"/>
      <c r="AE887" s="36"/>
      <c r="AF887" s="36"/>
      <c r="AG887" s="36"/>
      <c r="AH887" s="59" t="s">
        <v>352</v>
      </c>
    </row>
    <row r="888" spans="1:34" ht="15" customHeight="1" x14ac:dyDescent="0.25">
      <c r="A888" s="34" t="s">
        <v>832</v>
      </c>
      <c r="B888" s="34" t="s">
        <v>9</v>
      </c>
      <c r="C888" s="34" t="s">
        <v>10</v>
      </c>
      <c r="D888" s="34" t="s">
        <v>33</v>
      </c>
      <c r="E888" s="34" t="s">
        <v>12</v>
      </c>
      <c r="F888" s="34" t="s">
        <v>13</v>
      </c>
      <c r="G888" s="34" t="s">
        <v>14</v>
      </c>
      <c r="H888" s="34" t="s">
        <v>20</v>
      </c>
      <c r="I888" s="59" t="s">
        <v>16</v>
      </c>
      <c r="J888" s="35">
        <v>25</v>
      </c>
      <c r="K888" s="36">
        <v>3.275359075E-3</v>
      </c>
      <c r="L888" s="36">
        <v>3.0413040999999899E-3</v>
      </c>
      <c r="M888" s="36">
        <v>2.27510900000001E-3</v>
      </c>
      <c r="N888" s="36">
        <v>2.5008107999999899E-3</v>
      </c>
      <c r="O888" s="36">
        <v>2.6257531499999801E-3</v>
      </c>
      <c r="P888" s="36">
        <v>2.9756179097499801E-3</v>
      </c>
      <c r="Q888" s="36">
        <v>4.2358710500000202E-3</v>
      </c>
      <c r="R888" s="36">
        <v>4.8070748750000296E-3</v>
      </c>
      <c r="S888" s="36">
        <v>5.2000402500000202E-3</v>
      </c>
      <c r="T888" s="36">
        <v>4.6452779446305697E-3</v>
      </c>
      <c r="U888" s="36">
        <v>5.5369055975801797E-3</v>
      </c>
      <c r="V888" s="36">
        <v>4.9704819748454298E-3</v>
      </c>
      <c r="W888" s="36">
        <v>6.5690789993463799E-3</v>
      </c>
      <c r="X888" s="36">
        <v>6.3578423797442498E-3</v>
      </c>
      <c r="Y888" s="36">
        <v>6.4016753496564703E-3</v>
      </c>
      <c r="Z888" s="36">
        <v>6.5406763701173999E-3</v>
      </c>
      <c r="AA888" s="36">
        <v>6.0006879596339602E-3</v>
      </c>
      <c r="AB888" s="36">
        <v>5.52839478647703E-3</v>
      </c>
      <c r="AC888" s="36">
        <v>5.3701227260889396E-3</v>
      </c>
      <c r="AD888" s="36">
        <v>5.1672740012229396E-3</v>
      </c>
      <c r="AE888" s="36">
        <v>5.3996524981382603E-3</v>
      </c>
      <c r="AF888" s="36">
        <v>5.6601716819914497E-3</v>
      </c>
      <c r="AG888" s="36">
        <v>5.6458062220242503E-3</v>
      </c>
      <c r="AH888" s="59" t="s">
        <v>400</v>
      </c>
    </row>
    <row r="889" spans="1:34" ht="15" customHeight="1" x14ac:dyDescent="0.25">
      <c r="A889" s="34" t="s">
        <v>832</v>
      </c>
      <c r="B889" s="34" t="s">
        <v>9</v>
      </c>
      <c r="C889" s="34" t="s">
        <v>10</v>
      </c>
      <c r="D889" s="34" t="s">
        <v>33</v>
      </c>
      <c r="E889" s="34" t="s">
        <v>12</v>
      </c>
      <c r="F889" s="34" t="s">
        <v>13</v>
      </c>
      <c r="G889" s="34" t="s">
        <v>14</v>
      </c>
      <c r="H889" s="34" t="s">
        <v>20</v>
      </c>
      <c r="I889" s="59" t="s">
        <v>17</v>
      </c>
      <c r="J889" s="35">
        <v>1</v>
      </c>
      <c r="K889" s="36">
        <v>6.9463815262600104</v>
      </c>
      <c r="L889" s="36">
        <v>6.44999773527997</v>
      </c>
      <c r="M889" s="36">
        <v>4.8250511672000203</v>
      </c>
      <c r="N889" s="36">
        <v>5.3037195446399696</v>
      </c>
      <c r="O889" s="36">
        <v>5.5686972805199604</v>
      </c>
      <c r="P889" s="36">
        <v>6.3106904629977603</v>
      </c>
      <c r="Q889" s="36">
        <v>8.9834353228400392</v>
      </c>
      <c r="R889" s="36">
        <v>10.1948443949001</v>
      </c>
      <c r="S889" s="36">
        <v>11.0282453622</v>
      </c>
      <c r="T889" s="36">
        <v>9.9980346586930509</v>
      </c>
      <c r="U889" s="36">
        <v>11.918025082469599</v>
      </c>
      <c r="V889" s="36">
        <v>10.283449147311</v>
      </c>
      <c r="W889" s="36">
        <v>14.152632834645701</v>
      </c>
      <c r="X889" s="36">
        <v>13.634571654201601</v>
      </c>
      <c r="Y889" s="36">
        <v>13.7698081379811</v>
      </c>
      <c r="Z889" s="36">
        <v>14.1829804314747</v>
      </c>
      <c r="AA889" s="36">
        <v>12.879119862492299</v>
      </c>
      <c r="AB889" s="36">
        <v>11.8623441421722</v>
      </c>
      <c r="AC889" s="36">
        <v>11.5377321798781</v>
      </c>
      <c r="AD889" s="36">
        <v>11.0846760490967</v>
      </c>
      <c r="AE889" s="36">
        <v>11.583629391781299</v>
      </c>
      <c r="AF889" s="36">
        <v>12.1581778123017</v>
      </c>
      <c r="AG889" s="36">
        <v>12.105479277464401</v>
      </c>
      <c r="AH889" s="59" t="s">
        <v>400</v>
      </c>
    </row>
    <row r="890" spans="1:34" ht="15" customHeight="1" x14ac:dyDescent="0.25">
      <c r="A890" s="34" t="s">
        <v>832</v>
      </c>
      <c r="B890" s="34" t="s">
        <v>9</v>
      </c>
      <c r="C890" s="34" t="s">
        <v>10</v>
      </c>
      <c r="D890" s="34" t="s">
        <v>33</v>
      </c>
      <c r="E890" s="34" t="s">
        <v>12</v>
      </c>
      <c r="F890" s="34" t="s">
        <v>13</v>
      </c>
      <c r="G890" s="34" t="s">
        <v>14</v>
      </c>
      <c r="H890" s="34" t="s">
        <v>20</v>
      </c>
      <c r="I890" s="59" t="s">
        <v>18</v>
      </c>
      <c r="J890" s="35">
        <v>298</v>
      </c>
      <c r="K890" s="36">
        <v>3.9042280174000099E-3</v>
      </c>
      <c r="L890" s="36">
        <v>3.6252344871999802E-3</v>
      </c>
      <c r="M890" s="36">
        <v>2.7119299280000098E-3</v>
      </c>
      <c r="N890" s="36">
        <v>2.9809664735999798E-3</v>
      </c>
      <c r="O890" s="36">
        <v>3.1298977547999799E-3</v>
      </c>
      <c r="P890" s="36">
        <v>3.5469365484219798E-3</v>
      </c>
      <c r="Q890" s="36">
        <v>5.0491582916000199E-3</v>
      </c>
      <c r="R890" s="36">
        <v>5.73003325100004E-3</v>
      </c>
      <c r="S890" s="36">
        <v>6.1984479780000301E-3</v>
      </c>
      <c r="T890" s="36">
        <v>5.5371713099996401E-3</v>
      </c>
      <c r="U890" s="36">
        <v>6.5999914723155698E-3</v>
      </c>
      <c r="V890" s="36">
        <v>5.92482345985656E-3</v>
      </c>
      <c r="W890" s="36">
        <v>7.8434390972714901E-3</v>
      </c>
      <c r="X890" s="36">
        <v>7.5785478906148004E-3</v>
      </c>
      <c r="Y890" s="36">
        <v>7.6307970048705102E-3</v>
      </c>
      <c r="Z890" s="36">
        <v>7.79648617817449E-3</v>
      </c>
      <c r="AA890" s="36">
        <v>7.15281999126368E-3</v>
      </c>
      <c r="AB890" s="36">
        <v>6.5897270666206197E-3</v>
      </c>
      <c r="AC890" s="36">
        <v>6.4074442745980101E-3</v>
      </c>
      <c r="AD890" s="36">
        <v>6.1593310006369398E-3</v>
      </c>
      <c r="AE890" s="36">
        <v>6.4363261926808097E-3</v>
      </c>
      <c r="AF890" s="36">
        <v>6.7470140258617996E-3</v>
      </c>
      <c r="AG890" s="36">
        <v>6.7298011298928999E-3</v>
      </c>
      <c r="AH890" s="59" t="s">
        <v>400</v>
      </c>
    </row>
    <row r="891" spans="1:34" ht="15" customHeight="1" x14ac:dyDescent="0.25">
      <c r="A891" s="34" t="s">
        <v>832</v>
      </c>
      <c r="B891" s="34" t="s">
        <v>9</v>
      </c>
      <c r="C891" s="34" t="s">
        <v>10</v>
      </c>
      <c r="D891" s="34" t="s">
        <v>33</v>
      </c>
      <c r="E891" s="34" t="s">
        <v>12</v>
      </c>
      <c r="F891" s="34" t="s">
        <v>13</v>
      </c>
      <c r="G891" s="34" t="s">
        <v>14</v>
      </c>
      <c r="H891" s="34" t="s">
        <v>25</v>
      </c>
      <c r="I891" s="59" t="s">
        <v>16</v>
      </c>
      <c r="J891" s="35">
        <v>25</v>
      </c>
      <c r="K891" s="36"/>
      <c r="L891" s="36"/>
      <c r="M891" s="36"/>
      <c r="N891" s="36"/>
      <c r="O891" s="36"/>
      <c r="P891" s="36"/>
      <c r="Q891" s="36"/>
      <c r="R891" s="36"/>
      <c r="S891" s="36"/>
      <c r="T891" s="36">
        <v>7.0416228571428497E-8</v>
      </c>
      <c r="U891" s="36">
        <v>2.58939428571428E-8</v>
      </c>
      <c r="V891" s="36"/>
      <c r="W891" s="36">
        <v>2.4954794999999998E-6</v>
      </c>
      <c r="X891" s="36">
        <v>2.9937443999999999E-6</v>
      </c>
      <c r="Y891" s="36">
        <v>1.5138116999999999E-6</v>
      </c>
      <c r="Z891" s="36">
        <v>8.4948659999999997E-7</v>
      </c>
      <c r="AA891" s="36">
        <v>6.9802628699999999E-7</v>
      </c>
      <c r="AB891" s="36">
        <v>1.3629501E-6</v>
      </c>
      <c r="AC891" s="36">
        <v>8.8253760000000004E-7</v>
      </c>
      <c r="AD891" s="36">
        <v>1.3873554E-6</v>
      </c>
      <c r="AE891" s="36">
        <v>1.2919629E-6</v>
      </c>
      <c r="AF891" s="36">
        <v>9.4294709999999997E-7</v>
      </c>
      <c r="AG891" s="36">
        <v>1.9745937000000001E-6</v>
      </c>
      <c r="AH891" s="59" t="s">
        <v>402</v>
      </c>
    </row>
    <row r="892" spans="1:34" ht="15" customHeight="1" x14ac:dyDescent="0.25">
      <c r="A892" s="34" t="s">
        <v>832</v>
      </c>
      <c r="B892" s="34" t="s">
        <v>9</v>
      </c>
      <c r="C892" s="34" t="s">
        <v>10</v>
      </c>
      <c r="D892" s="34" t="s">
        <v>33</v>
      </c>
      <c r="E892" s="34" t="s">
        <v>12</v>
      </c>
      <c r="F892" s="34" t="s">
        <v>13</v>
      </c>
      <c r="G892" s="34" t="s">
        <v>14</v>
      </c>
      <c r="H892" s="34" t="s">
        <v>25</v>
      </c>
      <c r="I892" s="59" t="s">
        <v>17</v>
      </c>
      <c r="J892" s="35">
        <v>1</v>
      </c>
      <c r="K892" s="36"/>
      <c r="L892" s="36"/>
      <c r="M892" s="36"/>
      <c r="N892" s="36"/>
      <c r="O892" s="36"/>
      <c r="P892" s="36"/>
      <c r="Q892" s="36"/>
      <c r="R892" s="36"/>
      <c r="S892" s="36"/>
      <c r="T892" s="36">
        <v>5.9168410000000002E-5</v>
      </c>
      <c r="U892" s="36">
        <v>2.1759999999999998E-5</v>
      </c>
      <c r="V892" s="36"/>
      <c r="W892" s="36">
        <v>2.09435E-3</v>
      </c>
      <c r="X892" s="36">
        <v>2.5140000000000002E-3</v>
      </c>
      <c r="Y892" s="36">
        <v>1.271E-3</v>
      </c>
      <c r="Z892" s="36">
        <v>7.1334221424000004E-4</v>
      </c>
      <c r="AA892" s="36">
        <v>5.8615594073679997E-4</v>
      </c>
      <c r="AB892" s="36">
        <v>1.14451463064E-3</v>
      </c>
      <c r="AC892" s="36">
        <v>7.4109624064000001E-4</v>
      </c>
      <c r="AD892" s="36">
        <v>1.16500857456E-3</v>
      </c>
      <c r="AE892" s="36">
        <v>1.0849043125600001E-3</v>
      </c>
      <c r="AF892" s="36">
        <v>7.9182411144000002E-4</v>
      </c>
      <c r="AG892" s="36">
        <v>1.65813214968E-3</v>
      </c>
      <c r="AH892" s="59" t="s">
        <v>402</v>
      </c>
    </row>
    <row r="893" spans="1:34" ht="15" customHeight="1" x14ac:dyDescent="0.25">
      <c r="A893" s="34" t="s">
        <v>832</v>
      </c>
      <c r="B893" s="34" t="s">
        <v>9</v>
      </c>
      <c r="C893" s="34" t="s">
        <v>10</v>
      </c>
      <c r="D893" s="34" t="s">
        <v>33</v>
      </c>
      <c r="E893" s="34" t="s">
        <v>12</v>
      </c>
      <c r="F893" s="34" t="s">
        <v>13</v>
      </c>
      <c r="G893" s="34" t="s">
        <v>14</v>
      </c>
      <c r="H893" s="34" t="s">
        <v>25</v>
      </c>
      <c r="I893" s="59" t="s">
        <v>18</v>
      </c>
      <c r="J893" s="35">
        <v>298</v>
      </c>
      <c r="K893" s="36"/>
      <c r="L893" s="36"/>
      <c r="M893" s="36"/>
      <c r="N893" s="36"/>
      <c r="O893" s="36"/>
      <c r="P893" s="36"/>
      <c r="Q893" s="36"/>
      <c r="R893" s="36"/>
      <c r="S893" s="36"/>
      <c r="T893" s="36">
        <v>1.6787228891428601E-7</v>
      </c>
      <c r="U893" s="36">
        <v>6.1731159771428394E-8</v>
      </c>
      <c r="V893" s="36"/>
      <c r="W893" s="36">
        <v>5.9492231279999998E-6</v>
      </c>
      <c r="X893" s="36">
        <v>7.1370866496E-6</v>
      </c>
      <c r="Y893" s="36">
        <v>3.6089270928000001E-6</v>
      </c>
      <c r="Z893" s="36">
        <v>2.0251760544000002E-6</v>
      </c>
      <c r="AA893" s="36">
        <v>1.664094668208E-6</v>
      </c>
      <c r="AB893" s="36">
        <v>3.2492730384000001E-6</v>
      </c>
      <c r="AC893" s="36">
        <v>2.1039696384000002E-6</v>
      </c>
      <c r="AD893" s="36">
        <v>3.3074552736E-6</v>
      </c>
      <c r="AE893" s="36">
        <v>3.0800395536E-6</v>
      </c>
      <c r="AF893" s="36">
        <v>2.2479858864E-6</v>
      </c>
      <c r="AG893" s="36">
        <v>4.7074313807999997E-6</v>
      </c>
      <c r="AH893" s="59" t="s">
        <v>402</v>
      </c>
    </row>
    <row r="894" spans="1:34" ht="15" customHeight="1" x14ac:dyDescent="0.25">
      <c r="A894" s="34" t="s">
        <v>832</v>
      </c>
      <c r="B894" s="34" t="s">
        <v>9</v>
      </c>
      <c r="C894" s="34" t="s">
        <v>10</v>
      </c>
      <c r="D894" s="34" t="s">
        <v>33</v>
      </c>
      <c r="E894" s="34" t="s">
        <v>12</v>
      </c>
      <c r="F894" s="34" t="s">
        <v>13</v>
      </c>
      <c r="G894" s="34" t="s">
        <v>14</v>
      </c>
      <c r="H894" s="34" t="s">
        <v>26</v>
      </c>
      <c r="I894" s="59" t="s">
        <v>16</v>
      </c>
      <c r="J894" s="35">
        <v>25</v>
      </c>
      <c r="K894" s="36"/>
      <c r="L894" s="36"/>
      <c r="M894" s="36"/>
      <c r="N894" s="36"/>
      <c r="O894" s="36"/>
      <c r="P894" s="36"/>
      <c r="Q894" s="36"/>
      <c r="R894" s="36"/>
      <c r="S894" s="36">
        <v>3.7039875000000003E-5</v>
      </c>
      <c r="T894" s="36"/>
      <c r="U894" s="36"/>
      <c r="V894" s="36"/>
      <c r="W894" s="36"/>
      <c r="X894" s="36"/>
      <c r="Y894" s="36"/>
      <c r="Z894" s="36"/>
      <c r="AA894" s="36"/>
      <c r="AB894" s="36"/>
      <c r="AC894" s="36"/>
      <c r="AD894" s="36"/>
      <c r="AE894" s="36"/>
      <c r="AF894" s="36"/>
      <c r="AG894" s="36"/>
      <c r="AH894" s="59" t="s">
        <v>403</v>
      </c>
    </row>
    <row r="895" spans="1:34" ht="15" customHeight="1" x14ac:dyDescent="0.25">
      <c r="A895" s="34" t="s">
        <v>832</v>
      </c>
      <c r="B895" s="34" t="s">
        <v>9</v>
      </c>
      <c r="C895" s="34" t="s">
        <v>10</v>
      </c>
      <c r="D895" s="34" t="s">
        <v>33</v>
      </c>
      <c r="E895" s="34" t="s">
        <v>12</v>
      </c>
      <c r="F895" s="34" t="s">
        <v>13</v>
      </c>
      <c r="G895" s="34" t="s">
        <v>14</v>
      </c>
      <c r="H895" s="34" t="s">
        <v>26</v>
      </c>
      <c r="I895" s="59" t="s">
        <v>17</v>
      </c>
      <c r="J895" s="35">
        <v>1</v>
      </c>
      <c r="K895" s="36"/>
      <c r="L895" s="36"/>
      <c r="M895" s="36"/>
      <c r="N895" s="36"/>
      <c r="O895" s="36"/>
      <c r="P895" s="36"/>
      <c r="Q895" s="36"/>
      <c r="R895" s="36"/>
      <c r="S895" s="36">
        <v>2.9138035E-2</v>
      </c>
      <c r="T895" s="36"/>
      <c r="U895" s="36"/>
      <c r="V895" s="36"/>
      <c r="W895" s="36"/>
      <c r="X895" s="36"/>
      <c r="Y895" s="36"/>
      <c r="Z895" s="36"/>
      <c r="AA895" s="36"/>
      <c r="AB895" s="36"/>
      <c r="AC895" s="36"/>
      <c r="AD895" s="36"/>
      <c r="AE895" s="36"/>
      <c r="AF895" s="36"/>
      <c r="AG895" s="36"/>
      <c r="AH895" s="59" t="s">
        <v>403</v>
      </c>
    </row>
    <row r="896" spans="1:34" ht="15" customHeight="1" x14ac:dyDescent="0.25">
      <c r="A896" s="34" t="s">
        <v>832</v>
      </c>
      <c r="B896" s="34" t="s">
        <v>9</v>
      </c>
      <c r="C896" s="34" t="s">
        <v>10</v>
      </c>
      <c r="D896" s="34" t="s">
        <v>33</v>
      </c>
      <c r="E896" s="34" t="s">
        <v>12</v>
      </c>
      <c r="F896" s="34" t="s">
        <v>13</v>
      </c>
      <c r="G896" s="34" t="s">
        <v>14</v>
      </c>
      <c r="H896" s="34" t="s">
        <v>26</v>
      </c>
      <c r="I896" s="59" t="s">
        <v>18</v>
      </c>
      <c r="J896" s="35">
        <v>298</v>
      </c>
      <c r="K896" s="36"/>
      <c r="L896" s="36"/>
      <c r="M896" s="36"/>
      <c r="N896" s="36"/>
      <c r="O896" s="36"/>
      <c r="P896" s="36"/>
      <c r="Q896" s="36"/>
      <c r="R896" s="36"/>
      <c r="S896" s="36">
        <v>8.8303061999999994E-5</v>
      </c>
      <c r="T896" s="36"/>
      <c r="U896" s="36"/>
      <c r="V896" s="36"/>
      <c r="W896" s="36"/>
      <c r="X896" s="36"/>
      <c r="Y896" s="36"/>
      <c r="Z896" s="36"/>
      <c r="AA896" s="36"/>
      <c r="AB896" s="36"/>
      <c r="AC896" s="36"/>
      <c r="AD896" s="36"/>
      <c r="AE896" s="36"/>
      <c r="AF896" s="36"/>
      <c r="AG896" s="36"/>
      <c r="AH896" s="59" t="s">
        <v>403</v>
      </c>
    </row>
    <row r="897" spans="1:34" ht="15" customHeight="1" x14ac:dyDescent="0.25">
      <c r="A897" s="34" t="s">
        <v>832</v>
      </c>
      <c r="B897" s="34" t="s">
        <v>9</v>
      </c>
      <c r="C897" s="34" t="s">
        <v>10</v>
      </c>
      <c r="D897" s="34" t="s">
        <v>33</v>
      </c>
      <c r="E897" s="34" t="s">
        <v>12</v>
      </c>
      <c r="F897" s="34" t="s">
        <v>13</v>
      </c>
      <c r="G897" s="34" t="s">
        <v>14</v>
      </c>
      <c r="H897" s="34" t="s">
        <v>910</v>
      </c>
      <c r="I897" s="59" t="s">
        <v>16</v>
      </c>
      <c r="J897" s="35">
        <v>25</v>
      </c>
      <c r="K897" s="36"/>
      <c r="L897" s="36"/>
      <c r="M897" s="36"/>
      <c r="N897" s="36"/>
      <c r="O897" s="36"/>
      <c r="P897" s="36"/>
      <c r="Q897" s="36"/>
      <c r="R897" s="36"/>
      <c r="S897" s="36"/>
      <c r="T897" s="36"/>
      <c r="U897" s="36">
        <v>1.68793575366091E-8</v>
      </c>
      <c r="V897" s="36">
        <v>1.7063284748767099E-9</v>
      </c>
      <c r="W897" s="36">
        <v>6.3799634088633896E-8</v>
      </c>
      <c r="X897" s="36">
        <v>7.9614160650593705E-7</v>
      </c>
      <c r="Y897" s="36">
        <v>7.8046428198757001E-7</v>
      </c>
      <c r="Z897" s="36">
        <v>1.16264901886388E-6</v>
      </c>
      <c r="AA897" s="36">
        <v>2.7195503398105302E-6</v>
      </c>
      <c r="AB897" s="36">
        <v>2.7356879669656998E-6</v>
      </c>
      <c r="AC897" s="36">
        <v>2.62528269149504E-6</v>
      </c>
      <c r="AD897" s="36">
        <v>4.2046273490786101E-6</v>
      </c>
      <c r="AE897" s="36">
        <v>3.58592516868261E-6</v>
      </c>
      <c r="AF897" s="36">
        <v>6.3092264408432E-6</v>
      </c>
      <c r="AG897" s="36">
        <v>8.8494074127052393E-6</v>
      </c>
      <c r="AH897" s="59" t="s">
        <v>1038</v>
      </c>
    </row>
    <row r="898" spans="1:34" ht="15" customHeight="1" x14ac:dyDescent="0.25">
      <c r="A898" s="34" t="s">
        <v>832</v>
      </c>
      <c r="B898" s="34" t="s">
        <v>9</v>
      </c>
      <c r="C898" s="34" t="s">
        <v>10</v>
      </c>
      <c r="D898" s="34" t="s">
        <v>33</v>
      </c>
      <c r="E898" s="34" t="s">
        <v>12</v>
      </c>
      <c r="F898" s="34" t="s">
        <v>13</v>
      </c>
      <c r="G898" s="34" t="s">
        <v>14</v>
      </c>
      <c r="H898" s="34" t="s">
        <v>910</v>
      </c>
      <c r="I898" s="59" t="s">
        <v>18</v>
      </c>
      <c r="J898" s="35">
        <v>298</v>
      </c>
      <c r="K898" s="36"/>
      <c r="L898" s="36"/>
      <c r="M898" s="36"/>
      <c r="N898" s="36"/>
      <c r="O898" s="36"/>
      <c r="P898" s="36"/>
      <c r="Q898" s="36"/>
      <c r="R898" s="36"/>
      <c r="S898" s="36"/>
      <c r="T898" s="36"/>
      <c r="U898" s="36">
        <v>4.0240388367276199E-8</v>
      </c>
      <c r="V898" s="36">
        <v>4.0678870841060703E-9</v>
      </c>
      <c r="W898" s="36">
        <v>1.5209832738106899E-7</v>
      </c>
      <c r="X898" s="36">
        <v>1.8980015899101501E-6</v>
      </c>
      <c r="Y898" s="36">
        <v>1.86062684825837E-6</v>
      </c>
      <c r="Z898" s="36">
        <v>2.7717552609715E-6</v>
      </c>
      <c r="AA898" s="36">
        <v>6.4834080101082903E-6</v>
      </c>
      <c r="AB898" s="36">
        <v>6.5218801132462396E-6</v>
      </c>
      <c r="AC898" s="36">
        <v>6.2586739365241696E-6</v>
      </c>
      <c r="AD898" s="36">
        <v>1.00238316181539E-5</v>
      </c>
      <c r="AE898" s="36">
        <v>8.5488456021393406E-6</v>
      </c>
      <c r="AF898" s="36">
        <v>1.5041195834970199E-5</v>
      </c>
      <c r="AG898" s="36">
        <v>2.1096987271889301E-5</v>
      </c>
      <c r="AH898" s="59" t="s">
        <v>1038</v>
      </c>
    </row>
    <row r="899" spans="1:34" ht="15" customHeight="1" x14ac:dyDescent="0.25">
      <c r="A899" s="34" t="s">
        <v>832</v>
      </c>
      <c r="B899" s="34" t="s">
        <v>9</v>
      </c>
      <c r="C899" s="34" t="s">
        <v>10</v>
      </c>
      <c r="D899" s="34" t="s">
        <v>33</v>
      </c>
      <c r="E899" s="34" t="s">
        <v>12</v>
      </c>
      <c r="F899" s="34" t="s">
        <v>13</v>
      </c>
      <c r="G899" s="34" t="s">
        <v>14</v>
      </c>
      <c r="H899" s="34" t="s">
        <v>27</v>
      </c>
      <c r="I899" s="59" t="s">
        <v>16</v>
      </c>
      <c r="J899" s="35">
        <v>25</v>
      </c>
      <c r="K899" s="36">
        <v>1.3627349999999999E-5</v>
      </c>
      <c r="L899" s="36">
        <v>1.8998565E-4</v>
      </c>
      <c r="M899" s="36"/>
      <c r="N899" s="36">
        <v>1.513425E-6</v>
      </c>
      <c r="O899" s="36"/>
      <c r="P899" s="36"/>
      <c r="Q899" s="36">
        <v>5.6842499999999897E-6</v>
      </c>
      <c r="R899" s="36">
        <v>7.7838749999999899E-6</v>
      </c>
      <c r="S899" s="36">
        <v>4.2391499999999999E-6</v>
      </c>
      <c r="T899" s="36">
        <v>4.8266949214285703E-6</v>
      </c>
      <c r="U899" s="36">
        <v>4.7528867025000104E-6</v>
      </c>
      <c r="V899" s="36">
        <v>8.0246E-7</v>
      </c>
      <c r="W899" s="36"/>
      <c r="X899" s="36"/>
      <c r="Y899" s="36"/>
      <c r="Z899" s="36">
        <v>2.6617499999999999E-7</v>
      </c>
      <c r="AA899" s="36"/>
      <c r="AB899" s="36"/>
      <c r="AC899" s="36"/>
      <c r="AD899" s="36"/>
      <c r="AE899" s="36"/>
      <c r="AF899" s="36"/>
      <c r="AG899" s="36"/>
      <c r="AH899" s="59" t="s">
        <v>404</v>
      </c>
    </row>
    <row r="900" spans="1:34" ht="15" customHeight="1" x14ac:dyDescent="0.25">
      <c r="A900" s="34" t="s">
        <v>832</v>
      </c>
      <c r="B900" s="34" t="s">
        <v>9</v>
      </c>
      <c r="C900" s="34" t="s">
        <v>10</v>
      </c>
      <c r="D900" s="34" t="s">
        <v>33</v>
      </c>
      <c r="E900" s="34" t="s">
        <v>12</v>
      </c>
      <c r="F900" s="34" t="s">
        <v>13</v>
      </c>
      <c r="G900" s="34" t="s">
        <v>14</v>
      </c>
      <c r="H900" s="34" t="s">
        <v>27</v>
      </c>
      <c r="I900" s="59" t="s">
        <v>17</v>
      </c>
      <c r="J900" s="35">
        <v>1</v>
      </c>
      <c r="K900" s="36">
        <v>1.36455198E-2</v>
      </c>
      <c r="L900" s="36">
        <v>0.1902389642</v>
      </c>
      <c r="M900" s="36"/>
      <c r="N900" s="36">
        <v>1.5154429E-3</v>
      </c>
      <c r="O900" s="36"/>
      <c r="P900" s="36"/>
      <c r="Q900" s="36">
        <v>5.6918289999999903E-3</v>
      </c>
      <c r="R900" s="36">
        <v>7.7942534999999903E-3</v>
      </c>
      <c r="S900" s="36">
        <v>4.2448021999999998E-3</v>
      </c>
      <c r="T900" s="36">
        <v>4.7601326029999896E-3</v>
      </c>
      <c r="U900" s="36">
        <v>4.6782800000000103E-3</v>
      </c>
      <c r="V900" s="36">
        <v>1.10775681422083E-3</v>
      </c>
      <c r="W900" s="36"/>
      <c r="X900" s="36"/>
      <c r="Y900" s="36"/>
      <c r="Z900" s="36">
        <v>2.7102302151336602E-4</v>
      </c>
      <c r="AA900" s="36"/>
      <c r="AB900" s="36"/>
      <c r="AC900" s="36"/>
      <c r="AD900" s="36"/>
      <c r="AE900" s="36"/>
      <c r="AF900" s="36"/>
      <c r="AG900" s="36"/>
      <c r="AH900" s="59" t="s">
        <v>404</v>
      </c>
    </row>
    <row r="901" spans="1:34" ht="15" customHeight="1" x14ac:dyDescent="0.25">
      <c r="A901" s="34" t="s">
        <v>832</v>
      </c>
      <c r="B901" s="34" t="s">
        <v>9</v>
      </c>
      <c r="C901" s="34" t="s">
        <v>10</v>
      </c>
      <c r="D901" s="34" t="s">
        <v>33</v>
      </c>
      <c r="E901" s="34" t="s">
        <v>12</v>
      </c>
      <c r="F901" s="34" t="s">
        <v>13</v>
      </c>
      <c r="G901" s="34" t="s">
        <v>14</v>
      </c>
      <c r="H901" s="34" t="s">
        <v>27</v>
      </c>
      <c r="I901" s="59" t="s">
        <v>18</v>
      </c>
      <c r="J901" s="35">
        <v>298</v>
      </c>
      <c r="K901" s="36">
        <v>3.2487602400000002E-5</v>
      </c>
      <c r="L901" s="36">
        <v>4.5292578959999999E-4</v>
      </c>
      <c r="M901" s="36"/>
      <c r="N901" s="36">
        <v>3.60800520000001E-6</v>
      </c>
      <c r="O901" s="36"/>
      <c r="P901" s="36"/>
      <c r="Q901" s="36">
        <v>1.3551252000000001E-5</v>
      </c>
      <c r="R901" s="36">
        <v>1.8556758E-5</v>
      </c>
      <c r="S901" s="36">
        <v>1.01061336E-5</v>
      </c>
      <c r="T901" s="36">
        <v>1.15068406926857E-5</v>
      </c>
      <c r="U901" s="36">
        <v>1.1330881898760001E-5</v>
      </c>
      <c r="V901" s="36">
        <v>1.6746646400000001E-6</v>
      </c>
      <c r="W901" s="36"/>
      <c r="X901" s="36"/>
      <c r="Y901" s="36"/>
      <c r="Z901" s="36">
        <v>6.345612E-7</v>
      </c>
      <c r="AA901" s="36"/>
      <c r="AB901" s="36"/>
      <c r="AC901" s="36"/>
      <c r="AD901" s="36"/>
      <c r="AE901" s="36"/>
      <c r="AF901" s="36"/>
      <c r="AG901" s="36"/>
      <c r="AH901" s="59" t="s">
        <v>404</v>
      </c>
    </row>
    <row r="902" spans="1:34" ht="15" customHeight="1" x14ac:dyDescent="0.25">
      <c r="A902" s="34" t="s">
        <v>832</v>
      </c>
      <c r="B902" s="34" t="s">
        <v>177</v>
      </c>
      <c r="C902" s="34" t="s">
        <v>10</v>
      </c>
      <c r="D902" s="34" t="s">
        <v>33</v>
      </c>
      <c r="E902" s="34" t="s">
        <v>12</v>
      </c>
      <c r="F902" s="34" t="s">
        <v>13</v>
      </c>
      <c r="G902" s="34" t="s">
        <v>178</v>
      </c>
      <c r="H902" s="34" t="s">
        <v>179</v>
      </c>
      <c r="I902" s="59" t="s">
        <v>16</v>
      </c>
      <c r="J902" s="35">
        <v>25</v>
      </c>
      <c r="K902" s="36"/>
      <c r="L902" s="36"/>
      <c r="M902" s="36"/>
      <c r="N902" s="36"/>
      <c r="O902" s="36"/>
      <c r="P902" s="36"/>
      <c r="Q902" s="36"/>
      <c r="R902" s="36"/>
      <c r="S902" s="36"/>
      <c r="T902" s="36"/>
      <c r="U902" s="36"/>
      <c r="V902" s="36">
        <v>4.7716250000000002E-2</v>
      </c>
      <c r="W902" s="36">
        <v>4.5061749999999998E-2</v>
      </c>
      <c r="X902" s="36">
        <v>4.5021499999999999E-2</v>
      </c>
      <c r="Y902" s="36">
        <v>4.343375E-2</v>
      </c>
      <c r="Z902" s="36">
        <v>4.2144500000000001E-2</v>
      </c>
      <c r="AA902" s="36">
        <v>4.0198999999999999E-2</v>
      </c>
      <c r="AB902" s="36">
        <v>3.8875E-2</v>
      </c>
      <c r="AC902" s="36">
        <v>3.863975E-2</v>
      </c>
      <c r="AD902" s="36">
        <v>3.4959499999999998E-2</v>
      </c>
      <c r="AE902" s="36">
        <v>3.8648250000000002E-2</v>
      </c>
      <c r="AF902" s="36">
        <v>3.8425000000000001E-2</v>
      </c>
      <c r="AG902" s="36">
        <v>3.9024999999999997E-2</v>
      </c>
      <c r="AH902" s="59" t="s">
        <v>591</v>
      </c>
    </row>
    <row r="903" spans="1:34" ht="15" customHeight="1" x14ac:dyDescent="0.25">
      <c r="A903" s="34" t="s">
        <v>832</v>
      </c>
      <c r="B903" s="34" t="s">
        <v>177</v>
      </c>
      <c r="C903" s="34" t="s">
        <v>10</v>
      </c>
      <c r="D903" s="34" t="s">
        <v>33</v>
      </c>
      <c r="E903" s="34" t="s">
        <v>12</v>
      </c>
      <c r="F903" s="34" t="s">
        <v>13</v>
      </c>
      <c r="G903" s="34" t="s">
        <v>178</v>
      </c>
      <c r="H903" s="34" t="s">
        <v>179</v>
      </c>
      <c r="I903" s="59" t="s">
        <v>17</v>
      </c>
      <c r="J903" s="35">
        <v>1</v>
      </c>
      <c r="K903" s="36"/>
      <c r="L903" s="36"/>
      <c r="M903" s="36">
        <v>1.6227195453985401E-2</v>
      </c>
      <c r="N903" s="36">
        <v>1.4393566577881E-2</v>
      </c>
      <c r="O903" s="36">
        <v>1.443049186705E-2</v>
      </c>
      <c r="P903" s="36">
        <v>1.2896515578589399E-2</v>
      </c>
      <c r="Q903" s="36">
        <v>1.3314095257025701E-2</v>
      </c>
      <c r="R903" s="36">
        <v>1.33608870702031E-2</v>
      </c>
      <c r="S903" s="36">
        <v>1.2919519177140199E-2</v>
      </c>
      <c r="T903" s="36">
        <v>1.3184E-2</v>
      </c>
      <c r="U903" s="36">
        <v>1.2821000000000001E-2</v>
      </c>
      <c r="V903" s="36">
        <v>1.296272E-2</v>
      </c>
      <c r="W903" s="36">
        <v>1.2312999999999999E-2</v>
      </c>
      <c r="X903" s="36">
        <v>1.2449E-2</v>
      </c>
      <c r="Y903" s="36">
        <v>1.2463999999999999E-2</v>
      </c>
      <c r="Z903" s="36">
        <v>1.216299E-2</v>
      </c>
      <c r="AA903" s="36">
        <v>1.2241139999999999E-2</v>
      </c>
      <c r="AB903" s="36">
        <v>1.1415E-2</v>
      </c>
      <c r="AC903" s="36">
        <v>1.1858809999999999E-2</v>
      </c>
      <c r="AD903" s="36">
        <v>9.6242900000000006E-3</v>
      </c>
      <c r="AE903" s="36">
        <v>1.1066350000000001E-2</v>
      </c>
      <c r="AF903" s="36">
        <v>1.2087000000000001E-2</v>
      </c>
      <c r="AG903" s="36">
        <v>1.1727E-2</v>
      </c>
      <c r="AH903" s="59" t="s">
        <v>591</v>
      </c>
    </row>
    <row r="904" spans="1:34" ht="15" customHeight="1" x14ac:dyDescent="0.25">
      <c r="A904" s="34" t="s">
        <v>832</v>
      </c>
      <c r="B904" s="34" t="s">
        <v>41</v>
      </c>
      <c r="C904" s="34" t="s">
        <v>45</v>
      </c>
      <c r="D904" s="34" t="s">
        <v>43</v>
      </c>
      <c r="E904" s="34" t="s">
        <v>46</v>
      </c>
      <c r="F904" s="34" t="s">
        <v>13</v>
      </c>
      <c r="G904" s="34" t="s">
        <v>14</v>
      </c>
      <c r="H904" s="34" t="s">
        <v>53</v>
      </c>
      <c r="I904" s="59" t="s">
        <v>16</v>
      </c>
      <c r="J904" s="35">
        <v>25</v>
      </c>
      <c r="K904" s="36"/>
      <c r="L904" s="36"/>
      <c r="M904" s="36"/>
      <c r="N904" s="36"/>
      <c r="O904" s="36"/>
      <c r="P904" s="36"/>
      <c r="Q904" s="36"/>
      <c r="R904" s="36"/>
      <c r="S904" s="36"/>
      <c r="T904" s="36"/>
      <c r="U904" s="36"/>
      <c r="V904" s="36">
        <v>2.6491100826017502E-7</v>
      </c>
      <c r="W904" s="36">
        <v>4.2263052836836799E-7</v>
      </c>
      <c r="X904" s="36">
        <v>2.0114430400117699E-3</v>
      </c>
      <c r="Y904" s="36">
        <v>2.5594792798521501E-3</v>
      </c>
      <c r="Z904" s="36">
        <v>1.4050531198799899E-3</v>
      </c>
      <c r="AA904" s="36">
        <v>6.4980066805371203E-4</v>
      </c>
      <c r="AB904" s="36">
        <v>5.0252177385269505E-4</v>
      </c>
      <c r="AC904" s="36">
        <v>1.85086221714187E-5</v>
      </c>
      <c r="AD904" s="36">
        <v>1.8209331057673501E-5</v>
      </c>
      <c r="AE904" s="36">
        <v>1.07252976746531E-5</v>
      </c>
      <c r="AF904" s="36">
        <v>6.7232062946149396E-6</v>
      </c>
      <c r="AG904" s="36">
        <v>1.26501175745618E-5</v>
      </c>
      <c r="AH904" s="59" t="s">
        <v>839</v>
      </c>
    </row>
    <row r="905" spans="1:34" ht="15" customHeight="1" x14ac:dyDescent="0.25">
      <c r="A905" s="34" t="s">
        <v>832</v>
      </c>
      <c r="B905" s="34" t="s">
        <v>41</v>
      </c>
      <c r="C905" s="34" t="s">
        <v>45</v>
      </c>
      <c r="D905" s="34" t="s">
        <v>43</v>
      </c>
      <c r="E905" s="34" t="s">
        <v>46</v>
      </c>
      <c r="F905" s="34" t="s">
        <v>13</v>
      </c>
      <c r="G905" s="34" t="s">
        <v>14</v>
      </c>
      <c r="H905" s="34" t="s">
        <v>53</v>
      </c>
      <c r="I905" s="59" t="s">
        <v>17</v>
      </c>
      <c r="J905" s="35">
        <v>1</v>
      </c>
      <c r="K905" s="36"/>
      <c r="L905" s="36"/>
      <c r="M905" s="36"/>
      <c r="N905" s="36"/>
      <c r="O905" s="36"/>
      <c r="P905" s="36"/>
      <c r="Q905" s="36"/>
      <c r="R905" s="36"/>
      <c r="S905" s="36"/>
      <c r="T905" s="36"/>
      <c r="U905" s="36"/>
      <c r="V905" s="36">
        <v>6.1260492428572E-4</v>
      </c>
      <c r="W905" s="36">
        <v>9.0295827343268202E-4</v>
      </c>
      <c r="X905" s="36">
        <v>0.307464935062219</v>
      </c>
      <c r="Y905" s="36">
        <v>0.29188543571732001</v>
      </c>
      <c r="Z905" s="36">
        <v>0.168040124833746</v>
      </c>
      <c r="AA905" s="36">
        <v>0.116155246524</v>
      </c>
      <c r="AB905" s="36">
        <v>8.9376684309532398E-2</v>
      </c>
      <c r="AC905" s="36">
        <v>4.2114840097147097E-2</v>
      </c>
      <c r="AD905" s="36">
        <v>4.2116652631114998E-2</v>
      </c>
      <c r="AE905" s="36">
        <v>2.4417327865349302E-2</v>
      </c>
      <c r="AF905" s="36">
        <v>1.52473227818222E-2</v>
      </c>
      <c r="AG905" s="36">
        <v>2.88280248911345E-2</v>
      </c>
      <c r="AH905" s="59" t="s">
        <v>839</v>
      </c>
    </row>
    <row r="906" spans="1:34" ht="15" customHeight="1" x14ac:dyDescent="0.25">
      <c r="A906" s="34" t="s">
        <v>832</v>
      </c>
      <c r="B906" s="34" t="s">
        <v>41</v>
      </c>
      <c r="C906" s="34" t="s">
        <v>45</v>
      </c>
      <c r="D906" s="34" t="s">
        <v>43</v>
      </c>
      <c r="E906" s="34" t="s">
        <v>46</v>
      </c>
      <c r="F906" s="34" t="s">
        <v>13</v>
      </c>
      <c r="G906" s="34" t="s">
        <v>14</v>
      </c>
      <c r="H906" s="34" t="s">
        <v>53</v>
      </c>
      <c r="I906" s="59" t="s">
        <v>18</v>
      </c>
      <c r="J906" s="35">
        <v>298</v>
      </c>
      <c r="K906" s="36"/>
      <c r="L906" s="36"/>
      <c r="M906" s="36"/>
      <c r="N906" s="36"/>
      <c r="O906" s="36"/>
      <c r="P906" s="36"/>
      <c r="Q906" s="36"/>
      <c r="R906" s="36"/>
      <c r="S906" s="36"/>
      <c r="T906" s="36"/>
      <c r="U906" s="36"/>
      <c r="V906" s="36">
        <v>3.1577392184612901E-7</v>
      </c>
      <c r="W906" s="36">
        <v>5.0377558981509495E-7</v>
      </c>
      <c r="X906" s="36">
        <v>1.66061143941273E-4</v>
      </c>
      <c r="Y906" s="36">
        <v>1.66969095787794E-4</v>
      </c>
      <c r="Z906" s="36">
        <v>9.0498093244222903E-5</v>
      </c>
      <c r="AA906" s="36">
        <v>6.3575234113219899E-5</v>
      </c>
      <c r="AB906" s="36">
        <v>4.90677105266687E-5</v>
      </c>
      <c r="AC906" s="36">
        <v>2.3352729113179001E-5</v>
      </c>
      <c r="AD906" s="36">
        <v>2.2674793110678101E-5</v>
      </c>
      <c r="AE906" s="36">
        <v>1.36530438670506E-5</v>
      </c>
      <c r="AF906" s="36">
        <v>8.5036889085143696E-6</v>
      </c>
      <c r="AG906" s="36">
        <v>1.5893171784290899E-5</v>
      </c>
      <c r="AH906" s="59" t="s">
        <v>839</v>
      </c>
    </row>
    <row r="907" spans="1:34" ht="15" customHeight="1" x14ac:dyDescent="0.25">
      <c r="A907" s="34" t="s">
        <v>832</v>
      </c>
      <c r="B907" s="34" t="s">
        <v>41</v>
      </c>
      <c r="C907" s="34" t="s">
        <v>45</v>
      </c>
      <c r="D907" s="34" t="s">
        <v>43</v>
      </c>
      <c r="E907" s="34" t="s">
        <v>46</v>
      </c>
      <c r="F907" s="34" t="s">
        <v>13</v>
      </c>
      <c r="G907" s="34" t="s">
        <v>14</v>
      </c>
      <c r="H907" s="34" t="s">
        <v>908</v>
      </c>
      <c r="I907" s="59" t="s">
        <v>16</v>
      </c>
      <c r="J907" s="35">
        <v>25</v>
      </c>
      <c r="K907" s="36">
        <v>1.0062159037273201E-9</v>
      </c>
      <c r="L907" s="36">
        <v>1.23847406851808E-9</v>
      </c>
      <c r="M907" s="36">
        <v>1.0066019440875301E-10</v>
      </c>
      <c r="N907" s="36"/>
      <c r="O907" s="36">
        <v>1.30821026904794E-12</v>
      </c>
      <c r="P907" s="36">
        <v>4.8645560647127099E-12</v>
      </c>
      <c r="Q907" s="36"/>
      <c r="R907" s="36"/>
      <c r="S907" s="36"/>
      <c r="T907" s="36">
        <v>1.39732662513804E-9</v>
      </c>
      <c r="U907" s="36">
        <v>5.1280576095691897E-10</v>
      </c>
      <c r="V907" s="36">
        <v>8.5168680338155301E-10</v>
      </c>
      <c r="W907" s="36">
        <v>5.8895618919086897E-10</v>
      </c>
      <c r="X907" s="36">
        <v>6.7643781160104298E-9</v>
      </c>
      <c r="Y907" s="36">
        <v>6.5986280323308404E-9</v>
      </c>
      <c r="Z907" s="36">
        <v>1.0363817112628101E-8</v>
      </c>
      <c r="AA907" s="36">
        <v>4.3855072452460497E-8</v>
      </c>
      <c r="AB907" s="36">
        <v>2.62237304959276E-8</v>
      </c>
      <c r="AC907" s="36">
        <v>3.6201890410115797E-8</v>
      </c>
      <c r="AD907" s="36">
        <v>4.6896856680305199E-8</v>
      </c>
      <c r="AE907" s="36">
        <v>5.4185753024764501E-8</v>
      </c>
      <c r="AF907" s="36">
        <v>2.7627728287832999E-8</v>
      </c>
      <c r="AG907" s="36">
        <v>3.3326413577115701E-8</v>
      </c>
      <c r="AH907" s="59" t="s">
        <v>1112</v>
      </c>
    </row>
    <row r="908" spans="1:34" ht="15" customHeight="1" x14ac:dyDescent="0.25">
      <c r="A908" s="34" t="s">
        <v>832</v>
      </c>
      <c r="B908" s="34" t="s">
        <v>41</v>
      </c>
      <c r="C908" s="34" t="s">
        <v>45</v>
      </c>
      <c r="D908" s="34" t="s">
        <v>43</v>
      </c>
      <c r="E908" s="34" t="s">
        <v>46</v>
      </c>
      <c r="F908" s="34" t="s">
        <v>13</v>
      </c>
      <c r="G908" s="34" t="s">
        <v>14</v>
      </c>
      <c r="H908" s="34" t="s">
        <v>908</v>
      </c>
      <c r="I908" s="59" t="s">
        <v>18</v>
      </c>
      <c r="J908" s="35">
        <v>298</v>
      </c>
      <c r="K908" s="36">
        <v>2.3988187144859399E-9</v>
      </c>
      <c r="L908" s="36">
        <v>2.9525221793471099E-9</v>
      </c>
      <c r="M908" s="36">
        <v>2.3997390347046599E-10</v>
      </c>
      <c r="N908" s="36"/>
      <c r="O908" s="36">
        <v>3.1187732814102902E-12</v>
      </c>
      <c r="P908" s="36">
        <v>1.15971016582751E-11</v>
      </c>
      <c r="Q908" s="36"/>
      <c r="R908" s="36"/>
      <c r="S908" s="36"/>
      <c r="T908" s="36">
        <v>3.3312266743290801E-9</v>
      </c>
      <c r="U908" s="36">
        <v>1.22252893412129E-9</v>
      </c>
      <c r="V908" s="36">
        <v>2.03042133926162E-9</v>
      </c>
      <c r="W908" s="36">
        <v>1.3932797601299599E-9</v>
      </c>
      <c r="X908" s="36">
        <v>1.6112043957302899E-8</v>
      </c>
      <c r="Y908" s="36">
        <v>1.5726016520562401E-8</v>
      </c>
      <c r="Z908" s="36">
        <v>2.47073399965054E-8</v>
      </c>
      <c r="AA908" s="36">
        <v>1.04550492726666E-7</v>
      </c>
      <c r="AB908" s="36">
        <v>6.2517373502291404E-8</v>
      </c>
      <c r="AC908" s="36">
        <v>8.6305306737716201E-8</v>
      </c>
      <c r="AD908" s="36">
        <v>1.11802106325848E-7</v>
      </c>
      <c r="AE908" s="36">
        <v>1.2917883521103901E-7</v>
      </c>
      <c r="AF908" s="36">
        <v>6.5864504238193806E-8</v>
      </c>
      <c r="AG908" s="36">
        <v>7.9450169967843805E-8</v>
      </c>
      <c r="AH908" s="59" t="s">
        <v>1112</v>
      </c>
    </row>
    <row r="909" spans="1:34" ht="15" customHeight="1" x14ac:dyDescent="0.25">
      <c r="A909" s="34" t="s">
        <v>832</v>
      </c>
      <c r="B909" s="34" t="s">
        <v>41</v>
      </c>
      <c r="C909" s="34" t="s">
        <v>45</v>
      </c>
      <c r="D909" s="34" t="s">
        <v>43</v>
      </c>
      <c r="E909" s="34" t="s">
        <v>46</v>
      </c>
      <c r="F909" s="34" t="s">
        <v>13</v>
      </c>
      <c r="G909" s="34" t="s">
        <v>14</v>
      </c>
      <c r="H909" s="34" t="s">
        <v>32</v>
      </c>
      <c r="I909" s="59" t="s">
        <v>16</v>
      </c>
      <c r="J909" s="35">
        <v>25</v>
      </c>
      <c r="K909" s="36">
        <v>1.0918809599999999E-2</v>
      </c>
      <c r="L909" s="36">
        <v>8.8001199999999807E-3</v>
      </c>
      <c r="M909" s="36">
        <v>5.1628575999999801E-3</v>
      </c>
      <c r="N909" s="36">
        <v>5.2304888000000204E-3</v>
      </c>
      <c r="O909" s="36">
        <v>9.7261699839999594E-3</v>
      </c>
      <c r="P909" s="36">
        <v>1.2461230792000001E-2</v>
      </c>
      <c r="Q909" s="36">
        <v>1.2756922608E-2</v>
      </c>
      <c r="R909" s="36">
        <v>1.27795776E-2</v>
      </c>
      <c r="S909" s="36">
        <v>1.2167728799999999E-2</v>
      </c>
      <c r="T909" s="36">
        <v>9.3950248969184302E-3</v>
      </c>
      <c r="U909" s="36">
        <v>7.9772183779412108E-3</v>
      </c>
      <c r="V909" s="36">
        <v>1.06599921521413E-2</v>
      </c>
      <c r="W909" s="36">
        <v>1.48888181569052E-3</v>
      </c>
      <c r="X909" s="36">
        <v>5.9022374094161896E-3</v>
      </c>
      <c r="Y909" s="36">
        <v>4.44149085525715E-3</v>
      </c>
      <c r="Z909" s="36">
        <v>4.5597097457507002E-3</v>
      </c>
      <c r="AA909" s="36">
        <v>7.6583857568874002E-3</v>
      </c>
      <c r="AB909" s="36">
        <v>8.2364387877151106E-3</v>
      </c>
      <c r="AC909" s="36">
        <v>7.9029114307553501E-3</v>
      </c>
      <c r="AD909" s="36">
        <v>4.69960026542898E-3</v>
      </c>
      <c r="AE909" s="36">
        <v>5.6834876441543896E-3</v>
      </c>
      <c r="AF909" s="36">
        <v>5.6241940910008101E-3</v>
      </c>
      <c r="AG909" s="36">
        <v>4.68234397396107E-3</v>
      </c>
      <c r="AH909" s="59" t="s">
        <v>365</v>
      </c>
    </row>
    <row r="910" spans="1:34" ht="15" customHeight="1" x14ac:dyDescent="0.25">
      <c r="A910" s="34" t="s">
        <v>832</v>
      </c>
      <c r="B910" s="34" t="s">
        <v>41</v>
      </c>
      <c r="C910" s="34" t="s">
        <v>45</v>
      </c>
      <c r="D910" s="34" t="s">
        <v>43</v>
      </c>
      <c r="E910" s="34" t="s">
        <v>46</v>
      </c>
      <c r="F910" s="34" t="s">
        <v>13</v>
      </c>
      <c r="G910" s="34" t="s">
        <v>14</v>
      </c>
      <c r="H910" s="34" t="s">
        <v>32</v>
      </c>
      <c r="I910" s="59" t="s">
        <v>18</v>
      </c>
      <c r="J910" s="35">
        <v>298</v>
      </c>
      <c r="K910" s="36">
        <v>1.7082477619199999E-2</v>
      </c>
      <c r="L910" s="36">
        <v>1.3767787740000001E-2</v>
      </c>
      <c r="M910" s="36">
        <v>8.0772907151999696E-3</v>
      </c>
      <c r="N910" s="36">
        <v>8.1830997276000298E-3</v>
      </c>
      <c r="O910" s="36">
        <v>1.52165929399679E-2</v>
      </c>
      <c r="P910" s="36">
        <v>1.9495595574084E-2</v>
      </c>
      <c r="Q910" s="36">
        <v>1.9958205420216001E-2</v>
      </c>
      <c r="R910" s="36">
        <v>1.9993649155200102E-2</v>
      </c>
      <c r="S910" s="36">
        <v>1.9036411707599999E-2</v>
      </c>
      <c r="T910" s="36">
        <v>1.46985164512289E-2</v>
      </c>
      <c r="U910" s="36">
        <v>1.2480358152289E-2</v>
      </c>
      <c r="V910" s="36">
        <v>1.6677744613598201E-2</v>
      </c>
      <c r="W910" s="36">
        <v>2.2246293905165502E-3</v>
      </c>
      <c r="X910" s="36">
        <v>1.0429017548300199E-2</v>
      </c>
      <c r="Y910" s="36">
        <v>7.5286388980457999E-3</v>
      </c>
      <c r="Z910" s="36">
        <v>7.1338145446368803E-3</v>
      </c>
      <c r="AA910" s="36">
        <v>1.1981544516650299E-2</v>
      </c>
      <c r="AB910" s="36">
        <v>1.2885908483380301E-2</v>
      </c>
      <c r="AC910" s="36">
        <v>1.2364104933416701E-2</v>
      </c>
      <c r="AD910" s="36">
        <v>7.3525246152636404E-3</v>
      </c>
      <c r="AE910" s="36">
        <v>8.8918164192795506E-3</v>
      </c>
      <c r="AF910" s="36">
        <v>8.7990516553707702E-3</v>
      </c>
      <c r="AG910" s="36">
        <v>7.3255271472621002E-3</v>
      </c>
      <c r="AH910" s="59" t="s">
        <v>365</v>
      </c>
    </row>
    <row r="911" spans="1:34" ht="15" customHeight="1" x14ac:dyDescent="0.25">
      <c r="A911" s="34" t="s">
        <v>832</v>
      </c>
      <c r="B911" s="34" t="s">
        <v>41</v>
      </c>
      <c r="C911" s="34" t="s">
        <v>45</v>
      </c>
      <c r="D911" s="34" t="s">
        <v>43</v>
      </c>
      <c r="E911" s="34" t="s">
        <v>46</v>
      </c>
      <c r="F911" s="34" t="s">
        <v>13</v>
      </c>
      <c r="G911" s="34" t="s">
        <v>14</v>
      </c>
      <c r="H911" s="34" t="s">
        <v>885</v>
      </c>
      <c r="I911" s="59" t="s">
        <v>16</v>
      </c>
      <c r="J911" s="35">
        <v>25</v>
      </c>
      <c r="K911" s="36"/>
      <c r="L911" s="36"/>
      <c r="M911" s="36"/>
      <c r="N911" s="36"/>
      <c r="O911" s="36"/>
      <c r="P911" s="36"/>
      <c r="Q911" s="36"/>
      <c r="R911" s="36"/>
      <c r="S911" s="36"/>
      <c r="T911" s="36"/>
      <c r="U911" s="36"/>
      <c r="V911" s="36"/>
      <c r="W911" s="36">
        <v>6.1988709227518297E-5</v>
      </c>
      <c r="X911" s="36">
        <v>8.3185837543339801E-5</v>
      </c>
      <c r="Y911" s="36">
        <v>1.0809120690646101E-4</v>
      </c>
      <c r="Z911" s="36">
        <v>9.7593975983887104E-5</v>
      </c>
      <c r="AA911" s="36">
        <v>8.2132623035170404E-5</v>
      </c>
      <c r="AB911" s="36">
        <v>9.8493163199016496E-5</v>
      </c>
      <c r="AC911" s="36">
        <v>1.14373521185698E-4</v>
      </c>
      <c r="AD911" s="36">
        <v>1.21603643245044E-4</v>
      </c>
      <c r="AE911" s="36">
        <v>1.20128336485664E-4</v>
      </c>
      <c r="AF911" s="36">
        <v>1.13083433401461E-4</v>
      </c>
      <c r="AG911" s="36">
        <v>1.1681375944439099E-4</v>
      </c>
      <c r="AH911" s="59" t="s">
        <v>1028</v>
      </c>
    </row>
    <row r="912" spans="1:34" ht="15" customHeight="1" x14ac:dyDescent="0.25">
      <c r="A912" s="34" t="s">
        <v>832</v>
      </c>
      <c r="B912" s="34" t="s">
        <v>41</v>
      </c>
      <c r="C912" s="34" t="s">
        <v>45</v>
      </c>
      <c r="D912" s="34" t="s">
        <v>43</v>
      </c>
      <c r="E912" s="34" t="s">
        <v>46</v>
      </c>
      <c r="F912" s="34" t="s">
        <v>13</v>
      </c>
      <c r="G912" s="34" t="s">
        <v>14</v>
      </c>
      <c r="H912" s="34" t="s">
        <v>885</v>
      </c>
      <c r="I912" s="59" t="s">
        <v>18</v>
      </c>
      <c r="J912" s="35">
        <v>298</v>
      </c>
      <c r="K912" s="36"/>
      <c r="L912" s="36"/>
      <c r="M912" s="36"/>
      <c r="N912" s="36"/>
      <c r="O912" s="36"/>
      <c r="P912" s="36"/>
      <c r="Q912" s="36"/>
      <c r="R912" s="36"/>
      <c r="S912" s="36"/>
      <c r="T912" s="36"/>
      <c r="U912" s="36"/>
      <c r="V912" s="36"/>
      <c r="W912" s="36">
        <v>1.4547200334212999E-4</v>
      </c>
      <c r="X912" s="36">
        <v>1.95216364242604E-4</v>
      </c>
      <c r="Y912" s="36">
        <v>2.5366303980618997E-4</v>
      </c>
      <c r="Z912" s="36">
        <v>2.2902866314982701E-4</v>
      </c>
      <c r="AA912" s="36">
        <v>1.9275580653762799E-4</v>
      </c>
      <c r="AB912" s="36">
        <v>2.3113826456105301E-4</v>
      </c>
      <c r="AC912" s="36">
        <v>2.6840606084253598E-4</v>
      </c>
      <c r="AD912" s="36">
        <v>2.8398760646970402E-4</v>
      </c>
      <c r="AE912" s="36">
        <v>2.7809501650958597E-4</v>
      </c>
      <c r="AF912" s="36">
        <v>2.6042718366518699E-4</v>
      </c>
      <c r="AG912" s="36">
        <v>2.6438388356486502E-4</v>
      </c>
      <c r="AH912" s="59" t="s">
        <v>1028</v>
      </c>
    </row>
    <row r="913" spans="1:34" ht="15" customHeight="1" x14ac:dyDescent="0.25">
      <c r="A913" s="34" t="s">
        <v>832</v>
      </c>
      <c r="B913" s="34" t="s">
        <v>41</v>
      </c>
      <c r="C913" s="34" t="s">
        <v>45</v>
      </c>
      <c r="D913" s="34" t="s">
        <v>43</v>
      </c>
      <c r="E913" s="34" t="s">
        <v>46</v>
      </c>
      <c r="F913" s="34" t="s">
        <v>13</v>
      </c>
      <c r="G913" s="34" t="s">
        <v>14</v>
      </c>
      <c r="H913" s="34" t="s">
        <v>15</v>
      </c>
      <c r="I913" s="59" t="s">
        <v>16</v>
      </c>
      <c r="J913" s="35">
        <v>25</v>
      </c>
      <c r="K913" s="36">
        <v>4.4163200000000002E-4</v>
      </c>
      <c r="L913" s="36">
        <v>4.5854142499999898E-4</v>
      </c>
      <c r="M913" s="36">
        <v>4.41239775E-4</v>
      </c>
      <c r="N913" s="36">
        <v>4.63934175E-4</v>
      </c>
      <c r="O913" s="36">
        <v>5.6574482000000103E-4</v>
      </c>
      <c r="P913" s="36">
        <v>5.3489049600000105E-4</v>
      </c>
      <c r="Q913" s="36">
        <v>5.5234651149999904E-4</v>
      </c>
      <c r="R913" s="36">
        <v>5.4445232499999996E-4</v>
      </c>
      <c r="S913" s="36">
        <v>4.5930634999999999E-4</v>
      </c>
      <c r="T913" s="36">
        <v>4.3996088821414002E-4</v>
      </c>
      <c r="U913" s="36">
        <v>4.16660521956769E-4</v>
      </c>
      <c r="V913" s="36">
        <v>5.1526885266771497E-3</v>
      </c>
      <c r="W913" s="36">
        <v>3.8007841444611199E-3</v>
      </c>
      <c r="X913" s="36">
        <v>3.7337580216052699E-3</v>
      </c>
      <c r="Y913" s="36">
        <v>3.5616379314211601E-3</v>
      </c>
      <c r="Z913" s="36">
        <v>3.17747907322115E-3</v>
      </c>
      <c r="AA913" s="36">
        <v>3.2961268785733598E-3</v>
      </c>
      <c r="AB913" s="36">
        <v>3.1665145914006902E-3</v>
      </c>
      <c r="AC913" s="36">
        <v>3.1844933544257202E-3</v>
      </c>
      <c r="AD913" s="36">
        <v>2.6621387599164198E-3</v>
      </c>
      <c r="AE913" s="36">
        <v>2.9657089261569802E-3</v>
      </c>
      <c r="AF913" s="36">
        <v>3.1889546635098299E-3</v>
      </c>
      <c r="AG913" s="36">
        <v>2.8231717704988901E-3</v>
      </c>
      <c r="AH913" s="59" t="s">
        <v>430</v>
      </c>
    </row>
    <row r="914" spans="1:34" ht="15" customHeight="1" x14ac:dyDescent="0.25">
      <c r="A914" s="34" t="s">
        <v>832</v>
      </c>
      <c r="B914" s="34" t="s">
        <v>41</v>
      </c>
      <c r="C914" s="34" t="s">
        <v>45</v>
      </c>
      <c r="D914" s="34" t="s">
        <v>43</v>
      </c>
      <c r="E914" s="34" t="s">
        <v>46</v>
      </c>
      <c r="F914" s="34" t="s">
        <v>13</v>
      </c>
      <c r="G914" s="34" t="s">
        <v>14</v>
      </c>
      <c r="H914" s="34" t="s">
        <v>15</v>
      </c>
      <c r="I914" s="59" t="s">
        <v>17</v>
      </c>
      <c r="J914" s="35">
        <v>1</v>
      </c>
      <c r="K914" s="36">
        <v>1.6499371519999999</v>
      </c>
      <c r="L914" s="36">
        <v>1.7131107638</v>
      </c>
      <c r="M914" s="36">
        <v>1.6484717994</v>
      </c>
      <c r="N914" s="36">
        <v>1.7332580778</v>
      </c>
      <c r="O914" s="36">
        <v>2.1136226475200002</v>
      </c>
      <c r="P914" s="36">
        <v>1.9983508930560001</v>
      </c>
      <c r="Q914" s="36">
        <v>2.063566566964</v>
      </c>
      <c r="R914" s="36">
        <v>2.0340738861999998</v>
      </c>
      <c r="S914" s="36">
        <v>1.7159685236</v>
      </c>
      <c r="T914" s="36">
        <v>1.5953021566671299</v>
      </c>
      <c r="U914" s="36">
        <v>1.5489163375673201</v>
      </c>
      <c r="V914" s="36">
        <v>1.5387804909801599</v>
      </c>
      <c r="W914" s="36">
        <v>1.23618572401806</v>
      </c>
      <c r="X914" s="36">
        <v>1.1691903620362001</v>
      </c>
      <c r="Y914" s="36">
        <v>1.23709953771786</v>
      </c>
      <c r="Z914" s="36">
        <v>1.1330871633480799</v>
      </c>
      <c r="AA914" s="36">
        <v>1.1129531017904499</v>
      </c>
      <c r="AB914" s="36">
        <v>1.12619608828797</v>
      </c>
      <c r="AC914" s="36">
        <v>1.16186388144583</v>
      </c>
      <c r="AD914" s="36">
        <v>0.97924838916031398</v>
      </c>
      <c r="AE914" s="36">
        <v>1.1117849071700301</v>
      </c>
      <c r="AF914" s="36">
        <v>1.23138567673716</v>
      </c>
      <c r="AG914" s="36">
        <v>1.0484570615400799</v>
      </c>
      <c r="AH914" s="59" t="s">
        <v>430</v>
      </c>
    </row>
    <row r="915" spans="1:34" ht="15" customHeight="1" x14ac:dyDescent="0.25">
      <c r="A915" s="34" t="s">
        <v>832</v>
      </c>
      <c r="B915" s="34" t="s">
        <v>41</v>
      </c>
      <c r="C915" s="34" t="s">
        <v>45</v>
      </c>
      <c r="D915" s="34" t="s">
        <v>43</v>
      </c>
      <c r="E915" s="34" t="s">
        <v>46</v>
      </c>
      <c r="F915" s="34" t="s">
        <v>13</v>
      </c>
      <c r="G915" s="34" t="s">
        <v>14</v>
      </c>
      <c r="H915" s="34" t="s">
        <v>15</v>
      </c>
      <c r="I915" s="59" t="s">
        <v>18</v>
      </c>
      <c r="J915" s="35">
        <v>298</v>
      </c>
      <c r="K915" s="36">
        <v>8.4228055039999895E-3</v>
      </c>
      <c r="L915" s="36">
        <v>8.7453020575999907E-3</v>
      </c>
      <c r="M915" s="36">
        <v>8.4153249888000003E-3</v>
      </c>
      <c r="N915" s="36">
        <v>8.8481525856000005E-3</v>
      </c>
      <c r="O915" s="36">
        <v>1.0789885207040001E-2</v>
      </c>
      <c r="P915" s="36">
        <v>1.0201431539711999E-2</v>
      </c>
      <c r="Q915" s="36">
        <v>1.0534352667328E-2</v>
      </c>
      <c r="R915" s="36">
        <v>1.0383794742400001E-2</v>
      </c>
      <c r="S915" s="36">
        <v>8.7598907071999993E-3</v>
      </c>
      <c r="T915" s="36">
        <v>8.3909340600200801E-3</v>
      </c>
      <c r="U915" s="36">
        <v>7.9465494747594893E-3</v>
      </c>
      <c r="V915" s="36">
        <v>8.9430821540204004E-3</v>
      </c>
      <c r="W915" s="36">
        <v>6.59824477648092E-3</v>
      </c>
      <c r="X915" s="36">
        <v>6.4736575443687001E-3</v>
      </c>
      <c r="Y915" s="36">
        <v>6.1752326025512998E-3</v>
      </c>
      <c r="Z915" s="36">
        <v>5.50917098949762E-3</v>
      </c>
      <c r="AA915" s="36">
        <v>5.7148847116501103E-3</v>
      </c>
      <c r="AB915" s="36">
        <v>5.4901605715630799E-3</v>
      </c>
      <c r="AC915" s="36">
        <v>5.5213324777824797E-3</v>
      </c>
      <c r="AD915" s="36">
        <v>4.6156645844660001E-3</v>
      </c>
      <c r="AE915" s="36">
        <v>5.1420000581514497E-3</v>
      </c>
      <c r="AF915" s="36">
        <v>5.5290675765872297E-3</v>
      </c>
      <c r="AG915" s="36">
        <v>4.8948665460868002E-3</v>
      </c>
      <c r="AH915" s="59" t="s">
        <v>430</v>
      </c>
    </row>
    <row r="916" spans="1:34" ht="15" customHeight="1" x14ac:dyDescent="0.25">
      <c r="A916" s="34" t="s">
        <v>832</v>
      </c>
      <c r="B916" s="34" t="s">
        <v>41</v>
      </c>
      <c r="C916" s="34" t="s">
        <v>45</v>
      </c>
      <c r="D916" s="34" t="s">
        <v>43</v>
      </c>
      <c r="E916" s="34" t="s">
        <v>46</v>
      </c>
      <c r="F916" s="34" t="s">
        <v>13</v>
      </c>
      <c r="G916" s="34" t="s">
        <v>14</v>
      </c>
      <c r="H916" s="34" t="s">
        <v>29</v>
      </c>
      <c r="I916" s="59" t="s">
        <v>16</v>
      </c>
      <c r="J916" s="35">
        <v>25</v>
      </c>
      <c r="K916" s="36">
        <v>4.56738749999999E-5</v>
      </c>
      <c r="L916" s="36">
        <v>4.6311675000000099E-5</v>
      </c>
      <c r="M916" s="36">
        <v>3.0492899999999899E-5</v>
      </c>
      <c r="N916" s="36">
        <v>5.7717750000000001E-5</v>
      </c>
      <c r="O916" s="36">
        <v>5.1252272249999898E-5</v>
      </c>
      <c r="P916" s="36">
        <v>5.5010662500000101E-5</v>
      </c>
      <c r="Q916" s="36">
        <v>5.7158399999999998E-5</v>
      </c>
      <c r="R916" s="36">
        <v>6.3972675000000207E-5</v>
      </c>
      <c r="S916" s="36">
        <v>6.7848524999999994E-5</v>
      </c>
      <c r="T916" s="36">
        <v>3.8175538086225601E-5</v>
      </c>
      <c r="U916" s="36">
        <v>6.4640023937930296E-5</v>
      </c>
      <c r="V916" s="36"/>
      <c r="W916" s="36"/>
      <c r="X916" s="36"/>
      <c r="Y916" s="36"/>
      <c r="Z916" s="36"/>
      <c r="AA916" s="36"/>
      <c r="AB916" s="36"/>
      <c r="AC916" s="36"/>
      <c r="AD916" s="36"/>
      <c r="AE916" s="36"/>
      <c r="AF916" s="36"/>
      <c r="AG916" s="36"/>
      <c r="AH916" s="59" t="s">
        <v>438</v>
      </c>
    </row>
    <row r="917" spans="1:34" ht="15" customHeight="1" x14ac:dyDescent="0.25">
      <c r="A917" s="34" t="s">
        <v>832</v>
      </c>
      <c r="B917" s="34" t="s">
        <v>41</v>
      </c>
      <c r="C917" s="34" t="s">
        <v>45</v>
      </c>
      <c r="D917" s="34" t="s">
        <v>43</v>
      </c>
      <c r="E917" s="34" t="s">
        <v>46</v>
      </c>
      <c r="F917" s="34" t="s">
        <v>13</v>
      </c>
      <c r="G917" s="34" t="s">
        <v>14</v>
      </c>
      <c r="H917" s="34" t="s">
        <v>29</v>
      </c>
      <c r="I917" s="59" t="s">
        <v>17</v>
      </c>
      <c r="J917" s="35">
        <v>1</v>
      </c>
      <c r="K917" s="36">
        <v>4.5363292649999901E-2</v>
      </c>
      <c r="L917" s="36">
        <v>4.5996755610000099E-2</v>
      </c>
      <c r="M917" s="36">
        <v>3.0285548279999901E-2</v>
      </c>
      <c r="N917" s="36">
        <v>5.7325269300000002E-2</v>
      </c>
      <c r="O917" s="36">
        <v>5.0903756798699899E-2</v>
      </c>
      <c r="P917" s="36">
        <v>5.4636589995000102E-2</v>
      </c>
      <c r="Q917" s="36">
        <v>5.6769722879999998E-2</v>
      </c>
      <c r="R917" s="36">
        <v>6.3537660810000104E-2</v>
      </c>
      <c r="S917" s="36">
        <v>6.7387155030000007E-2</v>
      </c>
      <c r="T917" s="36">
        <v>3.7915944427239202E-2</v>
      </c>
      <c r="U917" s="36">
        <v>6.4200471775152396E-2</v>
      </c>
      <c r="V917" s="36"/>
      <c r="W917" s="36"/>
      <c r="X917" s="36"/>
      <c r="Y917" s="36"/>
      <c r="Z917" s="36"/>
      <c r="AA917" s="36"/>
      <c r="AB917" s="36"/>
      <c r="AC917" s="36"/>
      <c r="AD917" s="36"/>
      <c r="AE917" s="36"/>
      <c r="AF917" s="36"/>
      <c r="AG917" s="36"/>
      <c r="AH917" s="59" t="s">
        <v>438</v>
      </c>
    </row>
    <row r="918" spans="1:34" ht="15" customHeight="1" x14ac:dyDescent="0.25">
      <c r="A918" s="34" t="s">
        <v>832</v>
      </c>
      <c r="B918" s="34" t="s">
        <v>41</v>
      </c>
      <c r="C918" s="34" t="s">
        <v>45</v>
      </c>
      <c r="D918" s="34" t="s">
        <v>43</v>
      </c>
      <c r="E918" s="34" t="s">
        <v>46</v>
      </c>
      <c r="F918" s="34" t="s">
        <v>13</v>
      </c>
      <c r="G918" s="34" t="s">
        <v>14</v>
      </c>
      <c r="H918" s="34" t="s">
        <v>29</v>
      </c>
      <c r="I918" s="59" t="s">
        <v>18</v>
      </c>
      <c r="J918" s="35">
        <v>298</v>
      </c>
      <c r="K918" s="36">
        <v>1.08886518E-4</v>
      </c>
      <c r="L918" s="36">
        <v>1.104070332E-4</v>
      </c>
      <c r="M918" s="36">
        <v>7.2695073599999801E-5</v>
      </c>
      <c r="N918" s="36">
        <v>1.3759911599999999E-4</v>
      </c>
      <c r="O918" s="36">
        <v>1.22185417044E-4</v>
      </c>
      <c r="P918" s="36">
        <v>1.3114541939999999E-4</v>
      </c>
      <c r="Q918" s="36">
        <v>1.362656256E-4</v>
      </c>
      <c r="R918" s="36">
        <v>1.5251085719999999E-4</v>
      </c>
      <c r="S918" s="36">
        <v>1.617508836E-4</v>
      </c>
      <c r="T918" s="36">
        <v>9.1010482797561706E-5</v>
      </c>
      <c r="U918" s="36">
        <v>1.54101817068026E-4</v>
      </c>
      <c r="V918" s="36"/>
      <c r="W918" s="36"/>
      <c r="X918" s="36"/>
      <c r="Y918" s="36"/>
      <c r="Z918" s="36"/>
      <c r="AA918" s="36"/>
      <c r="AB918" s="36"/>
      <c r="AC918" s="36"/>
      <c r="AD918" s="36"/>
      <c r="AE918" s="36"/>
      <c r="AF918" s="36"/>
      <c r="AG918" s="36"/>
      <c r="AH918" s="59" t="s">
        <v>438</v>
      </c>
    </row>
    <row r="919" spans="1:34" ht="15" customHeight="1" x14ac:dyDescent="0.25">
      <c r="A919" s="34" t="s">
        <v>832</v>
      </c>
      <c r="B919" s="34" t="s">
        <v>41</v>
      </c>
      <c r="C919" s="34" t="s">
        <v>45</v>
      </c>
      <c r="D919" s="34" t="s">
        <v>43</v>
      </c>
      <c r="E919" s="34" t="s">
        <v>46</v>
      </c>
      <c r="F919" s="34" t="s">
        <v>13</v>
      </c>
      <c r="G919" s="34" t="s">
        <v>14</v>
      </c>
      <c r="H919" s="34" t="s">
        <v>30</v>
      </c>
      <c r="I919" s="59" t="s">
        <v>16</v>
      </c>
      <c r="J919" s="35">
        <v>25</v>
      </c>
      <c r="K919" s="36"/>
      <c r="L919" s="36"/>
      <c r="M919" s="36"/>
      <c r="N919" s="36"/>
      <c r="O919" s="36"/>
      <c r="P919" s="36"/>
      <c r="Q919" s="36"/>
      <c r="R919" s="36"/>
      <c r="S919" s="36"/>
      <c r="T919" s="36">
        <v>1.4949328280716599E-5</v>
      </c>
      <c r="U919" s="36">
        <v>5.9661603115784999E-5</v>
      </c>
      <c r="V919" s="36">
        <v>1.33958246334052E-6</v>
      </c>
      <c r="W919" s="36">
        <v>8.89927838323306E-6</v>
      </c>
      <c r="X919" s="36">
        <v>9.2879999999999995E-8</v>
      </c>
      <c r="Y919" s="36">
        <v>1.2051999999999999E-6</v>
      </c>
      <c r="Z919" s="36">
        <v>9.4827199999999996E-6</v>
      </c>
      <c r="AA919" s="36">
        <v>1.3633839999999999E-5</v>
      </c>
      <c r="AB919" s="36">
        <v>1.1919999999999999E-5</v>
      </c>
      <c r="AC919" s="36">
        <v>1.0543999999999999E-5</v>
      </c>
      <c r="AD919" s="36">
        <v>5.2998399999999999E-6</v>
      </c>
      <c r="AE919" s="36">
        <v>4.1852799999999998E-6</v>
      </c>
      <c r="AF919" s="36">
        <v>7.5324799999999998E-6</v>
      </c>
      <c r="AG919" s="36">
        <v>7.7978399999999995E-6</v>
      </c>
      <c r="AH919" s="59" t="s">
        <v>363</v>
      </c>
    </row>
    <row r="920" spans="1:34" ht="15" customHeight="1" x14ac:dyDescent="0.25">
      <c r="A920" s="34" t="s">
        <v>832</v>
      </c>
      <c r="B920" s="34" t="s">
        <v>41</v>
      </c>
      <c r="C920" s="34" t="s">
        <v>45</v>
      </c>
      <c r="D920" s="34" t="s">
        <v>43</v>
      </c>
      <c r="E920" s="34" t="s">
        <v>46</v>
      </c>
      <c r="F920" s="34" t="s">
        <v>13</v>
      </c>
      <c r="G920" s="34" t="s">
        <v>14</v>
      </c>
      <c r="H920" s="34" t="s">
        <v>30</v>
      </c>
      <c r="I920" s="59" t="s">
        <v>18</v>
      </c>
      <c r="J920" s="35">
        <v>298</v>
      </c>
      <c r="K920" s="36"/>
      <c r="L920" s="36"/>
      <c r="M920" s="36"/>
      <c r="N920" s="36"/>
      <c r="O920" s="36"/>
      <c r="P920" s="36"/>
      <c r="Q920" s="36"/>
      <c r="R920" s="36"/>
      <c r="S920" s="36"/>
      <c r="T920" s="36">
        <v>3.5082336142771699E-5</v>
      </c>
      <c r="U920" s="36">
        <v>1.4001086711196801E-4</v>
      </c>
      <c r="V920" s="36">
        <v>3.1436651458443501E-6</v>
      </c>
      <c r="W920" s="36">
        <v>2.08843815458522E-5</v>
      </c>
      <c r="X920" s="36">
        <v>2.1796614000000001E-7</v>
      </c>
      <c r="Y920" s="36">
        <v>2.8283030999999999E-6</v>
      </c>
      <c r="Z920" s="36">
        <v>2.225357316E-5</v>
      </c>
      <c r="AA920" s="36">
        <v>3.1995214019999999E-5</v>
      </c>
      <c r="AB920" s="36">
        <v>2.7973259999999999E-5</v>
      </c>
      <c r="AC920" s="36">
        <v>2.4744132E-5</v>
      </c>
      <c r="AD920" s="36">
        <v>1.2437399520000001E-5</v>
      </c>
      <c r="AE920" s="36">
        <v>9.8218058400000006E-6</v>
      </c>
      <c r="AF920" s="36">
        <v>1.7676847440000001E-5</v>
      </c>
      <c r="AG920" s="36">
        <v>1.8299581020000001E-5</v>
      </c>
      <c r="AH920" s="59" t="s">
        <v>363</v>
      </c>
    </row>
    <row r="921" spans="1:34" ht="15" customHeight="1" x14ac:dyDescent="0.25">
      <c r="A921" s="34" t="s">
        <v>832</v>
      </c>
      <c r="B921" s="34" t="s">
        <v>41</v>
      </c>
      <c r="C921" s="34" t="s">
        <v>45</v>
      </c>
      <c r="D921" s="34" t="s">
        <v>43</v>
      </c>
      <c r="E921" s="34" t="s">
        <v>46</v>
      </c>
      <c r="F921" s="34" t="s">
        <v>13</v>
      </c>
      <c r="G921" s="34" t="s">
        <v>14</v>
      </c>
      <c r="H921" s="34" t="s">
        <v>21</v>
      </c>
      <c r="I921" s="59" t="s">
        <v>16</v>
      </c>
      <c r="J921" s="35">
        <v>25</v>
      </c>
      <c r="K921" s="36">
        <v>1.8346187840962701E-6</v>
      </c>
      <c r="L921" s="36">
        <v>1.85312426557611E-6</v>
      </c>
      <c r="M921" s="36">
        <v>1.0271715674359499E-7</v>
      </c>
      <c r="N921" s="36"/>
      <c r="O921" s="36">
        <v>3.96537315971049E-9</v>
      </c>
      <c r="P921" s="36">
        <v>8.5066302644550293E-9</v>
      </c>
      <c r="Q921" s="36"/>
      <c r="R921" s="36"/>
      <c r="S921" s="36"/>
      <c r="T921" s="36">
        <v>7.0796049832353302E-7</v>
      </c>
      <c r="U921" s="36">
        <v>3.4546226066528902E-7</v>
      </c>
      <c r="V921" s="36">
        <v>2.53011488644388E-7</v>
      </c>
      <c r="W921" s="36">
        <v>1.07381325908821E-7</v>
      </c>
      <c r="X921" s="36">
        <v>4.0545419164194301E-7</v>
      </c>
      <c r="Y921" s="36">
        <v>3.5083669352144598E-7</v>
      </c>
      <c r="Z921" s="36">
        <v>2.9182531859797101E-7</v>
      </c>
      <c r="AA921" s="36">
        <v>9.4950349465183298E-7</v>
      </c>
      <c r="AB921" s="36">
        <v>5.3787300603194202E-7</v>
      </c>
      <c r="AC921" s="36">
        <v>7.0013242712356302E-7</v>
      </c>
      <c r="AD921" s="36">
        <v>7.2565092956177604E-7</v>
      </c>
      <c r="AE921" s="36">
        <v>6.2341550333413496E-7</v>
      </c>
      <c r="AF921" s="36">
        <v>2.7905129328625101E-7</v>
      </c>
      <c r="AG921" s="36">
        <v>2.8812853997041502E-7</v>
      </c>
      <c r="AH921" s="59" t="s">
        <v>432</v>
      </c>
    </row>
    <row r="922" spans="1:34" ht="15" customHeight="1" x14ac:dyDescent="0.25">
      <c r="A922" s="34" t="s">
        <v>832</v>
      </c>
      <c r="B922" s="34" t="s">
        <v>41</v>
      </c>
      <c r="C922" s="34" t="s">
        <v>45</v>
      </c>
      <c r="D922" s="34" t="s">
        <v>43</v>
      </c>
      <c r="E922" s="34" t="s">
        <v>46</v>
      </c>
      <c r="F922" s="34" t="s">
        <v>13</v>
      </c>
      <c r="G922" s="34" t="s">
        <v>14</v>
      </c>
      <c r="H922" s="34" t="s">
        <v>21</v>
      </c>
      <c r="I922" s="59" t="s">
        <v>17</v>
      </c>
      <c r="J922" s="35">
        <v>1</v>
      </c>
      <c r="K922" s="36">
        <v>1.8091787369568101E-3</v>
      </c>
      <c r="L922" s="36">
        <v>1.8274276090934499E-3</v>
      </c>
      <c r="M922" s="36">
        <v>1.01292812170084E-4</v>
      </c>
      <c r="N922" s="36"/>
      <c r="O922" s="36">
        <v>3.9103866518958397E-6</v>
      </c>
      <c r="P922" s="36">
        <v>8.3886716581212495E-6</v>
      </c>
      <c r="Q922" s="36"/>
      <c r="R922" s="36"/>
      <c r="S922" s="36"/>
      <c r="T922" s="36">
        <v>6.8972508019577198E-4</v>
      </c>
      <c r="U922" s="36">
        <v>3.3620212522880998E-4</v>
      </c>
      <c r="V922" s="36">
        <v>2.4950306266851999E-4</v>
      </c>
      <c r="W922" s="36">
        <v>1.1395100603392401E-4</v>
      </c>
      <c r="X922" s="36">
        <v>2.7076447527838598E-4</v>
      </c>
      <c r="Y922" s="36">
        <v>3.45567716342269E-4</v>
      </c>
      <c r="Z922" s="36">
        <v>3.7934785167217699E-4</v>
      </c>
      <c r="AA922" s="36">
        <v>9.3610046160223705E-4</v>
      </c>
      <c r="AB922" s="36">
        <v>5.2947336439159104E-4</v>
      </c>
      <c r="AC922" s="36">
        <v>6.8739573158124203E-4</v>
      </c>
      <c r="AD922" s="36">
        <v>7.1558866561309195E-4</v>
      </c>
      <c r="AE922" s="36">
        <v>6.1476285296973297E-4</v>
      </c>
      <c r="AF922" s="36">
        <v>2.7325795962388898E-4</v>
      </c>
      <c r="AG922" s="36">
        <v>2.8413377609611402E-4</v>
      </c>
      <c r="AH922" s="59" t="s">
        <v>432</v>
      </c>
    </row>
    <row r="923" spans="1:34" ht="15" customHeight="1" x14ac:dyDescent="0.25">
      <c r="A923" s="34" t="s">
        <v>832</v>
      </c>
      <c r="B923" s="34" t="s">
        <v>41</v>
      </c>
      <c r="C923" s="34" t="s">
        <v>45</v>
      </c>
      <c r="D923" s="34" t="s">
        <v>43</v>
      </c>
      <c r="E923" s="34" t="s">
        <v>46</v>
      </c>
      <c r="F923" s="34" t="s">
        <v>13</v>
      </c>
      <c r="G923" s="34" t="s">
        <v>14</v>
      </c>
      <c r="H923" s="34" t="s">
        <v>21</v>
      </c>
      <c r="I923" s="59" t="s">
        <v>18</v>
      </c>
      <c r="J923" s="35">
        <v>298</v>
      </c>
      <c r="K923" s="36">
        <v>4.3737311812855201E-6</v>
      </c>
      <c r="L923" s="36">
        <v>4.4178482491334402E-6</v>
      </c>
      <c r="M923" s="36">
        <v>2.4487770167673102E-7</v>
      </c>
      <c r="N923" s="36"/>
      <c r="O923" s="36">
        <v>9.4534496127498093E-9</v>
      </c>
      <c r="P923" s="36">
        <v>2.02798065504608E-8</v>
      </c>
      <c r="Q923" s="36"/>
      <c r="R923" s="36"/>
      <c r="S923" s="36"/>
      <c r="T923" s="36">
        <v>1.6877778280033E-6</v>
      </c>
      <c r="U923" s="36">
        <v>8.2358202942604801E-7</v>
      </c>
      <c r="V923" s="36">
        <v>6.0317938892822199E-7</v>
      </c>
      <c r="W923" s="36">
        <v>2.5402946900043901E-7</v>
      </c>
      <c r="X923" s="36">
        <v>9.65749644146243E-7</v>
      </c>
      <c r="Y923" s="36">
        <v>8.3612284421931503E-7</v>
      </c>
      <c r="Z923" s="36">
        <v>6.9571155953756201E-7</v>
      </c>
      <c r="AA923" s="36">
        <v>2.2636163312499699E-6</v>
      </c>
      <c r="AB923" s="36">
        <v>1.28228924638015E-6</v>
      </c>
      <c r="AC923" s="36">
        <v>1.6691157062625701E-6</v>
      </c>
      <c r="AD923" s="36">
        <v>1.72995181607527E-6</v>
      </c>
      <c r="AE923" s="36">
        <v>1.48622255994858E-6</v>
      </c>
      <c r="AF923" s="36">
        <v>6.6525828319442199E-7</v>
      </c>
      <c r="AG923" s="36">
        <v>6.8689843928947001E-7</v>
      </c>
      <c r="AH923" s="59" t="s">
        <v>432</v>
      </c>
    </row>
    <row r="924" spans="1:34" ht="15" customHeight="1" x14ac:dyDescent="0.25">
      <c r="A924" s="34" t="s">
        <v>832</v>
      </c>
      <c r="B924" s="34" t="s">
        <v>41</v>
      </c>
      <c r="C924" s="34" t="s">
        <v>45</v>
      </c>
      <c r="D924" s="34" t="s">
        <v>43</v>
      </c>
      <c r="E924" s="34" t="s">
        <v>46</v>
      </c>
      <c r="F924" s="34" t="s">
        <v>13</v>
      </c>
      <c r="G924" s="34" t="s">
        <v>14</v>
      </c>
      <c r="H924" s="34" t="s">
        <v>23</v>
      </c>
      <c r="I924" s="59" t="s">
        <v>16</v>
      </c>
      <c r="J924" s="35">
        <v>25</v>
      </c>
      <c r="K924" s="36"/>
      <c r="L924" s="36"/>
      <c r="M924" s="36"/>
      <c r="N924" s="36"/>
      <c r="O924" s="36"/>
      <c r="P924" s="36"/>
      <c r="Q924" s="36"/>
      <c r="R924" s="36"/>
      <c r="S924" s="36"/>
      <c r="T924" s="36"/>
      <c r="U924" s="36"/>
      <c r="V924" s="36">
        <v>2.8737487591718502E-7</v>
      </c>
      <c r="W924" s="36">
        <v>2.30469371972186E-7</v>
      </c>
      <c r="X924" s="36">
        <v>2.7513657622152901E-7</v>
      </c>
      <c r="Y924" s="36">
        <v>4.4599327736309599E-7</v>
      </c>
      <c r="Z924" s="36">
        <v>4.1832527339982599E-7</v>
      </c>
      <c r="AA924" s="36"/>
      <c r="AB924" s="36"/>
      <c r="AC924" s="36"/>
      <c r="AD924" s="36"/>
      <c r="AE924" s="36"/>
      <c r="AF924" s="36"/>
      <c r="AG924" s="36"/>
      <c r="AH924" s="59" t="s">
        <v>783</v>
      </c>
    </row>
    <row r="925" spans="1:34" ht="15" customHeight="1" x14ac:dyDescent="0.25">
      <c r="A925" s="34" t="s">
        <v>832</v>
      </c>
      <c r="B925" s="34" t="s">
        <v>41</v>
      </c>
      <c r="C925" s="34" t="s">
        <v>45</v>
      </c>
      <c r="D925" s="34" t="s">
        <v>43</v>
      </c>
      <c r="E925" s="34" t="s">
        <v>46</v>
      </c>
      <c r="F925" s="34" t="s">
        <v>13</v>
      </c>
      <c r="G925" s="34" t="s">
        <v>14</v>
      </c>
      <c r="H925" s="34" t="s">
        <v>23</v>
      </c>
      <c r="I925" s="59" t="s">
        <v>17</v>
      </c>
      <c r="J925" s="35">
        <v>1</v>
      </c>
      <c r="K925" s="36"/>
      <c r="L925" s="36"/>
      <c r="M925" s="36"/>
      <c r="N925" s="36"/>
      <c r="O925" s="36"/>
      <c r="P925" s="36"/>
      <c r="Q925" s="36"/>
      <c r="R925" s="36"/>
      <c r="S925" s="36"/>
      <c r="T925" s="36"/>
      <c r="U925" s="36"/>
      <c r="V925" s="36">
        <v>2.9905662751694701E-4</v>
      </c>
      <c r="W925" s="36">
        <v>2.22314515213022E-4</v>
      </c>
      <c r="X925" s="36">
        <v>2.5458112333487501E-4</v>
      </c>
      <c r="Y925" s="36">
        <v>4.6084058071928398E-4</v>
      </c>
      <c r="Z925" s="36">
        <v>4.4038964424829698E-4</v>
      </c>
      <c r="AA925" s="36"/>
      <c r="AB925" s="36"/>
      <c r="AC925" s="36"/>
      <c r="AD925" s="36"/>
      <c r="AE925" s="36"/>
      <c r="AF925" s="36"/>
      <c r="AG925" s="36"/>
      <c r="AH925" s="59" t="s">
        <v>783</v>
      </c>
    </row>
    <row r="926" spans="1:34" ht="15" customHeight="1" x14ac:dyDescent="0.25">
      <c r="A926" s="34" t="s">
        <v>832</v>
      </c>
      <c r="B926" s="34" t="s">
        <v>41</v>
      </c>
      <c r="C926" s="34" t="s">
        <v>45</v>
      </c>
      <c r="D926" s="34" t="s">
        <v>43</v>
      </c>
      <c r="E926" s="34" t="s">
        <v>46</v>
      </c>
      <c r="F926" s="34" t="s">
        <v>13</v>
      </c>
      <c r="G926" s="34" t="s">
        <v>14</v>
      </c>
      <c r="H926" s="34" t="s">
        <v>23</v>
      </c>
      <c r="I926" s="59" t="s">
        <v>18</v>
      </c>
      <c r="J926" s="35">
        <v>298</v>
      </c>
      <c r="K926" s="36"/>
      <c r="L926" s="36"/>
      <c r="M926" s="36"/>
      <c r="N926" s="36"/>
      <c r="O926" s="36"/>
      <c r="P926" s="36"/>
      <c r="Q926" s="36"/>
      <c r="R926" s="36"/>
      <c r="S926" s="36"/>
      <c r="T926" s="36"/>
      <c r="U926" s="36"/>
      <c r="V926" s="36">
        <v>6.8510170418656997E-7</v>
      </c>
      <c r="W926" s="36">
        <v>5.4943898278169202E-7</v>
      </c>
      <c r="X926" s="36">
        <v>6.5592559771212404E-7</v>
      </c>
      <c r="Y926" s="36">
        <v>1.0632479732336201E-6</v>
      </c>
      <c r="Z926" s="36">
        <v>9.9728745178518395E-7</v>
      </c>
      <c r="AA926" s="36"/>
      <c r="AB926" s="36"/>
      <c r="AC926" s="36"/>
      <c r="AD926" s="36"/>
      <c r="AE926" s="36"/>
      <c r="AF926" s="36"/>
      <c r="AG926" s="36"/>
      <c r="AH926" s="59" t="s">
        <v>783</v>
      </c>
    </row>
    <row r="927" spans="1:34" ht="15" customHeight="1" x14ac:dyDescent="0.25">
      <c r="A927" s="34" t="s">
        <v>832</v>
      </c>
      <c r="B927" s="34" t="s">
        <v>41</v>
      </c>
      <c r="C927" s="34" t="s">
        <v>45</v>
      </c>
      <c r="D927" s="34" t="s">
        <v>43</v>
      </c>
      <c r="E927" s="34" t="s">
        <v>46</v>
      </c>
      <c r="F927" s="34" t="s">
        <v>13</v>
      </c>
      <c r="G927" s="34" t="s">
        <v>14</v>
      </c>
      <c r="H927" s="34" t="s">
        <v>31</v>
      </c>
      <c r="I927" s="59" t="s">
        <v>16</v>
      </c>
      <c r="J927" s="35">
        <v>25</v>
      </c>
      <c r="K927" s="36">
        <v>1.332952E-5</v>
      </c>
      <c r="L927" s="36"/>
      <c r="M927" s="36"/>
      <c r="N927" s="36"/>
      <c r="O927" s="36"/>
      <c r="P927" s="36">
        <v>4.7703527999999898E-6</v>
      </c>
      <c r="Q927" s="36">
        <v>7.6492096000000005E-6</v>
      </c>
      <c r="R927" s="36"/>
      <c r="S927" s="36"/>
      <c r="T927" s="36"/>
      <c r="U927" s="36">
        <v>2.6514371301196802E-6</v>
      </c>
      <c r="V927" s="36"/>
      <c r="W927" s="36"/>
      <c r="X927" s="36"/>
      <c r="Y927" s="36"/>
      <c r="Z927" s="36"/>
      <c r="AA927" s="36">
        <v>8.0710400000000006E-6</v>
      </c>
      <c r="AB927" s="36">
        <v>7.8652799999999993E-6</v>
      </c>
      <c r="AC927" s="36"/>
      <c r="AD927" s="36"/>
      <c r="AE927" s="36"/>
      <c r="AF927" s="36"/>
      <c r="AG927" s="36"/>
      <c r="AH927" s="59" t="s">
        <v>364</v>
      </c>
    </row>
    <row r="928" spans="1:34" ht="15" customHeight="1" x14ac:dyDescent="0.25">
      <c r="A928" s="34" t="s">
        <v>832</v>
      </c>
      <c r="B928" s="34" t="s">
        <v>41</v>
      </c>
      <c r="C928" s="34" t="s">
        <v>45</v>
      </c>
      <c r="D928" s="34" t="s">
        <v>43</v>
      </c>
      <c r="E928" s="34" t="s">
        <v>46</v>
      </c>
      <c r="F928" s="34" t="s">
        <v>13</v>
      </c>
      <c r="G928" s="34" t="s">
        <v>14</v>
      </c>
      <c r="H928" s="34" t="s">
        <v>31</v>
      </c>
      <c r="I928" s="59" t="s">
        <v>18</v>
      </c>
      <c r="J928" s="35">
        <v>298</v>
      </c>
      <c r="K928" s="36">
        <v>3.1281051060000101E-5</v>
      </c>
      <c r="L928" s="36"/>
      <c r="M928" s="36"/>
      <c r="N928" s="36"/>
      <c r="O928" s="36"/>
      <c r="P928" s="36">
        <v>1.11948254334E-5</v>
      </c>
      <c r="Q928" s="36">
        <v>1.7950782628799999E-5</v>
      </c>
      <c r="R928" s="36"/>
      <c r="S928" s="36"/>
      <c r="T928" s="36"/>
      <c r="U928" s="36">
        <v>6.2222600851083597E-6</v>
      </c>
      <c r="V928" s="36"/>
      <c r="W928" s="36"/>
      <c r="X928" s="36"/>
      <c r="Y928" s="36"/>
      <c r="Z928" s="36"/>
      <c r="AA928" s="36">
        <v>1.894071312E-5</v>
      </c>
      <c r="AB928" s="36">
        <v>1.845784584E-5</v>
      </c>
      <c r="AC928" s="36"/>
      <c r="AD928" s="36"/>
      <c r="AE928" s="36"/>
      <c r="AF928" s="36"/>
      <c r="AG928" s="36"/>
      <c r="AH928" s="59" t="s">
        <v>364</v>
      </c>
    </row>
    <row r="929" spans="1:34" ht="15" customHeight="1" x14ac:dyDescent="0.25">
      <c r="A929" s="34" t="s">
        <v>832</v>
      </c>
      <c r="B929" s="34" t="s">
        <v>41</v>
      </c>
      <c r="C929" s="34" t="s">
        <v>45</v>
      </c>
      <c r="D929" s="34" t="s">
        <v>43</v>
      </c>
      <c r="E929" s="34" t="s">
        <v>46</v>
      </c>
      <c r="F929" s="34" t="s">
        <v>13</v>
      </c>
      <c r="G929" s="34" t="s">
        <v>14</v>
      </c>
      <c r="H929" s="34" t="s">
        <v>19</v>
      </c>
      <c r="I929" s="59" t="s">
        <v>16</v>
      </c>
      <c r="J929" s="35">
        <v>25</v>
      </c>
      <c r="K929" s="36"/>
      <c r="L929" s="36"/>
      <c r="M929" s="36"/>
      <c r="N929" s="36"/>
      <c r="O929" s="36"/>
      <c r="P929" s="36">
        <v>3.2828441599999999E-4</v>
      </c>
      <c r="Q929" s="36">
        <v>2.5474206399999998E-4</v>
      </c>
      <c r="R929" s="36">
        <v>2.1656320000000001E-4</v>
      </c>
      <c r="S929" s="36">
        <v>7.2320480000000003E-4</v>
      </c>
      <c r="T929" s="36"/>
      <c r="U929" s="36"/>
      <c r="V929" s="36"/>
      <c r="W929" s="36"/>
      <c r="X929" s="36"/>
      <c r="Y929" s="36"/>
      <c r="Z929" s="36"/>
      <c r="AA929" s="36"/>
      <c r="AB929" s="36"/>
      <c r="AC929" s="36"/>
      <c r="AD929" s="36"/>
      <c r="AE929" s="36"/>
      <c r="AF929" s="36"/>
      <c r="AG929" s="36"/>
      <c r="AH929" s="59" t="s">
        <v>361</v>
      </c>
    </row>
    <row r="930" spans="1:34" ht="15" customHeight="1" x14ac:dyDescent="0.25">
      <c r="A930" s="34" t="s">
        <v>832</v>
      </c>
      <c r="B930" s="34" t="s">
        <v>41</v>
      </c>
      <c r="C930" s="34" t="s">
        <v>45</v>
      </c>
      <c r="D930" s="34" t="s">
        <v>43</v>
      </c>
      <c r="E930" s="34" t="s">
        <v>46</v>
      </c>
      <c r="F930" s="34" t="s">
        <v>13</v>
      </c>
      <c r="G930" s="34" t="s">
        <v>14</v>
      </c>
      <c r="H930" s="34" t="s">
        <v>19</v>
      </c>
      <c r="I930" s="59" t="s">
        <v>17</v>
      </c>
      <c r="J930" s="35">
        <v>1</v>
      </c>
      <c r="K930" s="36"/>
      <c r="L930" s="36"/>
      <c r="M930" s="36"/>
      <c r="N930" s="36"/>
      <c r="O930" s="36"/>
      <c r="P930" s="36">
        <v>1.28294739803808E-2</v>
      </c>
      <c r="Q930" s="36">
        <v>9.9554122051182092E-3</v>
      </c>
      <c r="R930" s="36">
        <v>8.4633683601599997E-3</v>
      </c>
      <c r="S930" s="36">
        <v>2.8263105745740001E-2</v>
      </c>
      <c r="T930" s="36"/>
      <c r="U930" s="36"/>
      <c r="V930" s="36"/>
      <c r="W930" s="36"/>
      <c r="X930" s="36"/>
      <c r="Y930" s="36"/>
      <c r="Z930" s="36"/>
      <c r="AA930" s="36"/>
      <c r="AB930" s="36"/>
      <c r="AC930" s="36"/>
      <c r="AD930" s="36"/>
      <c r="AE930" s="36"/>
      <c r="AF930" s="36"/>
      <c r="AG930" s="36"/>
      <c r="AH930" s="59" t="s">
        <v>361</v>
      </c>
    </row>
    <row r="931" spans="1:34" ht="15" customHeight="1" x14ac:dyDescent="0.25">
      <c r="A931" s="34" t="s">
        <v>832</v>
      </c>
      <c r="B931" s="34" t="s">
        <v>41</v>
      </c>
      <c r="C931" s="34" t="s">
        <v>45</v>
      </c>
      <c r="D931" s="34" t="s">
        <v>43</v>
      </c>
      <c r="E931" s="34" t="s">
        <v>46</v>
      </c>
      <c r="F931" s="34" t="s">
        <v>13</v>
      </c>
      <c r="G931" s="34" t="s">
        <v>14</v>
      </c>
      <c r="H931" s="34" t="s">
        <v>19</v>
      </c>
      <c r="I931" s="59" t="s">
        <v>18</v>
      </c>
      <c r="J931" s="35">
        <v>298</v>
      </c>
      <c r="K931" s="36"/>
      <c r="L931" s="36"/>
      <c r="M931" s="36"/>
      <c r="N931" s="36"/>
      <c r="O931" s="36"/>
      <c r="P931" s="36">
        <v>5.1360096883199999E-4</v>
      </c>
      <c r="Q931" s="36">
        <v>3.9854395912800001E-4</v>
      </c>
      <c r="R931" s="36">
        <v>3.3881312639999999E-4</v>
      </c>
      <c r="S931" s="36">
        <v>1.1314539096000001E-3</v>
      </c>
      <c r="T931" s="36"/>
      <c r="U931" s="36"/>
      <c r="V931" s="36"/>
      <c r="W931" s="36"/>
      <c r="X931" s="36"/>
      <c r="Y931" s="36"/>
      <c r="Z931" s="36"/>
      <c r="AA931" s="36"/>
      <c r="AB931" s="36"/>
      <c r="AC931" s="36"/>
      <c r="AD931" s="36"/>
      <c r="AE931" s="36"/>
      <c r="AF931" s="36"/>
      <c r="AG931" s="36"/>
      <c r="AH931" s="59" t="s">
        <v>361</v>
      </c>
    </row>
    <row r="932" spans="1:34" ht="15" customHeight="1" x14ac:dyDescent="0.25">
      <c r="A932" s="34" t="s">
        <v>832</v>
      </c>
      <c r="B932" s="34" t="s">
        <v>41</v>
      </c>
      <c r="C932" s="34" t="s">
        <v>45</v>
      </c>
      <c r="D932" s="34" t="s">
        <v>43</v>
      </c>
      <c r="E932" s="34" t="s">
        <v>46</v>
      </c>
      <c r="F932" s="34" t="s">
        <v>13</v>
      </c>
      <c r="G932" s="34" t="s">
        <v>14</v>
      </c>
      <c r="H932" s="34" t="s">
        <v>20</v>
      </c>
      <c r="I932" s="59" t="s">
        <v>16</v>
      </c>
      <c r="J932" s="35">
        <v>25</v>
      </c>
      <c r="K932" s="36">
        <v>3.5456730499999999E-3</v>
      </c>
      <c r="L932" s="36">
        <v>3.1635187E-3</v>
      </c>
      <c r="M932" s="36">
        <v>3.7585507250000099E-3</v>
      </c>
      <c r="N932" s="36">
        <v>3.5527857249999699E-3</v>
      </c>
      <c r="O932" s="36">
        <v>4.4662077754999696E-3</v>
      </c>
      <c r="P932" s="36">
        <v>4.1096963095000102E-3</v>
      </c>
      <c r="Q932" s="36">
        <v>3.9379408189999902E-3</v>
      </c>
      <c r="R932" s="36">
        <v>3.6502874750000101E-3</v>
      </c>
      <c r="S932" s="36">
        <v>3.5243124750000401E-3</v>
      </c>
      <c r="T932" s="36">
        <v>3.8493581576092102E-3</v>
      </c>
      <c r="U932" s="36">
        <v>4.0998323426304703E-3</v>
      </c>
      <c r="V932" s="36">
        <v>3.4740409765241799E-3</v>
      </c>
      <c r="W932" s="36">
        <v>2.4885528840626601E-3</v>
      </c>
      <c r="X932" s="36">
        <v>2.3227018813477E-3</v>
      </c>
      <c r="Y932" s="36">
        <v>2.44736670540957E-3</v>
      </c>
      <c r="Z932" s="36">
        <v>2.3498558459661202E-3</v>
      </c>
      <c r="AA932" s="36">
        <v>2.2135477765670999E-3</v>
      </c>
      <c r="AB932" s="36">
        <v>2.0169406313150198E-3</v>
      </c>
      <c r="AC932" s="36">
        <v>2.2444575724870101E-3</v>
      </c>
      <c r="AD932" s="36">
        <v>2.0603719340250301E-3</v>
      </c>
      <c r="AE932" s="36">
        <v>2.0704222885560299E-3</v>
      </c>
      <c r="AF932" s="36">
        <v>1.9919508402629401E-3</v>
      </c>
      <c r="AG932" s="36">
        <v>1.7966094867901199E-3</v>
      </c>
      <c r="AH932" s="59" t="s">
        <v>431</v>
      </c>
    </row>
    <row r="933" spans="1:34" ht="15" customHeight="1" x14ac:dyDescent="0.25">
      <c r="A933" s="34" t="s">
        <v>832</v>
      </c>
      <c r="B933" s="34" t="s">
        <v>41</v>
      </c>
      <c r="C933" s="34" t="s">
        <v>45</v>
      </c>
      <c r="D933" s="34" t="s">
        <v>43</v>
      </c>
      <c r="E933" s="34" t="s">
        <v>46</v>
      </c>
      <c r="F933" s="34" t="s">
        <v>13</v>
      </c>
      <c r="G933" s="34" t="s">
        <v>14</v>
      </c>
      <c r="H933" s="34" t="s">
        <v>20</v>
      </c>
      <c r="I933" s="59" t="s">
        <v>17</v>
      </c>
      <c r="J933" s="35">
        <v>1</v>
      </c>
      <c r="K933" s="36">
        <v>7.5196634044399904</v>
      </c>
      <c r="L933" s="36">
        <v>6.7091904589600002</v>
      </c>
      <c r="M933" s="36">
        <v>7.9711343775800199</v>
      </c>
      <c r="N933" s="36">
        <v>7.5347479655799301</v>
      </c>
      <c r="O933" s="36">
        <v>9.4719334502803392</v>
      </c>
      <c r="P933" s="36">
        <v>8.7158439331876192</v>
      </c>
      <c r="Q933" s="36">
        <v>8.3515848889351805</v>
      </c>
      <c r="R933" s="36">
        <v>7.7415296769800301</v>
      </c>
      <c r="S933" s="36">
        <v>7.4743618969800796</v>
      </c>
      <c r="T933" s="36">
        <v>8.1523273114043704</v>
      </c>
      <c r="U933" s="36">
        <v>8.7149293562427097</v>
      </c>
      <c r="V933" s="36">
        <v>7.4763309348893001</v>
      </c>
      <c r="W933" s="36">
        <v>5.3293776052515698</v>
      </c>
      <c r="X933" s="36">
        <v>4.9574212438063201</v>
      </c>
      <c r="Y933" s="36">
        <v>5.2422723039671402</v>
      </c>
      <c r="Z933" s="36">
        <v>5.0150271758118601</v>
      </c>
      <c r="AA933" s="36">
        <v>4.7339216164704503</v>
      </c>
      <c r="AB933" s="36">
        <v>4.2999579984244001</v>
      </c>
      <c r="AC933" s="36">
        <v>4.9282468744374697</v>
      </c>
      <c r="AD933" s="36">
        <v>4.4805665733493401</v>
      </c>
      <c r="AE933" s="36">
        <v>4.4664917603495597</v>
      </c>
      <c r="AF933" s="36">
        <v>4.3451866087522797</v>
      </c>
      <c r="AG933" s="36">
        <v>4.0348807135882803</v>
      </c>
      <c r="AH933" s="59" t="s">
        <v>431</v>
      </c>
    </row>
    <row r="934" spans="1:34" ht="15" customHeight="1" x14ac:dyDescent="0.25">
      <c r="A934" s="34" t="s">
        <v>832</v>
      </c>
      <c r="B934" s="34" t="s">
        <v>41</v>
      </c>
      <c r="C934" s="34" t="s">
        <v>45</v>
      </c>
      <c r="D934" s="34" t="s">
        <v>43</v>
      </c>
      <c r="E934" s="34" t="s">
        <v>46</v>
      </c>
      <c r="F934" s="34" t="s">
        <v>13</v>
      </c>
      <c r="G934" s="34" t="s">
        <v>14</v>
      </c>
      <c r="H934" s="34" t="s">
        <v>20</v>
      </c>
      <c r="I934" s="59" t="s">
        <v>18</v>
      </c>
      <c r="J934" s="35">
        <v>298</v>
      </c>
      <c r="K934" s="36">
        <v>4.2264422755999903E-3</v>
      </c>
      <c r="L934" s="36">
        <v>3.7709142903999998E-3</v>
      </c>
      <c r="M934" s="36">
        <v>4.4801924642000101E-3</v>
      </c>
      <c r="N934" s="36">
        <v>4.2349205841999598E-3</v>
      </c>
      <c r="O934" s="36">
        <v>5.3237196683959603E-3</v>
      </c>
      <c r="P934" s="36">
        <v>4.8987580009240096E-3</v>
      </c>
      <c r="Q934" s="36">
        <v>4.69402545624799E-3</v>
      </c>
      <c r="R934" s="36">
        <v>4.3511426702000202E-3</v>
      </c>
      <c r="S934" s="36">
        <v>4.2009804702000404E-3</v>
      </c>
      <c r="T934" s="36">
        <v>4.5884349238701702E-3</v>
      </c>
      <c r="U934" s="36">
        <v>4.8870001524155202E-3</v>
      </c>
      <c r="V934" s="36">
        <v>4.1414512871852096E-3</v>
      </c>
      <c r="W934" s="36">
        <v>2.96579751569594E-3</v>
      </c>
      <c r="X934" s="36">
        <v>2.7689530158349698E-3</v>
      </c>
      <c r="Y934" s="36">
        <v>2.94154375017769E-3</v>
      </c>
      <c r="Z934" s="36">
        <v>2.807536785495E-3</v>
      </c>
      <c r="AA934" s="36">
        <v>2.6512140332613601E-3</v>
      </c>
      <c r="AB934" s="36">
        <v>2.41333163403885E-3</v>
      </c>
      <c r="AC934" s="36">
        <v>2.6753860196766701E-3</v>
      </c>
      <c r="AD934" s="36">
        <v>2.4557061924111502E-3</v>
      </c>
      <c r="AE934" s="36">
        <v>2.46793929388492E-3</v>
      </c>
      <c r="AF934" s="36">
        <v>2.37360919518951E-3</v>
      </c>
      <c r="AG934" s="36">
        <v>2.1423610339823401E-3</v>
      </c>
      <c r="AH934" s="59" t="s">
        <v>431</v>
      </c>
    </row>
    <row r="935" spans="1:34" ht="15" customHeight="1" x14ac:dyDescent="0.25">
      <c r="A935" s="34" t="s">
        <v>832</v>
      </c>
      <c r="B935" s="34" t="s">
        <v>41</v>
      </c>
      <c r="C935" s="34" t="s">
        <v>45</v>
      </c>
      <c r="D935" s="34" t="s">
        <v>43</v>
      </c>
      <c r="E935" s="34" t="s">
        <v>46</v>
      </c>
      <c r="F935" s="34" t="s">
        <v>13</v>
      </c>
      <c r="G935" s="34" t="s">
        <v>14</v>
      </c>
      <c r="H935" s="34" t="s">
        <v>24</v>
      </c>
      <c r="I935" s="59" t="s">
        <v>16</v>
      </c>
      <c r="J935" s="35">
        <v>25</v>
      </c>
      <c r="K935" s="36">
        <v>1.585159125E-3</v>
      </c>
      <c r="L935" s="36">
        <v>1.7248602249999899E-3</v>
      </c>
      <c r="M935" s="36">
        <v>7.5781887500000003E-4</v>
      </c>
      <c r="N935" s="36">
        <v>6.7983629999999898E-4</v>
      </c>
      <c r="O935" s="36">
        <v>1.0109057942500001E-3</v>
      </c>
      <c r="P935" s="36">
        <v>1.2421089257499999E-3</v>
      </c>
      <c r="Q935" s="36">
        <v>1.54283702925E-3</v>
      </c>
      <c r="R935" s="36">
        <v>1.21852995E-3</v>
      </c>
      <c r="S935" s="36">
        <v>2.6833949999999999E-4</v>
      </c>
      <c r="T935" s="36">
        <v>4.3287408093628402E-4</v>
      </c>
      <c r="U935" s="36">
        <v>5.4637459462694401E-4</v>
      </c>
      <c r="V935" s="36">
        <v>1.09890387534501E-4</v>
      </c>
      <c r="W935" s="36">
        <v>1.2095000674438101E-6</v>
      </c>
      <c r="X935" s="36">
        <v>1.3433180062200299E-6</v>
      </c>
      <c r="Y935" s="36">
        <v>1.06035988849757E-6</v>
      </c>
      <c r="Z935" s="36"/>
      <c r="AA935" s="36"/>
      <c r="AB935" s="36"/>
      <c r="AC935" s="36"/>
      <c r="AD935" s="36"/>
      <c r="AE935" s="36"/>
      <c r="AF935" s="36"/>
      <c r="AG935" s="36"/>
      <c r="AH935" s="59" t="s">
        <v>433</v>
      </c>
    </row>
    <row r="936" spans="1:34" ht="15" customHeight="1" x14ac:dyDescent="0.25">
      <c r="A936" s="34" t="s">
        <v>832</v>
      </c>
      <c r="B936" s="34" t="s">
        <v>41</v>
      </c>
      <c r="C936" s="34" t="s">
        <v>45</v>
      </c>
      <c r="D936" s="34" t="s">
        <v>43</v>
      </c>
      <c r="E936" s="34" t="s">
        <v>46</v>
      </c>
      <c r="F936" s="34" t="s">
        <v>13</v>
      </c>
      <c r="G936" s="34" t="s">
        <v>14</v>
      </c>
      <c r="H936" s="34" t="s">
        <v>24</v>
      </c>
      <c r="I936" s="59" t="s">
        <v>17</v>
      </c>
      <c r="J936" s="35">
        <v>1</v>
      </c>
      <c r="K936" s="36">
        <v>0.58818049859999999</v>
      </c>
      <c r="L936" s="36">
        <v>0.64001722675999795</v>
      </c>
      <c r="M936" s="36">
        <v>0.2811921382</v>
      </c>
      <c r="N936" s="36">
        <v>0.25225634928000001</v>
      </c>
      <c r="O936" s="36">
        <v>0.37510118998280001</v>
      </c>
      <c r="P936" s="36">
        <v>0.46089016284919898</v>
      </c>
      <c r="Q936" s="36">
        <v>0.57247669259879996</v>
      </c>
      <c r="R936" s="36">
        <v>0.45214107671999898</v>
      </c>
      <c r="S936" s="36">
        <v>9.9568591199999903E-2</v>
      </c>
      <c r="T936" s="36">
        <v>0.16061989534086701</v>
      </c>
      <c r="U936" s="36">
        <v>0.202734776857212</v>
      </c>
      <c r="V936" s="36">
        <v>4.4050000358384397E-2</v>
      </c>
      <c r="W936" s="36">
        <v>5.1486754409453604E-4</v>
      </c>
      <c r="X936" s="36">
        <v>5.61137155731385E-4</v>
      </c>
      <c r="Y936" s="36">
        <v>4.3195615390199401E-4</v>
      </c>
      <c r="Z936" s="36"/>
      <c r="AA936" s="36"/>
      <c r="AB936" s="36"/>
      <c r="AC936" s="36"/>
      <c r="AD936" s="36"/>
      <c r="AE936" s="36"/>
      <c r="AF936" s="36"/>
      <c r="AG936" s="36"/>
      <c r="AH936" s="59" t="s">
        <v>433</v>
      </c>
    </row>
    <row r="937" spans="1:34" ht="15" customHeight="1" x14ac:dyDescent="0.25">
      <c r="A937" s="34" t="s">
        <v>832</v>
      </c>
      <c r="B937" s="34" t="s">
        <v>41</v>
      </c>
      <c r="C937" s="34" t="s">
        <v>45</v>
      </c>
      <c r="D937" s="34" t="s">
        <v>43</v>
      </c>
      <c r="E937" s="34" t="s">
        <v>46</v>
      </c>
      <c r="F937" s="34" t="s">
        <v>13</v>
      </c>
      <c r="G937" s="34" t="s">
        <v>14</v>
      </c>
      <c r="H937" s="34" t="s">
        <v>24</v>
      </c>
      <c r="I937" s="59" t="s">
        <v>18</v>
      </c>
      <c r="J937" s="35">
        <v>298</v>
      </c>
      <c r="K937" s="36">
        <v>2.748377712E-3</v>
      </c>
      <c r="L937" s="36">
        <v>2.9905940191999902E-3</v>
      </c>
      <c r="M937" s="36">
        <v>1.313920144E-3</v>
      </c>
      <c r="N937" s="36">
        <v>1.1787125376000001E-3</v>
      </c>
      <c r="O937" s="36">
        <v>1.752726846176E-3</v>
      </c>
      <c r="P937" s="36">
        <v>2.1535910392639999E-3</v>
      </c>
      <c r="Q937" s="36">
        <v>2.6749988928959998E-3</v>
      </c>
      <c r="R937" s="36">
        <v>2.1127093823999901E-3</v>
      </c>
      <c r="S937" s="36">
        <v>4.6525190399999901E-4</v>
      </c>
      <c r="T937" s="36">
        <v>7.5052495196516395E-4</v>
      </c>
      <c r="U937" s="36">
        <v>9.4731420624773503E-4</v>
      </c>
      <c r="V937" s="36">
        <v>1.88522163253459E-4</v>
      </c>
      <c r="W937" s="36">
        <v>2.10927018182838E-6</v>
      </c>
      <c r="X937" s="36">
        <v>2.3290691831480402E-6</v>
      </c>
      <c r="Y937" s="36">
        <v>1.83847125394778E-6</v>
      </c>
      <c r="Z937" s="36"/>
      <c r="AA937" s="36"/>
      <c r="AB937" s="36"/>
      <c r="AC937" s="36"/>
      <c r="AD937" s="36"/>
      <c r="AE937" s="36"/>
      <c r="AF937" s="36"/>
      <c r="AG937" s="36"/>
      <c r="AH937" s="59" t="s">
        <v>433</v>
      </c>
    </row>
    <row r="938" spans="1:34" ht="15" customHeight="1" x14ac:dyDescent="0.25">
      <c r="A938" s="34" t="s">
        <v>832</v>
      </c>
      <c r="B938" s="34" t="s">
        <v>41</v>
      </c>
      <c r="C938" s="34" t="s">
        <v>45</v>
      </c>
      <c r="D938" s="34" t="s">
        <v>43</v>
      </c>
      <c r="E938" s="34" t="s">
        <v>46</v>
      </c>
      <c r="F938" s="34" t="s">
        <v>13</v>
      </c>
      <c r="G938" s="34" t="s">
        <v>14</v>
      </c>
      <c r="H938" s="34" t="s">
        <v>25</v>
      </c>
      <c r="I938" s="59" t="s">
        <v>16</v>
      </c>
      <c r="J938" s="35">
        <v>25</v>
      </c>
      <c r="K938" s="36">
        <v>1.095E-8</v>
      </c>
      <c r="L938" s="36">
        <v>2.2874999999999899E-8</v>
      </c>
      <c r="M938" s="36"/>
      <c r="N938" s="36">
        <v>1.9275000000000101E-8</v>
      </c>
      <c r="O938" s="36">
        <v>1.4634900000000001E-7</v>
      </c>
      <c r="P938" s="36">
        <v>3.6858749999999999E-8</v>
      </c>
      <c r="Q938" s="36">
        <v>4.0788000000000001E-8</v>
      </c>
      <c r="R938" s="36">
        <v>4.3275000000000002E-8</v>
      </c>
      <c r="S938" s="36">
        <v>8.8499999999999998E-9</v>
      </c>
      <c r="T938" s="36">
        <v>9.3455591178326804E-9</v>
      </c>
      <c r="U938" s="36">
        <v>1.33394833544037E-8</v>
      </c>
      <c r="V938" s="36">
        <v>1.68604133365318E-7</v>
      </c>
      <c r="W938" s="36">
        <v>1.2029235325280799E-6</v>
      </c>
      <c r="X938" s="36">
        <v>1.5792330298558401E-6</v>
      </c>
      <c r="Y938" s="36">
        <v>6.5448045487563098E-7</v>
      </c>
      <c r="Z938" s="36">
        <v>6.7808933414818898E-6</v>
      </c>
      <c r="AA938" s="36">
        <v>1.47979574048607E-5</v>
      </c>
      <c r="AB938" s="36">
        <v>2.0937457432405201E-6</v>
      </c>
      <c r="AC938" s="36">
        <v>1.34426719889854E-5</v>
      </c>
      <c r="AD938" s="36">
        <v>4.0858734029371403E-6</v>
      </c>
      <c r="AE938" s="36">
        <v>2.1144963343499001E-7</v>
      </c>
      <c r="AF938" s="36">
        <v>1.1297564877033401E-5</v>
      </c>
      <c r="AG938" s="36">
        <v>3.4372214262060699E-5</v>
      </c>
      <c r="AH938" s="59" t="s">
        <v>434</v>
      </c>
    </row>
    <row r="939" spans="1:34" ht="15" customHeight="1" x14ac:dyDescent="0.25">
      <c r="A939" s="34" t="s">
        <v>832</v>
      </c>
      <c r="B939" s="34" t="s">
        <v>41</v>
      </c>
      <c r="C939" s="34" t="s">
        <v>45</v>
      </c>
      <c r="D939" s="34" t="s">
        <v>43</v>
      </c>
      <c r="E939" s="34" t="s">
        <v>46</v>
      </c>
      <c r="F939" s="34" t="s">
        <v>13</v>
      </c>
      <c r="G939" s="34" t="s">
        <v>14</v>
      </c>
      <c r="H939" s="34" t="s">
        <v>25</v>
      </c>
      <c r="I939" s="59" t="s">
        <v>17</v>
      </c>
      <c r="J939" s="35">
        <v>1</v>
      </c>
      <c r="K939" s="36">
        <v>8.9731599999999895E-6</v>
      </c>
      <c r="L939" s="36">
        <v>1.87452999999999E-5</v>
      </c>
      <c r="M939" s="36"/>
      <c r="N939" s="36">
        <v>1.57952200000001E-5</v>
      </c>
      <c r="O939" s="36">
        <v>1.199281272E-4</v>
      </c>
      <c r="P939" s="36">
        <v>3.0204516999999998E-5</v>
      </c>
      <c r="Q939" s="36">
        <v>3.3424406400000001E-5</v>
      </c>
      <c r="R939" s="36">
        <v>3.5462420000000003E-5</v>
      </c>
      <c r="S939" s="36">
        <v>7.2522800000000003E-6</v>
      </c>
      <c r="T939" s="36">
        <v>7.8503759154223097E-6</v>
      </c>
      <c r="U939" s="36">
        <v>1.09632767195393E-5</v>
      </c>
      <c r="V939" s="36">
        <v>7.7903786853673902E-3</v>
      </c>
      <c r="W939" s="36">
        <v>1.0610169094303101E-3</v>
      </c>
      <c r="X939" s="36">
        <v>1.3577537585823501E-3</v>
      </c>
      <c r="Y939" s="36">
        <v>5.5927408724836002E-4</v>
      </c>
      <c r="Z939" s="36">
        <v>5.7571430771196797E-3</v>
      </c>
      <c r="AA939" s="36">
        <v>1.25748646794987E-2</v>
      </c>
      <c r="AB939" s="36">
        <v>1.7890344817310801E-3</v>
      </c>
      <c r="AC939" s="36">
        <v>1.3697408860413899E-2</v>
      </c>
      <c r="AD939" s="36">
        <v>3.9875091930829101E-3</v>
      </c>
      <c r="AE939" s="36">
        <v>1.96874413458433E-4</v>
      </c>
      <c r="AF939" s="36">
        <v>1.1058978407809301E-2</v>
      </c>
      <c r="AG939" s="36">
        <v>3.7715798210437197E-2</v>
      </c>
      <c r="AH939" s="59" t="s">
        <v>434</v>
      </c>
    </row>
    <row r="940" spans="1:34" ht="15" customHeight="1" x14ac:dyDescent="0.25">
      <c r="A940" s="34" t="s">
        <v>832</v>
      </c>
      <c r="B940" s="34" t="s">
        <v>41</v>
      </c>
      <c r="C940" s="34" t="s">
        <v>45</v>
      </c>
      <c r="D940" s="34" t="s">
        <v>43</v>
      </c>
      <c r="E940" s="34" t="s">
        <v>46</v>
      </c>
      <c r="F940" s="34" t="s">
        <v>13</v>
      </c>
      <c r="G940" s="34" t="s">
        <v>14</v>
      </c>
      <c r="H940" s="34" t="s">
        <v>25</v>
      </c>
      <c r="I940" s="59" t="s">
        <v>18</v>
      </c>
      <c r="J940" s="35">
        <v>298</v>
      </c>
      <c r="K940" s="36">
        <v>2.61048E-8</v>
      </c>
      <c r="L940" s="36">
        <v>5.4533999999999699E-8</v>
      </c>
      <c r="M940" s="36"/>
      <c r="N940" s="36">
        <v>4.5951600000000197E-8</v>
      </c>
      <c r="O940" s="36">
        <v>3.4889601600000001E-7</v>
      </c>
      <c r="P940" s="36">
        <v>8.7871259999999997E-8</v>
      </c>
      <c r="Q940" s="36">
        <v>9.7238592000000004E-8</v>
      </c>
      <c r="R940" s="36">
        <v>1.0316760000000001E-7</v>
      </c>
      <c r="S940" s="36">
        <v>2.10984E-8</v>
      </c>
      <c r="T940" s="36">
        <v>2.22798129369131E-8</v>
      </c>
      <c r="U940" s="36">
        <v>3.1801328316898398E-8</v>
      </c>
      <c r="V940" s="36">
        <v>4.6708267100104198E-7</v>
      </c>
      <c r="W940" s="36">
        <v>2.8530665068165001E-6</v>
      </c>
      <c r="X940" s="36">
        <v>3.7648915431763201E-6</v>
      </c>
      <c r="Y940" s="36">
        <v>1.5602814044235099E-6</v>
      </c>
      <c r="Z940" s="36">
        <v>1.6165649726092801E-5</v>
      </c>
      <c r="AA940" s="36">
        <v>3.52783304531878E-5</v>
      </c>
      <c r="AB940" s="36">
        <v>4.9914898518854096E-6</v>
      </c>
      <c r="AC940" s="36">
        <v>3.2047330021741299E-5</v>
      </c>
      <c r="AD940" s="36">
        <v>9.7407221926021496E-6</v>
      </c>
      <c r="AE940" s="36">
        <v>5.0409592610901495E-7</v>
      </c>
      <c r="AF940" s="36">
        <v>2.6933394666847602E-5</v>
      </c>
      <c r="AG940" s="36">
        <v>8.1943358800752697E-5</v>
      </c>
      <c r="AH940" s="59" t="s">
        <v>434</v>
      </c>
    </row>
    <row r="941" spans="1:34" ht="15" customHeight="1" x14ac:dyDescent="0.25">
      <c r="A941" s="34" t="s">
        <v>832</v>
      </c>
      <c r="B941" s="34" t="s">
        <v>41</v>
      </c>
      <c r="C941" s="34" t="s">
        <v>45</v>
      </c>
      <c r="D941" s="34" t="s">
        <v>43</v>
      </c>
      <c r="E941" s="34" t="s">
        <v>46</v>
      </c>
      <c r="F941" s="34" t="s">
        <v>13</v>
      </c>
      <c r="G941" s="34" t="s">
        <v>14</v>
      </c>
      <c r="H941" s="34" t="s">
        <v>26</v>
      </c>
      <c r="I941" s="59" t="s">
        <v>16</v>
      </c>
      <c r="J941" s="35">
        <v>25</v>
      </c>
      <c r="K941" s="36">
        <v>2.1733796250000001E-3</v>
      </c>
      <c r="L941" s="36">
        <v>1.5827843250000001E-3</v>
      </c>
      <c r="M941" s="36">
        <v>8.54053800000003E-4</v>
      </c>
      <c r="N941" s="36">
        <v>1.02831780000001E-3</v>
      </c>
      <c r="O941" s="36">
        <v>1.0162713885E-3</v>
      </c>
      <c r="P941" s="36">
        <v>1.3093256894999999E-3</v>
      </c>
      <c r="Q941" s="36">
        <v>1.2219199784999999E-3</v>
      </c>
      <c r="R941" s="36">
        <v>8.8644472499999896E-4</v>
      </c>
      <c r="S941" s="36">
        <v>1.1706626250000099E-3</v>
      </c>
      <c r="T941" s="36">
        <v>3.45988619588902E-3</v>
      </c>
      <c r="U941" s="36">
        <v>3.4595399330024099E-3</v>
      </c>
      <c r="V941" s="36">
        <v>1.2696008586224E-3</v>
      </c>
      <c r="W941" s="36">
        <v>7.5320597801877595E-4</v>
      </c>
      <c r="X941" s="36">
        <v>7.1983786350094596E-4</v>
      </c>
      <c r="Y941" s="36">
        <v>7.7266445885450295E-4</v>
      </c>
      <c r="Z941" s="36">
        <v>8.6497581444504204E-4</v>
      </c>
      <c r="AA941" s="36">
        <v>7.5525654088342002E-4</v>
      </c>
      <c r="AB941" s="36">
        <v>8.7480203155490598E-4</v>
      </c>
      <c r="AC941" s="36">
        <v>9.8246996266409701E-4</v>
      </c>
      <c r="AD941" s="36">
        <v>9.0194693591996299E-4</v>
      </c>
      <c r="AE941" s="36">
        <v>9.6679559060422503E-4</v>
      </c>
      <c r="AF941" s="36">
        <v>8.9309505987997099E-4</v>
      </c>
      <c r="AG941" s="36">
        <v>9.3173663626412695E-4</v>
      </c>
      <c r="AH941" s="59" t="s">
        <v>435</v>
      </c>
    </row>
    <row r="942" spans="1:34" ht="15" customHeight="1" x14ac:dyDescent="0.25">
      <c r="A942" s="34" t="s">
        <v>832</v>
      </c>
      <c r="B942" s="34" t="s">
        <v>41</v>
      </c>
      <c r="C942" s="34" t="s">
        <v>45</v>
      </c>
      <c r="D942" s="34" t="s">
        <v>43</v>
      </c>
      <c r="E942" s="34" t="s">
        <v>46</v>
      </c>
      <c r="F942" s="34" t="s">
        <v>13</v>
      </c>
      <c r="G942" s="34" t="s">
        <v>14</v>
      </c>
      <c r="H942" s="34" t="s">
        <v>26</v>
      </c>
      <c r="I942" s="59" t="s">
        <v>17</v>
      </c>
      <c r="J942" s="35">
        <v>1</v>
      </c>
      <c r="K942" s="36">
        <v>1.7097253050000001</v>
      </c>
      <c r="L942" s="36">
        <v>1.245123669</v>
      </c>
      <c r="M942" s="36">
        <v>0.67185565600000297</v>
      </c>
      <c r="N942" s="36">
        <v>0.80894333600000501</v>
      </c>
      <c r="O942" s="36">
        <v>0.79946682562000104</v>
      </c>
      <c r="P942" s="36">
        <v>1.0300028757399999</v>
      </c>
      <c r="Q942" s="36">
        <v>0.96124371641999995</v>
      </c>
      <c r="R942" s="36">
        <v>0.69733651699999899</v>
      </c>
      <c r="S942" s="36">
        <v>0.92092126500000604</v>
      </c>
      <c r="T942" s="36">
        <v>2.5304465099772102</v>
      </c>
      <c r="U942" s="36">
        <v>2.0082069872806798</v>
      </c>
      <c r="V942" s="36">
        <v>0.82940558599594605</v>
      </c>
      <c r="W942" s="36">
        <v>0.48270521522194498</v>
      </c>
      <c r="X942" s="36">
        <v>0.39108652466384097</v>
      </c>
      <c r="Y942" s="36">
        <v>0.40570414421458501</v>
      </c>
      <c r="Z942" s="36">
        <v>0.47933627442376497</v>
      </c>
      <c r="AA942" s="36">
        <v>0.41682828490253299</v>
      </c>
      <c r="AB942" s="36">
        <v>0.49302969059218998</v>
      </c>
      <c r="AC942" s="36">
        <v>0.56553288819418501</v>
      </c>
      <c r="AD942" s="36">
        <v>0.48248697359328402</v>
      </c>
      <c r="AE942" s="36">
        <v>0.51055937989890399</v>
      </c>
      <c r="AF942" s="36">
        <v>0.460691204718438</v>
      </c>
      <c r="AG942" s="36">
        <v>0.51317110192430804</v>
      </c>
      <c r="AH942" s="59" t="s">
        <v>435</v>
      </c>
    </row>
    <row r="943" spans="1:34" ht="15" customHeight="1" x14ac:dyDescent="0.25">
      <c r="A943" s="34" t="s">
        <v>832</v>
      </c>
      <c r="B943" s="34" t="s">
        <v>41</v>
      </c>
      <c r="C943" s="34" t="s">
        <v>45</v>
      </c>
      <c r="D943" s="34" t="s">
        <v>43</v>
      </c>
      <c r="E943" s="34" t="s">
        <v>46</v>
      </c>
      <c r="F943" s="34" t="s">
        <v>13</v>
      </c>
      <c r="G943" s="34" t="s">
        <v>14</v>
      </c>
      <c r="H943" s="34" t="s">
        <v>26</v>
      </c>
      <c r="I943" s="59" t="s">
        <v>18</v>
      </c>
      <c r="J943" s="35">
        <v>298</v>
      </c>
      <c r="K943" s="36">
        <v>5.1813370259999898E-3</v>
      </c>
      <c r="L943" s="36">
        <v>3.7733578308000002E-3</v>
      </c>
      <c r="M943" s="36">
        <v>2.0360642592000102E-3</v>
      </c>
      <c r="N943" s="36">
        <v>2.4515096352000199E-3</v>
      </c>
      <c r="O943" s="36">
        <v>2.4227909901840001E-3</v>
      </c>
      <c r="P943" s="36">
        <v>3.1214324437680002E-3</v>
      </c>
      <c r="Q943" s="36">
        <v>2.913057228744E-3</v>
      </c>
      <c r="R943" s="36">
        <v>2.1132842243999999E-3</v>
      </c>
      <c r="S943" s="36">
        <v>2.7908596980000199E-3</v>
      </c>
      <c r="T943" s="36">
        <v>8.2483686909994199E-3</v>
      </c>
      <c r="U943" s="36">
        <v>8.2475432002777297E-3</v>
      </c>
      <c r="V943" s="36">
        <v>3.0243307875815599E-3</v>
      </c>
      <c r="W943" s="36">
        <v>1.8525583479898E-3</v>
      </c>
      <c r="X943" s="36">
        <v>1.83223911065543E-3</v>
      </c>
      <c r="Y943" s="36">
        <v>1.96855071441934E-3</v>
      </c>
      <c r="Z943" s="36">
        <v>2.1953661085573101E-3</v>
      </c>
      <c r="AA943" s="36">
        <v>1.9128627003332701E-3</v>
      </c>
      <c r="AB943" s="36">
        <v>2.20502036311763E-3</v>
      </c>
      <c r="AC943" s="36">
        <v>2.4949637306337499E-3</v>
      </c>
      <c r="AD943" s="36">
        <v>2.30751434132827E-3</v>
      </c>
      <c r="AE943" s="36">
        <v>2.4843177695816898E-3</v>
      </c>
      <c r="AF943" s="36">
        <v>2.2776877629975601E-3</v>
      </c>
      <c r="AG943" s="36">
        <v>2.37793410063118E-3</v>
      </c>
      <c r="AH943" s="59" t="s">
        <v>435</v>
      </c>
    </row>
    <row r="944" spans="1:34" ht="15" customHeight="1" x14ac:dyDescent="0.25">
      <c r="A944" s="34" t="s">
        <v>832</v>
      </c>
      <c r="B944" s="34" t="s">
        <v>41</v>
      </c>
      <c r="C944" s="34" t="s">
        <v>45</v>
      </c>
      <c r="D944" s="34" t="s">
        <v>43</v>
      </c>
      <c r="E944" s="34" t="s">
        <v>46</v>
      </c>
      <c r="F944" s="34" t="s">
        <v>13</v>
      </c>
      <c r="G944" s="34" t="s">
        <v>14</v>
      </c>
      <c r="H944" s="34" t="s">
        <v>910</v>
      </c>
      <c r="I944" s="59" t="s">
        <v>16</v>
      </c>
      <c r="J944" s="35">
        <v>25</v>
      </c>
      <c r="K944" s="36"/>
      <c r="L944" s="36"/>
      <c r="M944" s="36"/>
      <c r="N944" s="36"/>
      <c r="O944" s="36"/>
      <c r="P944" s="36"/>
      <c r="Q944" s="36"/>
      <c r="R944" s="36"/>
      <c r="S944" s="36"/>
      <c r="T944" s="36"/>
      <c r="U944" s="36">
        <v>1.8716179436071699E-10</v>
      </c>
      <c r="V944" s="36">
        <v>1.2251211633437999E-10</v>
      </c>
      <c r="W944" s="36">
        <v>2.5989228718801102E-10</v>
      </c>
      <c r="X944" s="36">
        <v>1.3205423245435999E-8</v>
      </c>
      <c r="Y944" s="36">
        <v>1.11473434196104E-8</v>
      </c>
      <c r="Z944" s="36">
        <v>1.3536101361811001E-8</v>
      </c>
      <c r="AA944" s="36">
        <v>6.8641343106260706E-8</v>
      </c>
      <c r="AB944" s="36">
        <v>5.1818959282227202E-8</v>
      </c>
      <c r="AC944" s="36">
        <v>7.5292447690409306E-8</v>
      </c>
      <c r="AD944" s="36">
        <v>1.3696452260342301E-7</v>
      </c>
      <c r="AE944" s="36">
        <v>1.19780739937854E-7</v>
      </c>
      <c r="AF944" s="36">
        <v>8.9625713521955297E-8</v>
      </c>
      <c r="AG944" s="36">
        <v>1.6342635184841999E-7</v>
      </c>
      <c r="AH944" s="59" t="s">
        <v>1113</v>
      </c>
    </row>
    <row r="945" spans="1:34" ht="15" customHeight="1" x14ac:dyDescent="0.25">
      <c r="A945" s="34" t="s">
        <v>832</v>
      </c>
      <c r="B945" s="34" t="s">
        <v>41</v>
      </c>
      <c r="C945" s="34" t="s">
        <v>45</v>
      </c>
      <c r="D945" s="34" t="s">
        <v>43</v>
      </c>
      <c r="E945" s="34" t="s">
        <v>46</v>
      </c>
      <c r="F945" s="34" t="s">
        <v>13</v>
      </c>
      <c r="G945" s="34" t="s">
        <v>14</v>
      </c>
      <c r="H945" s="34" t="s">
        <v>910</v>
      </c>
      <c r="I945" s="59" t="s">
        <v>18</v>
      </c>
      <c r="J945" s="35">
        <v>298</v>
      </c>
      <c r="K945" s="36"/>
      <c r="L945" s="36"/>
      <c r="M945" s="36"/>
      <c r="N945" s="36"/>
      <c r="O945" s="36"/>
      <c r="P945" s="36"/>
      <c r="Q945" s="36"/>
      <c r="R945" s="36"/>
      <c r="S945" s="36"/>
      <c r="T945" s="36"/>
      <c r="U945" s="36">
        <v>4.4619371775594902E-10</v>
      </c>
      <c r="V945" s="36">
        <v>2.9206888534116201E-10</v>
      </c>
      <c r="W945" s="36">
        <v>6.1482105154614302E-10</v>
      </c>
      <c r="X945" s="36">
        <v>3.14539424254927E-8</v>
      </c>
      <c r="Y945" s="36">
        <v>2.6566629596069701E-8</v>
      </c>
      <c r="Z945" s="36">
        <v>3.2270065646557502E-8</v>
      </c>
      <c r="AA945" s="36">
        <v>1.6364096196532599E-7</v>
      </c>
      <c r="AB945" s="36">
        <v>1.2353639892883001E-7</v>
      </c>
      <c r="AC945" s="36">
        <v>1.79497195293936E-7</v>
      </c>
      <c r="AD945" s="36">
        <v>3.2652342188656001E-7</v>
      </c>
      <c r="AE945" s="36">
        <v>2.8555728401184302E-7</v>
      </c>
      <c r="AF945" s="36">
        <v>2.1366770103634201E-7</v>
      </c>
      <c r="AG945" s="36">
        <v>3.8960842280663302E-7</v>
      </c>
      <c r="AH945" s="59" t="s">
        <v>1113</v>
      </c>
    </row>
    <row r="946" spans="1:34" ht="15" customHeight="1" x14ac:dyDescent="0.25">
      <c r="A946" s="34" t="s">
        <v>832</v>
      </c>
      <c r="B946" s="34" t="s">
        <v>41</v>
      </c>
      <c r="C946" s="34" t="s">
        <v>45</v>
      </c>
      <c r="D946" s="34" t="s">
        <v>43</v>
      </c>
      <c r="E946" s="34" t="s">
        <v>46</v>
      </c>
      <c r="F946" s="34" t="s">
        <v>13</v>
      </c>
      <c r="G946" s="34" t="s">
        <v>14</v>
      </c>
      <c r="H946" s="34" t="s">
        <v>27</v>
      </c>
      <c r="I946" s="59" t="s">
        <v>16</v>
      </c>
      <c r="J946" s="35">
        <v>25</v>
      </c>
      <c r="K946" s="36">
        <v>1.033725E-6</v>
      </c>
      <c r="L946" s="36"/>
      <c r="M946" s="36"/>
      <c r="N946" s="36">
        <v>4.2824999999999999E-7</v>
      </c>
      <c r="O946" s="36">
        <v>2.5395682500000102E-6</v>
      </c>
      <c r="P946" s="36">
        <v>2.88017925000001E-6</v>
      </c>
      <c r="Q946" s="36"/>
      <c r="R946" s="36"/>
      <c r="S946" s="36"/>
      <c r="T946" s="36"/>
      <c r="U946" s="36"/>
      <c r="V946" s="36"/>
      <c r="W946" s="36"/>
      <c r="X946" s="36"/>
      <c r="Y946" s="36"/>
      <c r="Z946" s="36"/>
      <c r="AA946" s="36"/>
      <c r="AB946" s="36"/>
      <c r="AC946" s="36"/>
      <c r="AD946" s="36"/>
      <c r="AE946" s="36"/>
      <c r="AF946" s="36"/>
      <c r="AG946" s="36"/>
      <c r="AH946" s="59" t="s">
        <v>436</v>
      </c>
    </row>
    <row r="947" spans="1:34" ht="15" customHeight="1" x14ac:dyDescent="0.25">
      <c r="A947" s="34" t="s">
        <v>832</v>
      </c>
      <c r="B947" s="34" t="s">
        <v>41</v>
      </c>
      <c r="C947" s="34" t="s">
        <v>45</v>
      </c>
      <c r="D947" s="34" t="s">
        <v>43</v>
      </c>
      <c r="E947" s="34" t="s">
        <v>46</v>
      </c>
      <c r="F947" s="34" t="s">
        <v>13</v>
      </c>
      <c r="G947" s="34" t="s">
        <v>14</v>
      </c>
      <c r="H947" s="34" t="s">
        <v>27</v>
      </c>
      <c r="I947" s="59" t="s">
        <v>17</v>
      </c>
      <c r="J947" s="35">
        <v>1</v>
      </c>
      <c r="K947" s="36">
        <v>1.0351033E-3</v>
      </c>
      <c r="L947" s="36"/>
      <c r="M947" s="36"/>
      <c r="N947" s="36">
        <v>4.2882100000000002E-4</v>
      </c>
      <c r="O947" s="36">
        <v>2.54295434100001E-3</v>
      </c>
      <c r="P947" s="36">
        <v>2.88401948900001E-3</v>
      </c>
      <c r="Q947" s="36"/>
      <c r="R947" s="36"/>
      <c r="S947" s="36"/>
      <c r="T947" s="36"/>
      <c r="U947" s="36"/>
      <c r="V947" s="36"/>
      <c r="W947" s="36"/>
      <c r="X947" s="36"/>
      <c r="Y947" s="36"/>
      <c r="Z947" s="36"/>
      <c r="AA947" s="36"/>
      <c r="AB947" s="36"/>
      <c r="AC947" s="36"/>
      <c r="AD947" s="36"/>
      <c r="AE947" s="36"/>
      <c r="AF947" s="36"/>
      <c r="AG947" s="36"/>
      <c r="AH947" s="59" t="s">
        <v>436</v>
      </c>
    </row>
    <row r="948" spans="1:34" ht="15" customHeight="1" x14ac:dyDescent="0.25">
      <c r="A948" s="34" t="s">
        <v>832</v>
      </c>
      <c r="B948" s="34" t="s">
        <v>41</v>
      </c>
      <c r="C948" s="34" t="s">
        <v>45</v>
      </c>
      <c r="D948" s="34" t="s">
        <v>43</v>
      </c>
      <c r="E948" s="34" t="s">
        <v>46</v>
      </c>
      <c r="F948" s="34" t="s">
        <v>13</v>
      </c>
      <c r="G948" s="34" t="s">
        <v>14</v>
      </c>
      <c r="H948" s="34" t="s">
        <v>27</v>
      </c>
      <c r="I948" s="59" t="s">
        <v>18</v>
      </c>
      <c r="J948" s="35">
        <v>298</v>
      </c>
      <c r="K948" s="36">
        <v>2.4644003999999998E-6</v>
      </c>
      <c r="L948" s="36"/>
      <c r="M948" s="36"/>
      <c r="N948" s="36">
        <v>1.0209480000000001E-6</v>
      </c>
      <c r="O948" s="36">
        <v>6.0543307080000201E-6</v>
      </c>
      <c r="P948" s="36">
        <v>6.8663473320000101E-6</v>
      </c>
      <c r="Q948" s="36"/>
      <c r="R948" s="36"/>
      <c r="S948" s="36"/>
      <c r="T948" s="36"/>
      <c r="U948" s="36"/>
      <c r="V948" s="36"/>
      <c r="W948" s="36"/>
      <c r="X948" s="36"/>
      <c r="Y948" s="36"/>
      <c r="Z948" s="36"/>
      <c r="AA948" s="36"/>
      <c r="AB948" s="36"/>
      <c r="AC948" s="36"/>
      <c r="AD948" s="36"/>
      <c r="AE948" s="36"/>
      <c r="AF948" s="36"/>
      <c r="AG948" s="36"/>
      <c r="AH948" s="59" t="s">
        <v>436</v>
      </c>
    </row>
    <row r="949" spans="1:34" ht="15" customHeight="1" x14ac:dyDescent="0.25">
      <c r="A949" s="34" t="s">
        <v>832</v>
      </c>
      <c r="B949" s="34" t="s">
        <v>41</v>
      </c>
      <c r="C949" s="34" t="s">
        <v>45</v>
      </c>
      <c r="D949" s="34" t="s">
        <v>43</v>
      </c>
      <c r="E949" s="34" t="s">
        <v>46</v>
      </c>
      <c r="F949" s="34" t="s">
        <v>13</v>
      </c>
      <c r="G949" s="34" t="s">
        <v>14</v>
      </c>
      <c r="H949" s="34" t="s">
        <v>44</v>
      </c>
      <c r="I949" s="59" t="s">
        <v>16</v>
      </c>
      <c r="J949" s="35">
        <v>25</v>
      </c>
      <c r="K949" s="36">
        <v>8.1668799999999898E-5</v>
      </c>
      <c r="L949" s="36">
        <v>2.6879999999999902E-7</v>
      </c>
      <c r="M949" s="36">
        <v>7.4756000000000001E-5</v>
      </c>
      <c r="N949" s="36">
        <v>1.411064E-4</v>
      </c>
      <c r="O949" s="36">
        <v>1.6602017599999999E-4</v>
      </c>
      <c r="P949" s="36">
        <v>1.5744294400000001E-4</v>
      </c>
      <c r="Q949" s="36">
        <v>1.3420642400000001E-4</v>
      </c>
      <c r="R949" s="36">
        <v>1.1780159999999999E-4</v>
      </c>
      <c r="S949" s="36">
        <v>6.6492800000000001E-5</v>
      </c>
      <c r="T949" s="36">
        <v>1.8750430906231899E-4</v>
      </c>
      <c r="U949" s="36">
        <v>1.07561242457493E-4</v>
      </c>
      <c r="V949" s="36">
        <v>6.3725003504742494E-5</v>
      </c>
      <c r="W949" s="36"/>
      <c r="X949" s="36"/>
      <c r="Y949" s="36"/>
      <c r="Z949" s="36"/>
      <c r="AA949" s="36"/>
      <c r="AB949" s="36"/>
      <c r="AC949" s="36"/>
      <c r="AD949" s="36"/>
      <c r="AE949" s="36"/>
      <c r="AF949" s="36"/>
      <c r="AG949" s="36"/>
      <c r="AH949" s="59" t="s">
        <v>362</v>
      </c>
    </row>
    <row r="950" spans="1:34" ht="15" customHeight="1" x14ac:dyDescent="0.25">
      <c r="A950" s="34" t="s">
        <v>832</v>
      </c>
      <c r="B950" s="34" t="s">
        <v>41</v>
      </c>
      <c r="C950" s="34" t="s">
        <v>45</v>
      </c>
      <c r="D950" s="34" t="s">
        <v>43</v>
      </c>
      <c r="E950" s="34" t="s">
        <v>46</v>
      </c>
      <c r="F950" s="34" t="s">
        <v>13</v>
      </c>
      <c r="G950" s="34" t="s">
        <v>14</v>
      </c>
      <c r="H950" s="34" t="s">
        <v>44</v>
      </c>
      <c r="I950" s="59" t="s">
        <v>17</v>
      </c>
      <c r="J950" s="35">
        <v>1</v>
      </c>
      <c r="K950" s="36">
        <v>7.0210667359999904E-3</v>
      </c>
      <c r="L950" s="36">
        <v>2.3108735999999901E-5</v>
      </c>
      <c r="M950" s="36">
        <v>6.4267733199999998E-3</v>
      </c>
      <c r="N950" s="36">
        <v>1.2130917208000001E-2</v>
      </c>
      <c r="O950" s="36">
        <v>1.427275453072E-2</v>
      </c>
      <c r="P950" s="36">
        <v>1.3535369895679999E-2</v>
      </c>
      <c r="Q950" s="36">
        <v>1.153772627128E-2</v>
      </c>
      <c r="R950" s="36">
        <v>1.0127403552E-2</v>
      </c>
      <c r="S950" s="36">
        <v>5.7163860160000003E-3</v>
      </c>
      <c r="T950" s="36">
        <v>1.51818520937539E-2</v>
      </c>
      <c r="U950" s="36">
        <v>9.5459735383803101E-3</v>
      </c>
      <c r="V950" s="36">
        <v>6.0277961053573897E-3</v>
      </c>
      <c r="W950" s="36"/>
      <c r="X950" s="36"/>
      <c r="Y950" s="36"/>
      <c r="Z950" s="36"/>
      <c r="AA950" s="36"/>
      <c r="AB950" s="36"/>
      <c r="AC950" s="36"/>
      <c r="AD950" s="36"/>
      <c r="AE950" s="36"/>
      <c r="AF950" s="36"/>
      <c r="AG950" s="36"/>
      <c r="AH950" s="59" t="s">
        <v>362</v>
      </c>
    </row>
    <row r="951" spans="1:34" ht="15" customHeight="1" x14ac:dyDescent="0.25">
      <c r="A951" s="34" t="s">
        <v>832</v>
      </c>
      <c r="B951" s="34" t="s">
        <v>41</v>
      </c>
      <c r="C951" s="34" t="s">
        <v>45</v>
      </c>
      <c r="D951" s="34" t="s">
        <v>43</v>
      </c>
      <c r="E951" s="34" t="s">
        <v>46</v>
      </c>
      <c r="F951" s="34" t="s">
        <v>13</v>
      </c>
      <c r="G951" s="34" t="s">
        <v>14</v>
      </c>
      <c r="H951" s="34" t="s">
        <v>44</v>
      </c>
      <c r="I951" s="59" t="s">
        <v>18</v>
      </c>
      <c r="J951" s="35">
        <v>298</v>
      </c>
      <c r="K951" s="36">
        <v>1.277708376E-4</v>
      </c>
      <c r="L951" s="36">
        <v>4.20537599999999E-7</v>
      </c>
      <c r="M951" s="36">
        <v>1.16955762E-4</v>
      </c>
      <c r="N951" s="36">
        <v>2.2076096280000001E-4</v>
      </c>
      <c r="O951" s="36">
        <v>2.59738565352E-4</v>
      </c>
      <c r="P951" s="36">
        <v>2.4631948588800003E-4</v>
      </c>
      <c r="Q951" s="36">
        <v>2.09965950348E-4</v>
      </c>
      <c r="R951" s="36">
        <v>1.8430060319999999E-4</v>
      </c>
      <c r="S951" s="36">
        <v>1.040279856E-4</v>
      </c>
      <c r="T951" s="36">
        <v>2.9335049152799902E-4</v>
      </c>
      <c r="U951" s="36">
        <v>1.68279563824748E-4</v>
      </c>
      <c r="V951" s="36">
        <v>9.9873601789136397E-5</v>
      </c>
      <c r="W951" s="36"/>
      <c r="X951" s="36"/>
      <c r="Y951" s="36"/>
      <c r="Z951" s="36"/>
      <c r="AA951" s="36"/>
      <c r="AB951" s="36"/>
      <c r="AC951" s="36"/>
      <c r="AD951" s="36"/>
      <c r="AE951" s="36"/>
      <c r="AF951" s="36"/>
      <c r="AG951" s="36"/>
      <c r="AH951" s="59" t="s">
        <v>362</v>
      </c>
    </row>
    <row r="952" spans="1:34" ht="15" customHeight="1" x14ac:dyDescent="0.25">
      <c r="A952" s="34" t="s">
        <v>832</v>
      </c>
      <c r="B952" s="34" t="s">
        <v>41</v>
      </c>
      <c r="C952" s="34" t="s">
        <v>45</v>
      </c>
      <c r="D952" s="34" t="s">
        <v>43</v>
      </c>
      <c r="E952" s="34" t="s">
        <v>46</v>
      </c>
      <c r="F952" s="34" t="s">
        <v>13</v>
      </c>
      <c r="G952" s="34" t="s">
        <v>14</v>
      </c>
      <c r="H952" s="34" t="s">
        <v>28</v>
      </c>
      <c r="I952" s="59" t="s">
        <v>16</v>
      </c>
      <c r="J952" s="35">
        <v>25</v>
      </c>
      <c r="K952" s="36">
        <v>1.06444875E-4</v>
      </c>
      <c r="L952" s="36">
        <v>6.7885800000000305E-5</v>
      </c>
      <c r="M952" s="36">
        <v>4.1250000000000002E-8</v>
      </c>
      <c r="N952" s="36">
        <v>1.51422975E-4</v>
      </c>
      <c r="O952" s="36">
        <v>2.5900715250000001E-5</v>
      </c>
      <c r="P952" s="36">
        <v>5.1981743999999801E-5</v>
      </c>
      <c r="Q952" s="36">
        <v>6.3940894499999896E-5</v>
      </c>
      <c r="R952" s="36">
        <v>7.7304000000000302E-5</v>
      </c>
      <c r="S952" s="36">
        <v>2.47629E-5</v>
      </c>
      <c r="T952" s="36"/>
      <c r="U952" s="36"/>
      <c r="V952" s="36"/>
      <c r="W952" s="36"/>
      <c r="X952" s="36"/>
      <c r="Y952" s="36"/>
      <c r="Z952" s="36"/>
      <c r="AA952" s="36"/>
      <c r="AB952" s="36"/>
      <c r="AC952" s="36"/>
      <c r="AD952" s="36"/>
      <c r="AE952" s="36"/>
      <c r="AF952" s="36"/>
      <c r="AG952" s="36"/>
      <c r="AH952" s="59" t="s">
        <v>437</v>
      </c>
    </row>
    <row r="953" spans="1:34" ht="15" customHeight="1" x14ac:dyDescent="0.25">
      <c r="A953" s="34" t="s">
        <v>832</v>
      </c>
      <c r="B953" s="34" t="s">
        <v>41</v>
      </c>
      <c r="C953" s="34" t="s">
        <v>45</v>
      </c>
      <c r="D953" s="34" t="s">
        <v>43</v>
      </c>
      <c r="E953" s="34" t="s">
        <v>46</v>
      </c>
      <c r="F953" s="34" t="s">
        <v>13</v>
      </c>
      <c r="G953" s="34" t="s">
        <v>14</v>
      </c>
      <c r="H953" s="34" t="s">
        <v>28</v>
      </c>
      <c r="I953" s="59" t="s">
        <v>17</v>
      </c>
      <c r="J953" s="35">
        <v>1</v>
      </c>
      <c r="K953" s="36">
        <v>0.10502561000000001</v>
      </c>
      <c r="L953" s="36">
        <v>6.6980656000000194E-2</v>
      </c>
      <c r="M953" s="36">
        <v>4.07E-5</v>
      </c>
      <c r="N953" s="36">
        <v>0.14940400200000001</v>
      </c>
      <c r="O953" s="36">
        <v>2.555537238E-2</v>
      </c>
      <c r="P953" s="36">
        <v>5.1288654079999801E-2</v>
      </c>
      <c r="Q953" s="36">
        <v>6.3088349239999897E-2</v>
      </c>
      <c r="R953" s="36">
        <v>7.6273280000000304E-2</v>
      </c>
      <c r="S953" s="36">
        <v>2.4432728000000001E-2</v>
      </c>
      <c r="T953" s="36"/>
      <c r="U953" s="36"/>
      <c r="V953" s="36"/>
      <c r="W953" s="36"/>
      <c r="X953" s="36"/>
      <c r="Y953" s="36"/>
      <c r="Z953" s="36"/>
      <c r="AA953" s="36"/>
      <c r="AB953" s="36"/>
      <c r="AC953" s="36"/>
      <c r="AD953" s="36"/>
      <c r="AE953" s="36"/>
      <c r="AF953" s="36"/>
      <c r="AG953" s="36"/>
      <c r="AH953" s="59" t="s">
        <v>437</v>
      </c>
    </row>
    <row r="954" spans="1:34" ht="15" customHeight="1" x14ac:dyDescent="0.25">
      <c r="A954" s="34" t="s">
        <v>832</v>
      </c>
      <c r="B954" s="34" t="s">
        <v>41</v>
      </c>
      <c r="C954" s="34" t="s">
        <v>45</v>
      </c>
      <c r="D954" s="34" t="s">
        <v>43</v>
      </c>
      <c r="E954" s="34" t="s">
        <v>46</v>
      </c>
      <c r="F954" s="34" t="s">
        <v>13</v>
      </c>
      <c r="G954" s="34" t="s">
        <v>14</v>
      </c>
      <c r="H954" s="34" t="s">
        <v>28</v>
      </c>
      <c r="I954" s="59" t="s">
        <v>18</v>
      </c>
      <c r="J954" s="35">
        <v>298</v>
      </c>
      <c r="K954" s="36">
        <v>2.53764582000001E-4</v>
      </c>
      <c r="L954" s="36">
        <v>1.61839747200001E-4</v>
      </c>
      <c r="M954" s="36">
        <v>9.8340000000000006E-8</v>
      </c>
      <c r="N954" s="36">
        <v>3.6099237240000003E-4</v>
      </c>
      <c r="O954" s="36">
        <v>6.1747305156000001E-5</v>
      </c>
      <c r="P954" s="36">
        <v>1.23924477695999E-4</v>
      </c>
      <c r="Q954" s="36">
        <v>1.5243509248800001E-4</v>
      </c>
      <c r="R954" s="36">
        <v>1.8429273600000101E-4</v>
      </c>
      <c r="S954" s="36">
        <v>5.90347536E-5</v>
      </c>
      <c r="T954" s="36"/>
      <c r="U954" s="36"/>
      <c r="V954" s="36"/>
      <c r="W954" s="36"/>
      <c r="X954" s="36"/>
      <c r="Y954" s="36"/>
      <c r="Z954" s="36"/>
      <c r="AA954" s="36"/>
      <c r="AB954" s="36"/>
      <c r="AC954" s="36"/>
      <c r="AD954" s="36"/>
      <c r="AE954" s="36"/>
      <c r="AF954" s="36"/>
      <c r="AG954" s="36"/>
      <c r="AH954" s="59" t="s">
        <v>437</v>
      </c>
    </row>
    <row r="955" spans="1:34" ht="15" customHeight="1" x14ac:dyDescent="0.25">
      <c r="A955" s="34" t="s">
        <v>832</v>
      </c>
      <c r="B955" s="34" t="s">
        <v>568</v>
      </c>
      <c r="C955" s="34" t="s">
        <v>45</v>
      </c>
      <c r="D955" s="34" t="s">
        <v>43</v>
      </c>
      <c r="E955" s="34" t="s">
        <v>46</v>
      </c>
      <c r="F955" s="34" t="s">
        <v>13</v>
      </c>
      <c r="G955" s="34" t="s">
        <v>793</v>
      </c>
      <c r="H955" s="34" t="s">
        <v>15</v>
      </c>
      <c r="I955" s="59" t="s">
        <v>16</v>
      </c>
      <c r="J955" s="35">
        <v>25</v>
      </c>
      <c r="K955" s="36">
        <v>8.2095508107898497E-3</v>
      </c>
      <c r="L955" s="36">
        <v>8.9583650042684305E-3</v>
      </c>
      <c r="M955" s="36">
        <v>8.5745342143768305E-3</v>
      </c>
      <c r="N955" s="36">
        <v>8.9917126140473692E-3</v>
      </c>
      <c r="O955" s="36">
        <v>1.0714532199078201E-2</v>
      </c>
      <c r="P955" s="36">
        <v>1.0316815217452001E-2</v>
      </c>
      <c r="Q955" s="36">
        <v>1.04849659649637E-2</v>
      </c>
      <c r="R955" s="36">
        <v>1.06114506623936E-2</v>
      </c>
      <c r="S955" s="36">
        <v>9.2236531530158691E-3</v>
      </c>
      <c r="T955" s="36">
        <v>8.17848631112378E-3</v>
      </c>
      <c r="U955" s="36">
        <v>7.7453529768094602E-3</v>
      </c>
      <c r="V955" s="36">
        <v>8.5138828889411294E-3</v>
      </c>
      <c r="W955" s="36">
        <v>6.9604595105862196E-3</v>
      </c>
      <c r="X955" s="36">
        <v>6.8013508719199003E-3</v>
      </c>
      <c r="Y955" s="36">
        <v>6.5084955637960996E-3</v>
      </c>
      <c r="Z955" s="36">
        <v>5.7478002211139604E-3</v>
      </c>
      <c r="AA955" s="36">
        <v>6.0302613775374096E-3</v>
      </c>
      <c r="AB955" s="36">
        <v>5.8377529458646096E-3</v>
      </c>
      <c r="AC955" s="36">
        <v>5.8468481117535101E-3</v>
      </c>
      <c r="AD955" s="36">
        <v>4.8822536116593096E-3</v>
      </c>
      <c r="AE955" s="36">
        <v>5.4541842405676404E-3</v>
      </c>
      <c r="AF955" s="36">
        <v>5.8662878504102201E-3</v>
      </c>
      <c r="AG955" s="36">
        <v>5.0257499456676001E-3</v>
      </c>
      <c r="AH955" s="59" t="s">
        <v>795</v>
      </c>
    </row>
    <row r="956" spans="1:34" ht="15" customHeight="1" x14ac:dyDescent="0.25">
      <c r="A956" s="34" t="s">
        <v>832</v>
      </c>
      <c r="B956" s="34" t="s">
        <v>295</v>
      </c>
      <c r="C956" s="34" t="s">
        <v>45</v>
      </c>
      <c r="D956" s="34" t="s">
        <v>296</v>
      </c>
      <c r="E956" s="34" t="s">
        <v>12</v>
      </c>
      <c r="F956" s="34" t="s">
        <v>13</v>
      </c>
      <c r="G956" s="34" t="s">
        <v>818</v>
      </c>
      <c r="H956" s="34" t="s">
        <v>31</v>
      </c>
      <c r="I956" s="59" t="s">
        <v>16</v>
      </c>
      <c r="J956" s="35">
        <v>25</v>
      </c>
      <c r="K956" s="36">
        <v>6.8803676420723399</v>
      </c>
      <c r="L956" s="36">
        <v>7.04418289358739</v>
      </c>
      <c r="M956" s="36">
        <v>7.0300349124637496</v>
      </c>
      <c r="N956" s="36">
        <v>7.1608403780183796</v>
      </c>
      <c r="O956" s="36">
        <v>7.1414801913841597</v>
      </c>
      <c r="P956" s="36">
        <v>7.3142625079752301</v>
      </c>
      <c r="Q956" s="36">
        <v>7.3916302141727002</v>
      </c>
      <c r="R956" s="36">
        <v>7.4355701602641098</v>
      </c>
      <c r="S956" s="36">
        <v>7.5637082189069398</v>
      </c>
      <c r="T956" s="36">
        <v>7.6446201203602699</v>
      </c>
      <c r="U956" s="36">
        <v>7.7124793274377801</v>
      </c>
      <c r="V956" s="36">
        <v>8.0239390804414601</v>
      </c>
      <c r="W956" s="36">
        <v>8.1319847387001492</v>
      </c>
      <c r="X956" s="36">
        <v>8.0615905794432603</v>
      </c>
      <c r="Y956" s="36">
        <v>7.9108621963607701</v>
      </c>
      <c r="Z956" s="36">
        <v>7.8493503504318101</v>
      </c>
      <c r="AA956" s="36">
        <v>7.6205842646570296</v>
      </c>
      <c r="AB956" s="36">
        <v>7.8786070072734304</v>
      </c>
      <c r="AC956" s="36">
        <v>7.8944984803628904</v>
      </c>
      <c r="AD956" s="36">
        <v>7.9723247733565099</v>
      </c>
      <c r="AE956" s="36">
        <v>8.1780370773398303</v>
      </c>
      <c r="AF956" s="36">
        <v>8.0036872061578297</v>
      </c>
      <c r="AG956" s="36">
        <v>7.8497047351393698</v>
      </c>
      <c r="AH956" s="59" t="s">
        <v>380</v>
      </c>
    </row>
    <row r="957" spans="1:34" ht="15" customHeight="1" x14ac:dyDescent="0.25">
      <c r="A957" s="34" t="s">
        <v>832</v>
      </c>
      <c r="B957" s="34" t="s">
        <v>295</v>
      </c>
      <c r="C957" s="34" t="s">
        <v>45</v>
      </c>
      <c r="D957" s="34" t="s">
        <v>296</v>
      </c>
      <c r="E957" s="34" t="s">
        <v>12</v>
      </c>
      <c r="F957" s="34" t="s">
        <v>13</v>
      </c>
      <c r="G957" s="34" t="s">
        <v>818</v>
      </c>
      <c r="H957" s="34" t="s">
        <v>31</v>
      </c>
      <c r="I957" s="59" t="s">
        <v>18</v>
      </c>
      <c r="J957" s="35">
        <v>298</v>
      </c>
      <c r="K957" s="36">
        <v>6.4108300885222704E-3</v>
      </c>
      <c r="L957" s="36">
        <v>6.8707634481258899E-3</v>
      </c>
      <c r="M957" s="36">
        <v>7.0632132552181197E-3</v>
      </c>
      <c r="N957" s="36">
        <v>7.2091167877536104E-3</v>
      </c>
      <c r="O957" s="36">
        <v>7.3484696322708301E-3</v>
      </c>
      <c r="P957" s="36">
        <v>7.7126245736930301E-3</v>
      </c>
      <c r="Q957" s="36">
        <v>8.0164513492326193E-3</v>
      </c>
      <c r="R957" s="36">
        <v>8.2454770127468203E-3</v>
      </c>
      <c r="S957" s="36">
        <v>8.3883380026816001E-3</v>
      </c>
      <c r="T957" s="36">
        <v>8.56076762837398E-3</v>
      </c>
      <c r="U957" s="36">
        <v>8.7516228588243802E-3</v>
      </c>
      <c r="V957" s="36">
        <v>9.1403067145507007E-3</v>
      </c>
      <c r="W957" s="36">
        <v>9.1964686324622E-3</v>
      </c>
      <c r="X957" s="36">
        <v>9.3425326478954792E-3</v>
      </c>
      <c r="Y957" s="36">
        <v>9.1965128760620098E-3</v>
      </c>
      <c r="Z957" s="36">
        <v>9.1276653301304907E-3</v>
      </c>
      <c r="AA957" s="36">
        <v>8.9300656082733892E-3</v>
      </c>
      <c r="AB957" s="36">
        <v>9.2635763224736701E-3</v>
      </c>
      <c r="AC957" s="36">
        <v>9.32513328442355E-3</v>
      </c>
      <c r="AD957" s="36">
        <v>9.4270617884337493E-3</v>
      </c>
      <c r="AE957" s="36">
        <v>9.6898818094910896E-3</v>
      </c>
      <c r="AF957" s="36">
        <v>9.4720485902674897E-3</v>
      </c>
      <c r="AG957" s="36">
        <v>9.2793588093781406E-3</v>
      </c>
      <c r="AH957" s="59" t="s">
        <v>380</v>
      </c>
    </row>
    <row r="958" spans="1:34" ht="15" customHeight="1" x14ac:dyDescent="0.25">
      <c r="A958" s="34" t="s">
        <v>832</v>
      </c>
      <c r="B958" s="34" t="s">
        <v>185</v>
      </c>
      <c r="C958" s="34" t="s">
        <v>45</v>
      </c>
      <c r="D958" s="34" t="s">
        <v>57</v>
      </c>
      <c r="E958" s="34" t="s">
        <v>59</v>
      </c>
      <c r="F958" s="34" t="s">
        <v>186</v>
      </c>
      <c r="G958" s="34" t="s">
        <v>187</v>
      </c>
      <c r="H958" s="34" t="s">
        <v>169</v>
      </c>
      <c r="I958" s="59" t="s">
        <v>18</v>
      </c>
      <c r="J958" s="35">
        <v>298</v>
      </c>
      <c r="K958" s="36">
        <v>6.2903625616000006E-2</v>
      </c>
      <c r="L958" s="36">
        <v>5.0322900612000003E-2</v>
      </c>
      <c r="M958" s="36">
        <v>5.4516475513999997E-2</v>
      </c>
      <c r="N958" s="36">
        <v>5.1720759012000003E-2</v>
      </c>
      <c r="O958" s="36">
        <v>5.1720759012000003E-2</v>
      </c>
      <c r="P958" s="36">
        <v>5.3118617411999997E-2</v>
      </c>
      <c r="Q958" s="36">
        <v>5.1720759012000003E-2</v>
      </c>
      <c r="R958" s="36">
        <v>6.1505767513999998E-2</v>
      </c>
      <c r="S958" s="36">
        <v>5.3118617411999997E-2</v>
      </c>
      <c r="T958" s="36">
        <v>4.4731467310000002E-2</v>
      </c>
      <c r="U958" s="36">
        <v>5.4516475513999997E-2</v>
      </c>
      <c r="V958" s="36">
        <v>2.9910319599999999E-2</v>
      </c>
      <c r="W958" s="36">
        <v>4.88538518E-2</v>
      </c>
      <c r="X958" s="36">
        <v>5.03229005822E-2</v>
      </c>
      <c r="Y958" s="36">
        <v>1.342788E-2</v>
      </c>
      <c r="Z958" s="36">
        <v>3.3003499999999998E-2</v>
      </c>
      <c r="AA958" s="36">
        <v>9.3869999999999994E-5</v>
      </c>
      <c r="AB958" s="36">
        <v>2.9799999999999999E-5</v>
      </c>
      <c r="AC958" s="36">
        <v>2.7806379999999999E-6</v>
      </c>
      <c r="AD958" s="36">
        <v>2.4614799999999998E-3</v>
      </c>
      <c r="AE958" s="36">
        <v>2.4704200000000001E-3</v>
      </c>
      <c r="AF958" s="36">
        <v>8.4334000000000004E-4</v>
      </c>
      <c r="AG958" s="36">
        <v>1.2903400000000001E-3</v>
      </c>
      <c r="AH958" s="59" t="s">
        <v>595</v>
      </c>
    </row>
    <row r="959" spans="1:34" ht="15" customHeight="1" x14ac:dyDescent="0.25">
      <c r="A959" s="34" t="s">
        <v>832</v>
      </c>
      <c r="B959" s="34" t="s">
        <v>166</v>
      </c>
      <c r="C959" s="34" t="s">
        <v>45</v>
      </c>
      <c r="D959" s="34" t="s">
        <v>57</v>
      </c>
      <c r="E959" s="34" t="s">
        <v>91</v>
      </c>
      <c r="F959" s="34" t="s">
        <v>167</v>
      </c>
      <c r="G959" s="34" t="s">
        <v>168</v>
      </c>
      <c r="H959" s="34" t="s">
        <v>169</v>
      </c>
      <c r="I959" s="59" t="s">
        <v>16</v>
      </c>
      <c r="J959" s="35">
        <v>25</v>
      </c>
      <c r="K959" s="36">
        <v>3.9223764926639999E-3</v>
      </c>
      <c r="L959" s="36">
        <v>4.0835668860000002E-3</v>
      </c>
      <c r="M959" s="36">
        <v>6.9745221201600004E-3</v>
      </c>
      <c r="N959" s="36">
        <v>7.0096485730319997E-3</v>
      </c>
      <c r="O959" s="36">
        <v>7.0759883486880004E-3</v>
      </c>
      <c r="P959" s="36">
        <v>4.1400491630808004E-3</v>
      </c>
      <c r="Q959" s="36">
        <v>4.6210812492800601E-3</v>
      </c>
      <c r="R959" s="36">
        <v>4.87071333117013E-3</v>
      </c>
      <c r="S959" s="36">
        <v>4.9335691217490298E-3</v>
      </c>
      <c r="T959" s="36">
        <v>4.6912922749542899E-3</v>
      </c>
      <c r="U959" s="36">
        <v>3.53725779794765E-3</v>
      </c>
      <c r="V959" s="36">
        <v>3.1162249910511399E-3</v>
      </c>
      <c r="W959" s="36">
        <v>3.2091794404236198E-3</v>
      </c>
      <c r="X959" s="36">
        <v>3.2990712844359099E-3</v>
      </c>
      <c r="Y959" s="36">
        <v>3.3860520588161499E-3</v>
      </c>
      <c r="Z959" s="36">
        <v>3.4428670882735001E-3</v>
      </c>
      <c r="AA959" s="36">
        <v>3.5344901827630199E-3</v>
      </c>
      <c r="AB959" s="36">
        <v>3.6803465394831098E-3</v>
      </c>
      <c r="AC959" s="36">
        <v>3.8522936093600799E-3</v>
      </c>
      <c r="AD959" s="36">
        <v>3.8530831730696799E-3</v>
      </c>
      <c r="AE959" s="36">
        <v>3.8764934428205098E-3</v>
      </c>
      <c r="AF959" s="36">
        <v>3.8963284976501898E-3</v>
      </c>
      <c r="AG959" s="36">
        <v>3.8963284976501898E-3</v>
      </c>
      <c r="AH959" s="59" t="s">
        <v>569</v>
      </c>
    </row>
    <row r="960" spans="1:34" ht="15" customHeight="1" x14ac:dyDescent="0.25">
      <c r="A960" s="34" t="s">
        <v>832</v>
      </c>
      <c r="B960" s="34" t="s">
        <v>90</v>
      </c>
      <c r="C960" s="34" t="s">
        <v>45</v>
      </c>
      <c r="D960" s="34" t="s">
        <v>57</v>
      </c>
      <c r="E960" s="34" t="s">
        <v>91</v>
      </c>
      <c r="F960" s="34" t="s">
        <v>13</v>
      </c>
      <c r="G960" s="34" t="s">
        <v>14</v>
      </c>
      <c r="H960" s="34" t="s">
        <v>322</v>
      </c>
      <c r="I960" s="59" t="s">
        <v>16</v>
      </c>
      <c r="J960" s="35">
        <v>25</v>
      </c>
      <c r="K960" s="36">
        <v>2.7402964872251002E-6</v>
      </c>
      <c r="L960" s="36">
        <v>6.3337722793614799E-6</v>
      </c>
      <c r="M960" s="36">
        <v>7.9847925635299695E-6</v>
      </c>
      <c r="N960" s="36">
        <v>4.7090134458088399E-5</v>
      </c>
      <c r="O960" s="36">
        <v>8.1226948638628301E-5</v>
      </c>
      <c r="P960" s="36">
        <v>7.5788421428571402E-5</v>
      </c>
      <c r="Q960" s="36">
        <v>7.4768110016896201E-5</v>
      </c>
      <c r="R960" s="36">
        <v>5.8689522251007698E-5</v>
      </c>
      <c r="S960" s="36">
        <v>5.7731434902973098E-5</v>
      </c>
      <c r="T960" s="36">
        <v>5.5853469360200901E-5</v>
      </c>
      <c r="U960" s="36">
        <v>1.3534328999366101E-4</v>
      </c>
      <c r="V960" s="36">
        <v>1.16499579964163E-4</v>
      </c>
      <c r="W960" s="36">
        <v>1.54008477668427E-4</v>
      </c>
      <c r="X960" s="36">
        <v>3.2102356949765301E-4</v>
      </c>
      <c r="Y960" s="36">
        <v>1.7822902585886799E-4</v>
      </c>
      <c r="Z960" s="36">
        <v>2.02571199706462E-5</v>
      </c>
      <c r="AA960" s="36">
        <v>1.11659895283922E-5</v>
      </c>
      <c r="AB960" s="36">
        <v>1.28821310092823E-5</v>
      </c>
      <c r="AC960" s="36">
        <v>5.4685468900016702E-6</v>
      </c>
      <c r="AD960" s="36">
        <v>1.0206422312393701E-5</v>
      </c>
      <c r="AE960" s="36">
        <v>1.4644147399009599E-5</v>
      </c>
      <c r="AF960" s="36">
        <v>7.4387717781256503E-6</v>
      </c>
      <c r="AG960" s="36">
        <v>1.0083409494261499E-5</v>
      </c>
      <c r="AH960" s="59" t="s">
        <v>485</v>
      </c>
    </row>
    <row r="961" spans="1:34" ht="15" customHeight="1" x14ac:dyDescent="0.25">
      <c r="A961" s="34" t="s">
        <v>832</v>
      </c>
      <c r="B961" s="34" t="s">
        <v>90</v>
      </c>
      <c r="C961" s="34" t="s">
        <v>45</v>
      </c>
      <c r="D961" s="34" t="s">
        <v>57</v>
      </c>
      <c r="E961" s="34" t="s">
        <v>91</v>
      </c>
      <c r="F961" s="34" t="s">
        <v>13</v>
      </c>
      <c r="G961" s="34" t="s">
        <v>14</v>
      </c>
      <c r="H961" s="34" t="s">
        <v>322</v>
      </c>
      <c r="I961" s="59" t="s">
        <v>18</v>
      </c>
      <c r="J961" s="35">
        <v>298</v>
      </c>
      <c r="K961" s="36">
        <v>2.3836135714824998E-5</v>
      </c>
      <c r="L961" s="36">
        <v>5.5093547848370303E-5</v>
      </c>
      <c r="M961" s="36">
        <v>6.9454746990445495E-5</v>
      </c>
      <c r="N961" s="36">
        <v>4.0960780740516701E-4</v>
      </c>
      <c r="O961" s="36">
        <v>7.06542733779896E-4</v>
      </c>
      <c r="P961" s="36">
        <v>6.59236366285714E-4</v>
      </c>
      <c r="Q961" s="36">
        <v>6.5036131156318597E-4</v>
      </c>
      <c r="R961" s="36">
        <v>5.1050367138552198E-4</v>
      </c>
      <c r="S961" s="36">
        <v>5.0216986511278003E-4</v>
      </c>
      <c r="T961" s="36">
        <v>4.8583461024019099E-4</v>
      </c>
      <c r="U961" s="36">
        <v>1.1772671473394599E-3</v>
      </c>
      <c r="V961" s="36">
        <v>1.01335742745043E-3</v>
      </c>
      <c r="W961" s="36">
        <v>1.3396240122380101E-3</v>
      </c>
      <c r="X961" s="36">
        <v>2.79238447586823E-3</v>
      </c>
      <c r="Y961" s="36">
        <v>1.5503035049302201E-3</v>
      </c>
      <c r="Z961" s="36">
        <v>1.76204094360886E-4</v>
      </c>
      <c r="AA961" s="36">
        <v>9.7126001886966405E-5</v>
      </c>
      <c r="AB961" s="36">
        <v>1.12053649838578E-4</v>
      </c>
      <c r="AC961" s="36">
        <v>4.7567490029138802E-5</v>
      </c>
      <c r="AD961" s="36">
        <v>8.8779323162723698E-5</v>
      </c>
      <c r="AE961" s="36">
        <v>1.2738033510533101E-4</v>
      </c>
      <c r="AF961" s="36">
        <v>6.4705251596539404E-5</v>
      </c>
      <c r="AG961" s="36">
        <v>8.7709311125219605E-5</v>
      </c>
      <c r="AH961" s="59" t="s">
        <v>485</v>
      </c>
    </row>
    <row r="962" spans="1:34" ht="15" customHeight="1" x14ac:dyDescent="0.25">
      <c r="A962" s="34" t="s">
        <v>832</v>
      </c>
      <c r="B962" s="34" t="s">
        <v>90</v>
      </c>
      <c r="C962" s="34" t="s">
        <v>45</v>
      </c>
      <c r="D962" s="34" t="s">
        <v>57</v>
      </c>
      <c r="E962" s="34" t="s">
        <v>91</v>
      </c>
      <c r="F962" s="34" t="s">
        <v>13</v>
      </c>
      <c r="G962" s="34" t="s">
        <v>14</v>
      </c>
      <c r="H962" s="34" t="s">
        <v>92</v>
      </c>
      <c r="I962" s="59" t="s">
        <v>16</v>
      </c>
      <c r="J962" s="35">
        <v>25</v>
      </c>
      <c r="K962" s="36">
        <v>3.8009018722698302E-4</v>
      </c>
      <c r="L962" s="36">
        <v>6.52100148832263E-4</v>
      </c>
      <c r="M962" s="36">
        <v>7.0119580067350997E-4</v>
      </c>
      <c r="N962" s="36">
        <v>6.8852206374208898E-4</v>
      </c>
      <c r="O962" s="36">
        <v>7.7359354127641696E-4</v>
      </c>
      <c r="P962" s="36">
        <v>6.7774757142857105E-4</v>
      </c>
      <c r="Q962" s="36">
        <v>6.6739432920579595E-4</v>
      </c>
      <c r="R962" s="36">
        <v>5.2293069582313599E-4</v>
      </c>
      <c r="S962" s="36">
        <v>4.6415096182850902E-4</v>
      </c>
      <c r="T962" s="36">
        <v>4.41439887861925E-4</v>
      </c>
      <c r="U962" s="36">
        <v>6.7367479820162402E-4</v>
      </c>
      <c r="V962" s="36">
        <v>5.2957577159614604E-4</v>
      </c>
      <c r="W962" s="36">
        <v>7.5975306613439804E-4</v>
      </c>
      <c r="X962" s="36">
        <v>1.5095604939619001E-3</v>
      </c>
      <c r="Y962" s="36">
        <v>7.7628914151611599E-4</v>
      </c>
      <c r="Z962" s="36">
        <v>9.4933107664361903E-5</v>
      </c>
      <c r="AA962" s="36">
        <v>5.3001459662824002E-5</v>
      </c>
      <c r="AB962" s="36">
        <v>6.1587789385941601E-5</v>
      </c>
      <c r="AC962" s="36">
        <v>2.5729499567616899E-5</v>
      </c>
      <c r="AD962" s="36">
        <v>4.91595858166789E-5</v>
      </c>
      <c r="AE962" s="36">
        <v>7.0295668122207804E-5</v>
      </c>
      <c r="AF962" s="36">
        <v>3.5832189230040598E-5</v>
      </c>
      <c r="AG962" s="36">
        <v>4.7280577506635301E-5</v>
      </c>
      <c r="AH962" s="59" t="s">
        <v>484</v>
      </c>
    </row>
    <row r="963" spans="1:34" ht="15" customHeight="1" x14ac:dyDescent="0.25">
      <c r="A963" s="34" t="s">
        <v>832</v>
      </c>
      <c r="B963" s="34" t="s">
        <v>90</v>
      </c>
      <c r="C963" s="34" t="s">
        <v>45</v>
      </c>
      <c r="D963" s="34" t="s">
        <v>57</v>
      </c>
      <c r="E963" s="34" t="s">
        <v>91</v>
      </c>
      <c r="F963" s="34" t="s">
        <v>13</v>
      </c>
      <c r="G963" s="34" t="s">
        <v>14</v>
      </c>
      <c r="H963" s="34" t="s">
        <v>92</v>
      </c>
      <c r="I963" s="59" t="s">
        <v>17</v>
      </c>
      <c r="J963" s="35">
        <v>1</v>
      </c>
      <c r="K963" s="36">
        <v>0.28491370389441001</v>
      </c>
      <c r="L963" s="36">
        <v>0.48552442631380499</v>
      </c>
      <c r="M963" s="36">
        <v>0.522667843843031</v>
      </c>
      <c r="N963" s="36">
        <v>0.51979973202208996</v>
      </c>
      <c r="O963" s="36">
        <v>0.57866344074558496</v>
      </c>
      <c r="P963" s="36">
        <v>0.50412219857999996</v>
      </c>
      <c r="Q963" s="36">
        <v>0.50027545220101899</v>
      </c>
      <c r="R963" s="36">
        <v>0.39401782068881702</v>
      </c>
      <c r="S963" s="36">
        <v>0.34578086278819298</v>
      </c>
      <c r="T963" s="36">
        <v>0.330391269671379</v>
      </c>
      <c r="U963" s="36">
        <v>0.50293192059742298</v>
      </c>
      <c r="V963" s="36">
        <v>0.395132370461032</v>
      </c>
      <c r="W963" s="36">
        <v>0.55926407737857398</v>
      </c>
      <c r="X963" s="36">
        <v>1.1111797307179601</v>
      </c>
      <c r="Y963" s="36">
        <v>0.571417582906948</v>
      </c>
      <c r="Z963" s="36">
        <v>6.9875703724290403E-2</v>
      </c>
      <c r="AA963" s="36">
        <v>3.9009978225665903E-2</v>
      </c>
      <c r="AB963" s="36">
        <v>4.5329956002783799E-2</v>
      </c>
      <c r="AC963" s="36">
        <v>1.8937716610243301E-2</v>
      </c>
      <c r="AD963" s="36">
        <v>3.61832042283508E-2</v>
      </c>
      <c r="AE963" s="36">
        <v>5.1734357999221402E-2</v>
      </c>
      <c r="AF963" s="36">
        <v>2.6372732876036101E-2</v>
      </c>
      <c r="AG963" s="36">
        <v>3.47988541382648E-2</v>
      </c>
      <c r="AH963" s="59" t="s">
        <v>484</v>
      </c>
    </row>
    <row r="964" spans="1:34" ht="15" customHeight="1" x14ac:dyDescent="0.25">
      <c r="A964" s="34" t="s">
        <v>832</v>
      </c>
      <c r="B964" s="34" t="s">
        <v>90</v>
      </c>
      <c r="C964" s="34" t="s">
        <v>45</v>
      </c>
      <c r="D964" s="34" t="s">
        <v>57</v>
      </c>
      <c r="E964" s="34" t="s">
        <v>91</v>
      </c>
      <c r="F964" s="34" t="s">
        <v>13</v>
      </c>
      <c r="G964" s="34" t="s">
        <v>14</v>
      </c>
      <c r="H964" s="34" t="s">
        <v>92</v>
      </c>
      <c r="I964" s="59" t="s">
        <v>18</v>
      </c>
      <c r="J964" s="35">
        <v>298</v>
      </c>
      <c r="K964" s="36">
        <v>4.5306750317456301E-3</v>
      </c>
      <c r="L964" s="36">
        <v>7.77303377408057E-3</v>
      </c>
      <c r="M964" s="36">
        <v>8.3582539440282405E-3</v>
      </c>
      <c r="N964" s="36">
        <v>8.2071829998057004E-3</v>
      </c>
      <c r="O964" s="36">
        <v>9.2212350120148903E-3</v>
      </c>
      <c r="P964" s="36">
        <v>8.0787510514285701E-3</v>
      </c>
      <c r="Q964" s="36">
        <v>7.9553404041330898E-3</v>
      </c>
      <c r="R964" s="36">
        <v>6.2333338942117799E-3</v>
      </c>
      <c r="S964" s="36">
        <v>5.53267946499582E-3</v>
      </c>
      <c r="T964" s="36">
        <v>5.2619634633141402E-3</v>
      </c>
      <c r="U964" s="36">
        <v>8.03020359456336E-3</v>
      </c>
      <c r="V964" s="36">
        <v>6.3125431974260602E-3</v>
      </c>
      <c r="W964" s="36">
        <v>9.0562565483220201E-3</v>
      </c>
      <c r="X964" s="36">
        <v>1.7993961088025898E-2</v>
      </c>
      <c r="Y964" s="36">
        <v>9.2533665668721003E-3</v>
      </c>
      <c r="Z964" s="36">
        <v>1.1316026433591899E-3</v>
      </c>
      <c r="AA964" s="36">
        <v>6.3177739918086201E-4</v>
      </c>
      <c r="AB964" s="36">
        <v>7.34126449480424E-4</v>
      </c>
      <c r="AC964" s="36">
        <v>3.06695634845993E-4</v>
      </c>
      <c r="AD964" s="36">
        <v>5.8598226293481203E-4</v>
      </c>
      <c r="AE964" s="36">
        <v>8.3792436401671801E-4</v>
      </c>
      <c r="AF964" s="36">
        <v>4.2711969562208299E-4</v>
      </c>
      <c r="AG964" s="36">
        <v>5.6358448387909305E-4</v>
      </c>
      <c r="AH964" s="59" t="s">
        <v>484</v>
      </c>
    </row>
    <row r="965" spans="1:34" ht="15" customHeight="1" x14ac:dyDescent="0.25">
      <c r="A965" s="34" t="s">
        <v>832</v>
      </c>
      <c r="B965" s="34" t="s">
        <v>90</v>
      </c>
      <c r="C965" s="34" t="s">
        <v>45</v>
      </c>
      <c r="D965" s="34" t="s">
        <v>57</v>
      </c>
      <c r="E965" s="34" t="s">
        <v>91</v>
      </c>
      <c r="F965" s="34" t="s">
        <v>13</v>
      </c>
      <c r="G965" s="34" t="s">
        <v>14</v>
      </c>
      <c r="H965" s="34" t="s">
        <v>20</v>
      </c>
      <c r="I965" s="59" t="s">
        <v>16</v>
      </c>
      <c r="J965" s="35">
        <v>25</v>
      </c>
      <c r="K965" s="36">
        <v>5.9993164999999998E-5</v>
      </c>
      <c r="L965" s="36">
        <v>5.5349582201534102E-5</v>
      </c>
      <c r="M965" s="36">
        <v>4.5754421903949903E-5</v>
      </c>
      <c r="N965" s="36">
        <v>4.1879658808977698E-5</v>
      </c>
      <c r="O965" s="36">
        <v>4.1978629165000003E-5</v>
      </c>
      <c r="P965" s="36">
        <v>3.8397102500000002E-5</v>
      </c>
      <c r="Q965" s="36">
        <v>4.4754217499999997E-5</v>
      </c>
      <c r="R965" s="36">
        <v>3.7662527499999999E-5</v>
      </c>
      <c r="S965" s="36">
        <v>3.54637875E-5</v>
      </c>
      <c r="T965" s="36">
        <v>3.7352166325000001E-5</v>
      </c>
      <c r="U965" s="36">
        <v>3.6847287374999998E-5</v>
      </c>
      <c r="V965" s="36">
        <v>3.9726856249999999E-5</v>
      </c>
      <c r="W965" s="36">
        <v>3.2737216183871797E-5</v>
      </c>
      <c r="X965" s="36">
        <v>3.9449663463147399E-5</v>
      </c>
      <c r="Y965" s="36">
        <v>4.3356460225633803E-5</v>
      </c>
      <c r="Z965" s="36">
        <v>4.4888303236696002E-5</v>
      </c>
      <c r="AA965" s="36">
        <v>4.6119691657105501E-5</v>
      </c>
      <c r="AB965" s="36">
        <v>4.2125292949844498E-5</v>
      </c>
      <c r="AC965" s="36">
        <v>4.0780805513916602E-5</v>
      </c>
      <c r="AD965" s="36">
        <v>4.5682166245020497E-5</v>
      </c>
      <c r="AE965" s="36">
        <v>1.7669552726533701E-4</v>
      </c>
      <c r="AF965" s="36">
        <v>3.8164664060245902E-4</v>
      </c>
      <c r="AG965" s="36">
        <v>4.1543096577361998E-4</v>
      </c>
      <c r="AH965" s="59" t="s">
        <v>483</v>
      </c>
    </row>
    <row r="966" spans="1:34" ht="15" customHeight="1" x14ac:dyDescent="0.25">
      <c r="A966" s="34" t="s">
        <v>832</v>
      </c>
      <c r="B966" s="34" t="s">
        <v>90</v>
      </c>
      <c r="C966" s="34" t="s">
        <v>45</v>
      </c>
      <c r="D966" s="34" t="s">
        <v>57</v>
      </c>
      <c r="E966" s="34" t="s">
        <v>91</v>
      </c>
      <c r="F966" s="34" t="s">
        <v>13</v>
      </c>
      <c r="G966" s="34" t="s">
        <v>14</v>
      </c>
      <c r="H966" s="34" t="s">
        <v>20</v>
      </c>
      <c r="I966" s="59" t="s">
        <v>17</v>
      </c>
      <c r="J966" s="35">
        <v>1</v>
      </c>
      <c r="K966" s="36">
        <v>0.12723350433200001</v>
      </c>
      <c r="L966" s="36">
        <v>0.117385393933014</v>
      </c>
      <c r="M966" s="36">
        <v>9.7035977973896903E-2</v>
      </c>
      <c r="N966" s="36">
        <v>8.8818380402079899E-2</v>
      </c>
      <c r="O966" s="36">
        <v>8.9028276733132003E-2</v>
      </c>
      <c r="P966" s="36">
        <v>8.1432574982000003E-2</v>
      </c>
      <c r="Q966" s="36">
        <v>9.4914744474000001E-2</v>
      </c>
      <c r="R966" s="36">
        <v>7.9874688321999995E-2</v>
      </c>
      <c r="S966" s="36">
        <v>7.5211600530000006E-2</v>
      </c>
      <c r="T966" s="36">
        <v>7.921647434206E-2</v>
      </c>
      <c r="U966" s="36">
        <v>7.81457270649E-2</v>
      </c>
      <c r="V966" s="36">
        <v>8.4252716734999997E-2</v>
      </c>
      <c r="W966" s="36">
        <v>6.9429088082755205E-2</v>
      </c>
      <c r="X966" s="36">
        <v>8.3664846272643006E-2</v>
      </c>
      <c r="Y966" s="36">
        <v>9.1950380846524099E-2</v>
      </c>
      <c r="Z966" s="36">
        <v>9.5199113504384897E-2</v>
      </c>
      <c r="AA966" s="36">
        <v>9.7810642066389397E-2</v>
      </c>
      <c r="AB966" s="36">
        <v>8.9339321288030196E-2</v>
      </c>
      <c r="AC966" s="36">
        <v>8.6487932333914302E-2</v>
      </c>
      <c r="AD966" s="36">
        <v>9.6882738172439503E-2</v>
      </c>
      <c r="AE966" s="36">
        <v>0.37473587422432603</v>
      </c>
      <c r="AF966" s="36">
        <v>0.80939619538969598</v>
      </c>
      <c r="AG966" s="36">
        <v>0.88104599221269297</v>
      </c>
      <c r="AH966" s="59" t="s">
        <v>483</v>
      </c>
    </row>
    <row r="967" spans="1:34" ht="15" customHeight="1" x14ac:dyDescent="0.25">
      <c r="A967" s="34" t="s">
        <v>832</v>
      </c>
      <c r="B967" s="34" t="s">
        <v>90</v>
      </c>
      <c r="C967" s="34" t="s">
        <v>45</v>
      </c>
      <c r="D967" s="34" t="s">
        <v>57</v>
      </c>
      <c r="E967" s="34" t="s">
        <v>91</v>
      </c>
      <c r="F967" s="34" t="s">
        <v>13</v>
      </c>
      <c r="G967" s="34" t="s">
        <v>14</v>
      </c>
      <c r="H967" s="34" t="s">
        <v>20</v>
      </c>
      <c r="I967" s="59" t="s">
        <v>18</v>
      </c>
      <c r="J967" s="35">
        <v>298</v>
      </c>
      <c r="K967" s="36">
        <v>7.1511852679999999E-5</v>
      </c>
      <c r="L967" s="36">
        <v>6.5976701984228701E-5</v>
      </c>
      <c r="M967" s="36">
        <v>5.4539270909508301E-5</v>
      </c>
      <c r="N967" s="36">
        <v>4.9920553300301399E-5</v>
      </c>
      <c r="O967" s="36">
        <v>5.0038525964680003E-5</v>
      </c>
      <c r="P967" s="36">
        <v>4.5769346179999998E-5</v>
      </c>
      <c r="Q967" s="36">
        <v>5.3347027259999999E-5</v>
      </c>
      <c r="R967" s="36">
        <v>4.4893732780000001E-5</v>
      </c>
      <c r="S967" s="36">
        <v>4.22728347E-5</v>
      </c>
      <c r="T967" s="36">
        <v>4.4523782259399998E-5</v>
      </c>
      <c r="U967" s="36">
        <v>4.3921966550999998E-5</v>
      </c>
      <c r="V967" s="36">
        <v>4.735441265E-5</v>
      </c>
      <c r="W967" s="36">
        <v>3.9022761691175099E-5</v>
      </c>
      <c r="X967" s="36">
        <v>4.7023998848071698E-5</v>
      </c>
      <c r="Y967" s="36">
        <v>5.1680900588955502E-5</v>
      </c>
      <c r="Z967" s="36">
        <v>5.3506857458141598E-5</v>
      </c>
      <c r="AA967" s="36">
        <v>5.4974672455269798E-5</v>
      </c>
      <c r="AB967" s="36">
        <v>5.0213349196214698E-5</v>
      </c>
      <c r="AC967" s="36">
        <v>4.8610720172588499E-5</v>
      </c>
      <c r="AD967" s="36">
        <v>5.4453142164064499E-5</v>
      </c>
      <c r="AE967" s="36">
        <v>2.10621068500281E-4</v>
      </c>
      <c r="AF967" s="36">
        <v>4.5492279559813199E-4</v>
      </c>
      <c r="AG967" s="36">
        <v>4.95193711202155E-4</v>
      </c>
      <c r="AH967" s="59" t="s">
        <v>483</v>
      </c>
    </row>
    <row r="968" spans="1:34" ht="15" customHeight="1" x14ac:dyDescent="0.25">
      <c r="A968" s="34" t="s">
        <v>832</v>
      </c>
      <c r="B968" s="34" t="s">
        <v>166</v>
      </c>
      <c r="C968" s="34" t="s">
        <v>45</v>
      </c>
      <c r="D968" s="34" t="s">
        <v>57</v>
      </c>
      <c r="E968" s="34" t="s">
        <v>77</v>
      </c>
      <c r="F968" s="34" t="s">
        <v>167</v>
      </c>
      <c r="G968" s="34" t="s">
        <v>168</v>
      </c>
      <c r="H968" s="34" t="s">
        <v>169</v>
      </c>
      <c r="I968" s="59" t="s">
        <v>16</v>
      </c>
      <c r="J968" s="35">
        <v>25</v>
      </c>
      <c r="K968" s="36">
        <v>7.5061718927999996E-4</v>
      </c>
      <c r="L968" s="36">
        <v>7.3939737060000005E-4</v>
      </c>
      <c r="M968" s="36">
        <v>7.1861068576522396E-4</v>
      </c>
      <c r="N968" s="36">
        <v>5.1392040610099697E-4</v>
      </c>
      <c r="O968" s="36">
        <v>4.5450757070789098E-4</v>
      </c>
      <c r="P968" s="36">
        <v>2.9183158944798298E-4</v>
      </c>
      <c r="Q968" s="36">
        <v>2.9318551277693702E-4</v>
      </c>
      <c r="R968" s="36">
        <v>3.5163843558686799E-4</v>
      </c>
      <c r="S968" s="36">
        <v>3.9988500019169301E-4</v>
      </c>
      <c r="T968" s="36">
        <v>3.0611390962631302E-4</v>
      </c>
      <c r="U968" s="36">
        <v>2.5208066397961002E-4</v>
      </c>
      <c r="V968" s="36">
        <v>2.4628154032248402E-4</v>
      </c>
      <c r="W968" s="36">
        <v>2.49341924348673E-4</v>
      </c>
      <c r="X968" s="36">
        <v>2.8956942545345599E-4</v>
      </c>
      <c r="Y968" s="36">
        <v>3.5655928316601998E-4</v>
      </c>
      <c r="Z968" s="36">
        <v>2.4871288133262803E-4</v>
      </c>
      <c r="AA968" s="36">
        <v>2.39355158527582E-4</v>
      </c>
      <c r="AB968" s="36">
        <v>1.8829476038557599E-4</v>
      </c>
      <c r="AC968" s="36">
        <v>1.96000698743825E-4</v>
      </c>
      <c r="AD968" s="36">
        <v>2.4275926342091301E-4</v>
      </c>
      <c r="AE968" s="36">
        <v>2.3330264298600299E-4</v>
      </c>
      <c r="AF968" s="36">
        <v>2.2162376587119399E-4</v>
      </c>
      <c r="AG968" s="36">
        <v>1.9167210265549599E-4</v>
      </c>
      <c r="AH968" s="59" t="s">
        <v>570</v>
      </c>
    </row>
    <row r="969" spans="1:34" ht="15" customHeight="1" x14ac:dyDescent="0.25">
      <c r="A969" s="34" t="s">
        <v>832</v>
      </c>
      <c r="B969" s="34" t="s">
        <v>76</v>
      </c>
      <c r="C969" s="34" t="s">
        <v>45</v>
      </c>
      <c r="D969" s="34" t="s">
        <v>57</v>
      </c>
      <c r="E969" s="34" t="s">
        <v>77</v>
      </c>
      <c r="F969" s="34" t="s">
        <v>13</v>
      </c>
      <c r="G969" s="34" t="s">
        <v>14</v>
      </c>
      <c r="H969" s="34" t="s">
        <v>20</v>
      </c>
      <c r="I969" s="59" t="s">
        <v>16</v>
      </c>
      <c r="J969" s="35">
        <v>25</v>
      </c>
      <c r="K969" s="36">
        <v>4.9916597540487903E-5</v>
      </c>
      <c r="L969" s="36">
        <v>4.0595843930776702E-5</v>
      </c>
      <c r="M969" s="36">
        <v>4.1736231036167297E-5</v>
      </c>
      <c r="N969" s="36">
        <v>6.6544762883455997E-5</v>
      </c>
      <c r="O969" s="36">
        <v>6.1075238911704704E-5</v>
      </c>
      <c r="P969" s="36">
        <v>6.0279623342377799E-5</v>
      </c>
      <c r="Q969" s="36">
        <v>5.5671041473436999E-5</v>
      </c>
      <c r="R969" s="36">
        <v>4.7787719791631899E-5</v>
      </c>
      <c r="S969" s="36">
        <v>3.91942675E-5</v>
      </c>
      <c r="T969" s="36">
        <v>3.7442975274999999E-5</v>
      </c>
      <c r="U969" s="36">
        <v>3.6856973400000002E-5</v>
      </c>
      <c r="V969" s="36">
        <v>3.6399927574999999E-5</v>
      </c>
      <c r="W969" s="36">
        <v>3.1960945118029397E-5</v>
      </c>
      <c r="X969" s="36">
        <v>3.2034811076875901E-5</v>
      </c>
      <c r="Y969" s="36">
        <v>3.3990836556186802E-5</v>
      </c>
      <c r="Z969" s="36">
        <v>3.3870041324763502E-5</v>
      </c>
      <c r="AA969" s="36">
        <v>3.3650384970315599E-5</v>
      </c>
      <c r="AB969" s="36">
        <v>3.0670216334294597E-5</v>
      </c>
      <c r="AC969" s="36">
        <v>2.67317990675823E-5</v>
      </c>
      <c r="AD969" s="36">
        <v>2.6439522846399699E-5</v>
      </c>
      <c r="AE969" s="36">
        <v>2.4030068802034699E-5</v>
      </c>
      <c r="AF969" s="36">
        <v>2.62323961916921E-5</v>
      </c>
      <c r="AG969" s="36">
        <v>2.52590032857468E-5</v>
      </c>
      <c r="AH969" s="59" t="s">
        <v>474</v>
      </c>
    </row>
    <row r="970" spans="1:34" ht="15" customHeight="1" x14ac:dyDescent="0.25">
      <c r="A970" s="34" t="s">
        <v>832</v>
      </c>
      <c r="B970" s="34" t="s">
        <v>76</v>
      </c>
      <c r="C970" s="34" t="s">
        <v>45</v>
      </c>
      <c r="D970" s="34" t="s">
        <v>57</v>
      </c>
      <c r="E970" s="34" t="s">
        <v>77</v>
      </c>
      <c r="F970" s="34" t="s">
        <v>13</v>
      </c>
      <c r="G970" s="34" t="s">
        <v>14</v>
      </c>
      <c r="H970" s="34" t="s">
        <v>20</v>
      </c>
      <c r="I970" s="59" t="s">
        <v>17</v>
      </c>
      <c r="J970" s="35">
        <v>1</v>
      </c>
      <c r="K970" s="36">
        <v>0.105863120063867</v>
      </c>
      <c r="L970" s="36">
        <v>8.6095665808391203E-2</v>
      </c>
      <c r="M970" s="36">
        <v>8.8514198781503697E-2</v>
      </c>
      <c r="N970" s="36">
        <v>0.141128133123234</v>
      </c>
      <c r="O970" s="36">
        <v>0.12952836668394299</v>
      </c>
      <c r="P970" s="36">
        <v>0.12784102518451501</v>
      </c>
      <c r="Q970" s="36">
        <v>0.118067144756865</v>
      </c>
      <c r="R970" s="36">
        <v>0.101348196134093</v>
      </c>
      <c r="S970" s="36">
        <v>8.3123202514000002E-2</v>
      </c>
      <c r="T970" s="36">
        <v>7.9409061963220007E-2</v>
      </c>
      <c r="U970" s="36">
        <v>7.8166269186719997E-2</v>
      </c>
      <c r="V970" s="36">
        <v>7.7196966401059997E-2</v>
      </c>
      <c r="W970" s="36">
        <v>6.7782772406316805E-2</v>
      </c>
      <c r="X970" s="36">
        <v>6.7939427331838304E-2</v>
      </c>
      <c r="Y970" s="36">
        <v>7.2087766168361003E-2</v>
      </c>
      <c r="Z970" s="36">
        <v>7.1831583641558394E-2</v>
      </c>
      <c r="AA970" s="36">
        <v>7.1365736445045305E-2</v>
      </c>
      <c r="AB970" s="36">
        <v>6.5045394801772002E-2</v>
      </c>
      <c r="AC970" s="36">
        <v>5.6692799462528497E-2</v>
      </c>
      <c r="AD970" s="36">
        <v>5.6072940052644599E-2</v>
      </c>
      <c r="AE970" s="36">
        <v>5.0962969915355101E-2</v>
      </c>
      <c r="AF970" s="36">
        <v>5.5633665843340598E-2</v>
      </c>
      <c r="AG970" s="36">
        <v>5.3569294168411899E-2</v>
      </c>
      <c r="AH970" s="59" t="s">
        <v>474</v>
      </c>
    </row>
    <row r="971" spans="1:34" ht="15" customHeight="1" x14ac:dyDescent="0.25">
      <c r="A971" s="34" t="s">
        <v>832</v>
      </c>
      <c r="B971" s="34" t="s">
        <v>76</v>
      </c>
      <c r="C971" s="34" t="s">
        <v>45</v>
      </c>
      <c r="D971" s="34" t="s">
        <v>57</v>
      </c>
      <c r="E971" s="34" t="s">
        <v>77</v>
      </c>
      <c r="F971" s="34" t="s">
        <v>13</v>
      </c>
      <c r="G971" s="34" t="s">
        <v>14</v>
      </c>
      <c r="H971" s="34" t="s">
        <v>20</v>
      </c>
      <c r="I971" s="59" t="s">
        <v>18</v>
      </c>
      <c r="J971" s="35">
        <v>298</v>
      </c>
      <c r="K971" s="36">
        <v>5.9500584268261603E-5</v>
      </c>
      <c r="L971" s="36">
        <v>4.8390245965485802E-5</v>
      </c>
      <c r="M971" s="36">
        <v>4.9749587395111502E-5</v>
      </c>
      <c r="N971" s="36">
        <v>7.9321357357079605E-5</v>
      </c>
      <c r="O971" s="36">
        <v>7.2801684782751997E-5</v>
      </c>
      <c r="P971" s="36">
        <v>7.1853311024114305E-5</v>
      </c>
      <c r="Q971" s="36">
        <v>6.6359881436336903E-5</v>
      </c>
      <c r="R971" s="36">
        <v>5.6962961991625202E-5</v>
      </c>
      <c r="S971" s="36">
        <v>4.6719566859999998E-5</v>
      </c>
      <c r="T971" s="36">
        <v>4.4632026527799999E-5</v>
      </c>
      <c r="U971" s="36">
        <v>4.3933512292799999E-5</v>
      </c>
      <c r="V971" s="36">
        <v>4.3388713669400003E-5</v>
      </c>
      <c r="W971" s="36">
        <v>3.8097446580691099E-5</v>
      </c>
      <c r="X971" s="36">
        <v>3.8185494803635999E-5</v>
      </c>
      <c r="Y971" s="36">
        <v>4.0517077174974702E-5</v>
      </c>
      <c r="Z971" s="36">
        <v>4.0373089259118103E-5</v>
      </c>
      <c r="AA971" s="36">
        <v>4.0111258884616201E-5</v>
      </c>
      <c r="AB971" s="36">
        <v>3.6558897870479197E-5</v>
      </c>
      <c r="AC971" s="36">
        <v>3.1864304488558097E-5</v>
      </c>
      <c r="AD971" s="36">
        <v>3.1515911232908498E-5</v>
      </c>
      <c r="AE971" s="36">
        <v>2.86438420120253E-5</v>
      </c>
      <c r="AF971" s="36">
        <v>3.1269016260496999E-5</v>
      </c>
      <c r="AG971" s="36">
        <v>3.0108731916610199E-5</v>
      </c>
      <c r="AH971" s="59" t="s">
        <v>474</v>
      </c>
    </row>
    <row r="972" spans="1:34" ht="15" customHeight="1" x14ac:dyDescent="0.25">
      <c r="A972" s="34" t="s">
        <v>832</v>
      </c>
      <c r="B972" s="34" t="s">
        <v>194</v>
      </c>
      <c r="C972" s="34" t="s">
        <v>45</v>
      </c>
      <c r="D972" s="34" t="s">
        <v>57</v>
      </c>
      <c r="E972" s="34" t="s">
        <v>77</v>
      </c>
      <c r="F972" s="34" t="s">
        <v>195</v>
      </c>
      <c r="G972" s="34" t="s">
        <v>196</v>
      </c>
      <c r="H972" s="34" t="s">
        <v>169</v>
      </c>
      <c r="I972" s="59" t="s">
        <v>327</v>
      </c>
      <c r="J972" s="35">
        <v>12200</v>
      </c>
      <c r="K972" s="36">
        <v>0.25867299046895997</v>
      </c>
      <c r="L972" s="36">
        <v>0.1802772120276</v>
      </c>
      <c r="M972" s="36">
        <v>0.1873063693773</v>
      </c>
      <c r="N972" s="36">
        <v>0.1662188973282</v>
      </c>
      <c r="O972" s="36">
        <v>0.15149901487824</v>
      </c>
      <c r="P972" s="36">
        <v>0.13512521305187999</v>
      </c>
      <c r="Q972" s="36">
        <v>0.1451314252791</v>
      </c>
      <c r="R972" s="36">
        <v>0.13537330095833999</v>
      </c>
      <c r="S972" s="36">
        <v>0.11569166037917999</v>
      </c>
      <c r="T972" s="36">
        <v>7.8726562316640006E-2</v>
      </c>
      <c r="U972" s="36">
        <v>0.10014481824102001</v>
      </c>
      <c r="V972" s="36">
        <v>0.13173467833026001</v>
      </c>
      <c r="W972" s="36">
        <v>0.11759366766204001</v>
      </c>
      <c r="X972" s="36">
        <v>0.10444500861966</v>
      </c>
      <c r="Y972" s="36">
        <v>9.4521492361260007E-2</v>
      </c>
      <c r="Z972" s="36">
        <v>9.0882869733179994E-2</v>
      </c>
      <c r="AA972" s="36">
        <v>8.31094486641E-2</v>
      </c>
      <c r="AB972" s="36">
        <v>8.1290137350059993E-2</v>
      </c>
      <c r="AC972" s="36">
        <v>8.1951705100619998E-2</v>
      </c>
      <c r="AD972" s="36">
        <v>7.0291573497000007E-2</v>
      </c>
      <c r="AE972" s="36">
        <v>6.2766240334379997E-2</v>
      </c>
      <c r="AF972" s="36">
        <v>6.508172746134E-2</v>
      </c>
      <c r="AG972" s="36">
        <v>6.7479910557119993E-2</v>
      </c>
      <c r="AH972" s="59" t="s">
        <v>598</v>
      </c>
    </row>
    <row r="973" spans="1:34" ht="15" customHeight="1" x14ac:dyDescent="0.25">
      <c r="A973" s="34" t="s">
        <v>832</v>
      </c>
      <c r="B973" s="34" t="s">
        <v>194</v>
      </c>
      <c r="C973" s="34" t="s">
        <v>45</v>
      </c>
      <c r="D973" s="34" t="s">
        <v>57</v>
      </c>
      <c r="E973" s="34" t="s">
        <v>77</v>
      </c>
      <c r="F973" s="34" t="s">
        <v>195</v>
      </c>
      <c r="G973" s="34" t="s">
        <v>196</v>
      </c>
      <c r="H973" s="34" t="s">
        <v>169</v>
      </c>
      <c r="I973" s="59" t="s">
        <v>328</v>
      </c>
      <c r="J973" s="35">
        <v>8830</v>
      </c>
      <c r="K973" s="36">
        <v>3.7546297421968799E-2</v>
      </c>
      <c r="L973" s="36">
        <v>2.9741729980323602E-2</v>
      </c>
      <c r="M973" s="36">
        <v>2.1304359773139599E-2</v>
      </c>
      <c r="N973" s="36">
        <v>3.01635984906828E-2</v>
      </c>
      <c r="O973" s="36">
        <v>1.6452871904008799E-2</v>
      </c>
      <c r="P973" s="36">
        <v>1.53982006281108E-2</v>
      </c>
      <c r="Q973" s="36">
        <v>1.7718477435086401E-2</v>
      </c>
      <c r="R973" s="36">
        <v>2.0882491262780401E-2</v>
      </c>
      <c r="S973" s="36">
        <v>3.10073355114012E-2</v>
      </c>
      <c r="T973" s="36">
        <v>1.62419376488292E-2</v>
      </c>
      <c r="U973" s="36">
        <v>2.1515294028319198E-2</v>
      </c>
      <c r="V973" s="36">
        <v>3.9655639973764797E-2</v>
      </c>
      <c r="W973" s="36">
        <v>2.4257439345654001E-2</v>
      </c>
      <c r="X973" s="36">
        <v>2.3835570835294799E-2</v>
      </c>
      <c r="Y973" s="36">
        <v>3.2694809552838003E-2</v>
      </c>
      <c r="Z973" s="36">
        <v>3.2905743808017598E-2</v>
      </c>
      <c r="AA973" s="36">
        <v>2.9952664235503201E-2</v>
      </c>
      <c r="AB973" s="36">
        <v>2.5312110621552E-2</v>
      </c>
      <c r="AC973" s="36">
        <v>2.5733979131911201E-2</v>
      </c>
      <c r="AD973" s="36">
        <v>2.2569965304217201E-2</v>
      </c>
      <c r="AE973" s="36">
        <v>2.02496884972416E-2</v>
      </c>
      <c r="AF973" s="36">
        <v>2.36246365801152E-2</v>
      </c>
      <c r="AG973" s="36">
        <v>2.8687058704425599E-2</v>
      </c>
      <c r="AH973" s="59" t="s">
        <v>598</v>
      </c>
    </row>
    <row r="974" spans="1:34" ht="15" customHeight="1" x14ac:dyDescent="0.25">
      <c r="A974" s="34" t="s">
        <v>832</v>
      </c>
      <c r="B974" s="34" t="s">
        <v>194</v>
      </c>
      <c r="C974" s="34" t="s">
        <v>45</v>
      </c>
      <c r="D974" s="34" t="s">
        <v>57</v>
      </c>
      <c r="E974" s="34" t="s">
        <v>77</v>
      </c>
      <c r="F974" s="34" t="s">
        <v>195</v>
      </c>
      <c r="G974" s="34" t="s">
        <v>196</v>
      </c>
      <c r="H974" s="34" t="s">
        <v>169</v>
      </c>
      <c r="I974" s="59" t="s">
        <v>329</v>
      </c>
      <c r="J974" s="35">
        <v>10300</v>
      </c>
      <c r="K974" s="36">
        <v>5.4946451070000001E-5</v>
      </c>
      <c r="L974" s="36">
        <v>5.4946451070000001E-5</v>
      </c>
      <c r="M974" s="36">
        <v>2.9671083577800001E-3</v>
      </c>
      <c r="N974" s="36">
        <v>4.5056089877400004E-3</v>
      </c>
      <c r="O974" s="36">
        <v>4.2308767323899999E-3</v>
      </c>
      <c r="P974" s="36">
        <v>5.9891631666300002E-3</v>
      </c>
      <c r="Q974" s="36">
        <v>5.87927026449E-3</v>
      </c>
      <c r="R974" s="36">
        <v>2.9671083577800001E-3</v>
      </c>
      <c r="S974" s="36">
        <v>2.9671083577800001E-3</v>
      </c>
      <c r="T974" s="36">
        <v>1.5385006299599999E-3</v>
      </c>
      <c r="U974" s="36">
        <v>1.59344708103E-3</v>
      </c>
      <c r="V974" s="36">
        <v>2.5275367492200002E-3</v>
      </c>
      <c r="W974" s="36">
        <v>2.7473225535000001E-3</v>
      </c>
      <c r="X974" s="36">
        <v>2.7473225535000001E-3</v>
      </c>
      <c r="Y974" s="36">
        <v>3.2967870642000002E-3</v>
      </c>
      <c r="Z974" s="36">
        <v>3.18689416206E-3</v>
      </c>
      <c r="AA974" s="36">
        <v>2.9671083577800001E-3</v>
      </c>
      <c r="AB974" s="36">
        <v>3.0770012599199998E-3</v>
      </c>
      <c r="AC974" s="36">
        <v>3.2967870642000002E-3</v>
      </c>
      <c r="AD974" s="36">
        <v>3.1319477109899999E-3</v>
      </c>
      <c r="AE974" s="36">
        <v>3.18689416206E-3</v>
      </c>
      <c r="AF974" s="36">
        <v>3.46162641741E-3</v>
      </c>
      <c r="AG974" s="36">
        <v>3.3517335152699998E-3</v>
      </c>
      <c r="AH974" s="59" t="s">
        <v>598</v>
      </c>
    </row>
    <row r="975" spans="1:34" ht="15" customHeight="1" x14ac:dyDescent="0.25">
      <c r="A975" s="34" t="s">
        <v>832</v>
      </c>
      <c r="B975" s="34" t="s">
        <v>194</v>
      </c>
      <c r="C975" s="34" t="s">
        <v>45</v>
      </c>
      <c r="D975" s="34" t="s">
        <v>57</v>
      </c>
      <c r="E975" s="34" t="s">
        <v>77</v>
      </c>
      <c r="F975" s="34" t="s">
        <v>195</v>
      </c>
      <c r="G975" s="34" t="s">
        <v>196</v>
      </c>
      <c r="H975" s="34" t="s">
        <v>169</v>
      </c>
      <c r="I975" s="59" t="s">
        <v>199</v>
      </c>
      <c r="J975" s="35">
        <v>7390</v>
      </c>
      <c r="K975" s="36">
        <v>0.135407388534867</v>
      </c>
      <c r="L975" s="36">
        <v>9.5958376784817306E-2</v>
      </c>
      <c r="M975" s="36">
        <v>8.2075453194960901E-2</v>
      </c>
      <c r="N975" s="36">
        <v>7.4254087792224893E-2</v>
      </c>
      <c r="O975" s="36">
        <v>7.5329525535101097E-2</v>
      </c>
      <c r="P975" s="36">
        <v>7.1027774563596296E-2</v>
      </c>
      <c r="Q975" s="36">
        <v>7.5378409068868196E-2</v>
      </c>
      <c r="R975" s="36">
        <v>7.7284866885785106E-2</v>
      </c>
      <c r="S975" s="36">
        <v>7.3423067718184201E-2</v>
      </c>
      <c r="T975" s="36">
        <v>5.48473248866862E-2</v>
      </c>
      <c r="U975" s="36">
        <v>7.5182874933799798E-2</v>
      </c>
      <c r="V975" s="36">
        <v>0.10050454542515801</v>
      </c>
      <c r="W975" s="36">
        <v>9.1607742279545407E-2</v>
      </c>
      <c r="X975" s="36">
        <v>8.5741718227493394E-2</v>
      </c>
      <c r="Y975" s="36">
        <v>9.8793621743309107E-2</v>
      </c>
      <c r="Z975" s="36">
        <v>0.10167775023556801</v>
      </c>
      <c r="AA975" s="36">
        <v>0.101873284370636</v>
      </c>
      <c r="AB975" s="36">
        <v>0.10754377428762001</v>
      </c>
      <c r="AC975" s="36">
        <v>0.115707324426726</v>
      </c>
      <c r="AD975" s="36">
        <v>0.109450232104537</v>
      </c>
      <c r="AE975" s="36">
        <v>0.11125892285392</v>
      </c>
      <c r="AF975" s="36">
        <v>0.116440577433232</v>
      </c>
      <c r="AG975" s="36">
        <v>0.12084009547227099</v>
      </c>
      <c r="AH975" s="59" t="s">
        <v>598</v>
      </c>
    </row>
    <row r="976" spans="1:34" ht="15" customHeight="1" x14ac:dyDescent="0.25">
      <c r="A976" s="34" t="s">
        <v>832</v>
      </c>
      <c r="B976" s="34" t="s">
        <v>194</v>
      </c>
      <c r="C976" s="34" t="s">
        <v>45</v>
      </c>
      <c r="D976" s="34" t="s">
        <v>57</v>
      </c>
      <c r="E976" s="34" t="s">
        <v>77</v>
      </c>
      <c r="F976" s="34" t="s">
        <v>195</v>
      </c>
      <c r="G976" s="34" t="s">
        <v>196</v>
      </c>
      <c r="H976" s="34" t="s">
        <v>169</v>
      </c>
      <c r="I976" s="59" t="s">
        <v>203</v>
      </c>
      <c r="J976" s="35">
        <v>14800</v>
      </c>
      <c r="K976" s="36">
        <v>2.9141141879808E-2</v>
      </c>
      <c r="L976" s="36">
        <v>1.9253968742016001E-2</v>
      </c>
      <c r="M976" s="36">
        <v>1.8473402441664E-2</v>
      </c>
      <c r="N976" s="36">
        <v>1.9253968742016001E-2</v>
      </c>
      <c r="O976" s="36">
        <v>1.9123874358624001E-2</v>
      </c>
      <c r="P976" s="36">
        <v>1.8343308058272001E-2</v>
      </c>
      <c r="Q976" s="36">
        <v>2.1855856409856E-2</v>
      </c>
      <c r="R976" s="36">
        <v>2.1205384492895999E-2</v>
      </c>
      <c r="S976" s="36">
        <v>2.0034535042368001E-2</v>
      </c>
      <c r="T976" s="36">
        <v>1.5481231623647999E-2</v>
      </c>
      <c r="U976" s="36">
        <v>2.0294723809151999E-2</v>
      </c>
      <c r="V976" s="36">
        <v>2.5628593528224001E-2</v>
      </c>
      <c r="W976" s="36">
        <v>2.7840198045887998E-2</v>
      </c>
      <c r="X976" s="36">
        <v>2.4197555310912E-2</v>
      </c>
      <c r="Y976" s="36">
        <v>2.7189726128928001E-2</v>
      </c>
      <c r="Z976" s="36">
        <v>2.8620764346239998E-2</v>
      </c>
      <c r="AA976" s="36">
        <v>2.992170818016E-2</v>
      </c>
      <c r="AB976" s="36">
        <v>3.3304162148352003E-2</v>
      </c>
      <c r="AC976" s="36">
        <v>3.4475011598880001E-2</v>
      </c>
      <c r="AD976" s="36">
        <v>3.3434256531743999E-2</v>
      </c>
      <c r="AE976" s="36">
        <v>3.4605105982271997E-2</v>
      </c>
      <c r="AF976" s="36">
        <v>3.9548692551167997E-2</v>
      </c>
      <c r="AG976" s="36">
        <v>3.2783784614783998E-2</v>
      </c>
      <c r="AH976" s="59" t="s">
        <v>598</v>
      </c>
    </row>
    <row r="977" spans="1:34" ht="15" customHeight="1" x14ac:dyDescent="0.25">
      <c r="A977" s="34" t="s">
        <v>832</v>
      </c>
      <c r="B977" s="34" t="s">
        <v>194</v>
      </c>
      <c r="C977" s="34" t="s">
        <v>45</v>
      </c>
      <c r="D977" s="34" t="s">
        <v>57</v>
      </c>
      <c r="E977" s="34" t="s">
        <v>77</v>
      </c>
      <c r="F977" s="34" t="s">
        <v>195</v>
      </c>
      <c r="G977" s="34" t="s">
        <v>196</v>
      </c>
      <c r="H977" s="34" t="s">
        <v>169</v>
      </c>
      <c r="I977" s="59" t="s">
        <v>330</v>
      </c>
      <c r="J977" s="35">
        <v>17200</v>
      </c>
      <c r="K977" s="36">
        <v>3.5030739739474299E-3</v>
      </c>
      <c r="L977" s="36">
        <v>3.8718186027840002E-3</v>
      </c>
      <c r="M977" s="36">
        <v>9.6795465069600007E-3</v>
      </c>
      <c r="N977" s="36">
        <v>9.0957008446354293E-3</v>
      </c>
      <c r="O977" s="36">
        <v>9.1878870018445701E-3</v>
      </c>
      <c r="P977" s="36">
        <v>8.0509243962651397E-3</v>
      </c>
      <c r="Q977" s="36">
        <v>1.15539983702126E-2</v>
      </c>
      <c r="R977" s="36">
        <v>9.0342434064959991E-3</v>
      </c>
      <c r="S977" s="36">
        <v>9.2493444399840002E-3</v>
      </c>
      <c r="T977" s="36">
        <v>7.4056212958011399E-3</v>
      </c>
      <c r="U977" s="36">
        <v>8.4503977441714295E-3</v>
      </c>
      <c r="V977" s="36">
        <v>1.01712060120754E-2</v>
      </c>
      <c r="W977" s="36">
        <v>1.02326634502149E-2</v>
      </c>
      <c r="X977" s="36">
        <v>8.94205724928686E-3</v>
      </c>
      <c r="Y977" s="36">
        <v>9.2493444399840002E-3</v>
      </c>
      <c r="Z977" s="36">
        <v>1.02019347311451E-2</v>
      </c>
      <c r="AA977" s="36">
        <v>1.01404772930057E-2</v>
      </c>
      <c r="AB977" s="36">
        <v>1.00175624167269E-2</v>
      </c>
      <c r="AC977" s="36">
        <v>1.0478493202772599E-2</v>
      </c>
      <c r="AD977" s="36">
        <v>1.02941208883543E-2</v>
      </c>
      <c r="AE977" s="36">
        <v>1.1123796303236601E-2</v>
      </c>
      <c r="AF977" s="36">
        <v>1.2045657875328001E-2</v>
      </c>
      <c r="AG977" s="36">
        <v>1.2107115313467399E-2</v>
      </c>
      <c r="AH977" s="59" t="s">
        <v>598</v>
      </c>
    </row>
    <row r="978" spans="1:34" ht="15" customHeight="1" x14ac:dyDescent="0.25">
      <c r="A978" s="34" t="s">
        <v>832</v>
      </c>
      <c r="B978" s="34" t="s">
        <v>194</v>
      </c>
      <c r="C978" s="34" t="s">
        <v>45</v>
      </c>
      <c r="D978" s="34" t="s">
        <v>57</v>
      </c>
      <c r="E978" s="34" t="s">
        <v>77</v>
      </c>
      <c r="F978" s="34" t="s">
        <v>195</v>
      </c>
      <c r="G978" s="34" t="s">
        <v>196</v>
      </c>
      <c r="H978" s="34" t="s">
        <v>169</v>
      </c>
      <c r="I978" s="59" t="s">
        <v>209</v>
      </c>
      <c r="J978" s="35">
        <v>22800</v>
      </c>
      <c r="K978" s="36">
        <v>4.9522102710294801E-2</v>
      </c>
      <c r="L978" s="36">
        <v>3.3648200712864E-2</v>
      </c>
      <c r="M978" s="36">
        <v>2.9847407276859399E-2</v>
      </c>
      <c r="N978" s="36">
        <v>3.5883961557572501E-2</v>
      </c>
      <c r="O978" s="36">
        <v>3.4318928966276599E-2</v>
      </c>
      <c r="P978" s="36">
        <v>3.7337206106633103E-2</v>
      </c>
      <c r="Q978" s="36">
        <v>3.6219325684278797E-2</v>
      </c>
      <c r="R978" s="36">
        <v>2.8953102938975999E-2</v>
      </c>
      <c r="S978" s="36">
        <v>2.6493766009796599E-2</v>
      </c>
      <c r="T978" s="36">
        <v>2.0345423686848E-2</v>
      </c>
      <c r="U978" s="36">
        <v>2.61584018830903E-2</v>
      </c>
      <c r="V978" s="36">
        <v>3.2083168121568001E-2</v>
      </c>
      <c r="W978" s="36">
        <v>3.2194956163803398E-2</v>
      </c>
      <c r="X978" s="36">
        <v>3.32010485439223E-2</v>
      </c>
      <c r="Y978" s="36">
        <v>3.5548597430866302E-2</v>
      </c>
      <c r="Z978" s="36">
        <v>3.6331113726514298E-2</v>
      </c>
      <c r="AA978" s="36">
        <v>3.9796543035812502E-2</v>
      </c>
      <c r="AB978" s="36">
        <v>3.3424624628393101E-2</v>
      </c>
      <c r="AC978" s="36">
        <v>3.7337206106633103E-2</v>
      </c>
      <c r="AD978" s="36">
        <v>3.7225418064397699E-2</v>
      </c>
      <c r="AE978" s="36">
        <v>3.61075376420434E-2</v>
      </c>
      <c r="AF978" s="36">
        <v>4.2926608218404501E-2</v>
      </c>
      <c r="AG978" s="36">
        <v>3.5101445261924602E-2</v>
      </c>
      <c r="AH978" s="59" t="s">
        <v>598</v>
      </c>
    </row>
    <row r="979" spans="1:34" ht="15" customHeight="1" x14ac:dyDescent="0.25">
      <c r="A979" s="34" t="s">
        <v>832</v>
      </c>
      <c r="B979" s="34" t="s">
        <v>63</v>
      </c>
      <c r="C979" s="34" t="s">
        <v>45</v>
      </c>
      <c r="D979" s="34" t="s">
        <v>57</v>
      </c>
      <c r="E979" s="34" t="s">
        <v>64</v>
      </c>
      <c r="F979" s="34" t="s">
        <v>65</v>
      </c>
      <c r="G979" s="34" t="s">
        <v>14</v>
      </c>
      <c r="H979" s="34" t="s">
        <v>20</v>
      </c>
      <c r="I979" s="59" t="s">
        <v>16</v>
      </c>
      <c r="J979" s="35">
        <v>25</v>
      </c>
      <c r="K979" s="36">
        <v>1.2909384421889601E-3</v>
      </c>
      <c r="L979" s="36">
        <v>1.07800151957341E-3</v>
      </c>
      <c r="M979" s="36">
        <v>9.75176551813248E-4</v>
      </c>
      <c r="N979" s="36">
        <v>1.0452263198606399E-3</v>
      </c>
      <c r="O979" s="36">
        <v>1.3327225958994001E-3</v>
      </c>
      <c r="P979" s="36">
        <v>1.0816783581602499E-3</v>
      </c>
      <c r="Q979" s="36">
        <v>1.2331930627056801E-3</v>
      </c>
      <c r="R979" s="36">
        <v>1.1271279206952101E-3</v>
      </c>
      <c r="S979" s="36">
        <v>1.0441036900000001E-3</v>
      </c>
      <c r="T979" s="36">
        <v>1.0438746775000001E-3</v>
      </c>
      <c r="U979" s="36">
        <v>1.0082995174999999E-3</v>
      </c>
      <c r="V979" s="36">
        <v>1.057374254875E-3</v>
      </c>
      <c r="W979" s="36">
        <v>9.6084114273358096E-4</v>
      </c>
      <c r="X979" s="36">
        <v>9.5957494512804498E-4</v>
      </c>
      <c r="Y979" s="36">
        <v>1.0562049915481501E-3</v>
      </c>
      <c r="Z979" s="36">
        <v>1.08493271954987E-3</v>
      </c>
      <c r="AA979" s="36">
        <v>1.0337230120754401E-3</v>
      </c>
      <c r="AB979" s="36">
        <v>9.9241109718181306E-4</v>
      </c>
      <c r="AC979" s="36">
        <v>1.0018681109638099E-3</v>
      </c>
      <c r="AD979" s="36">
        <v>1.02371045572764E-3</v>
      </c>
      <c r="AE979" s="36">
        <v>1.02756815868391E-3</v>
      </c>
      <c r="AF979" s="36">
        <v>1.0708649860716E-3</v>
      </c>
      <c r="AG979" s="36">
        <v>1.0729218128413399E-3</v>
      </c>
      <c r="AH979" s="59" t="s">
        <v>460</v>
      </c>
    </row>
    <row r="980" spans="1:34" ht="15" customHeight="1" x14ac:dyDescent="0.25">
      <c r="A980" s="34" t="s">
        <v>832</v>
      </c>
      <c r="B980" s="34" t="s">
        <v>63</v>
      </c>
      <c r="C980" s="34" t="s">
        <v>45</v>
      </c>
      <c r="D980" s="34" t="s">
        <v>57</v>
      </c>
      <c r="E980" s="34" t="s">
        <v>64</v>
      </c>
      <c r="F980" s="34" t="s">
        <v>65</v>
      </c>
      <c r="G980" s="34" t="s">
        <v>14</v>
      </c>
      <c r="H980" s="34" t="s">
        <v>20</v>
      </c>
      <c r="I980" s="59" t="s">
        <v>17</v>
      </c>
      <c r="J980" s="35">
        <v>1</v>
      </c>
      <c r="K980" s="36">
        <v>2.7378222481943499</v>
      </c>
      <c r="L980" s="36">
        <v>2.2862256227112998</v>
      </c>
      <c r="M980" s="36">
        <v>2.06815443108554</v>
      </c>
      <c r="N980" s="36">
        <v>2.2167159791604401</v>
      </c>
      <c r="O980" s="36">
        <v>2.82643808138346</v>
      </c>
      <c r="P980" s="36">
        <v>2.2940234619862601</v>
      </c>
      <c r="Q980" s="36">
        <v>2.6153558473862102</v>
      </c>
      <c r="R980" s="36">
        <v>2.3904128942103999</v>
      </c>
      <c r="S980" s="36">
        <v>2.2143351057520002</v>
      </c>
      <c r="T980" s="36">
        <v>2.2138494160420001</v>
      </c>
      <c r="U980" s="36">
        <v>2.1384016167139999</v>
      </c>
      <c r="V980" s="36">
        <v>2.2424793197389001</v>
      </c>
      <c r="W980" s="36">
        <v>2.0377518955093801</v>
      </c>
      <c r="X980" s="36">
        <v>2.0350665436275599</v>
      </c>
      <c r="Y980" s="36">
        <v>2.2399995460753201</v>
      </c>
      <c r="Z980" s="36">
        <v>2.3009253116213499</v>
      </c>
      <c r="AA980" s="36">
        <v>2.1923197640095902</v>
      </c>
      <c r="AB980" s="36">
        <v>2.1047054549031898</v>
      </c>
      <c r="AC980" s="36">
        <v>2.1247618897320502</v>
      </c>
      <c r="AD980" s="36">
        <v>2.1710851345071802</v>
      </c>
      <c r="AE980" s="36">
        <v>2.1792665509368301</v>
      </c>
      <c r="AF980" s="36">
        <v>2.27109046246066</v>
      </c>
      <c r="AG980" s="36">
        <v>2.2754525806739001</v>
      </c>
      <c r="AH980" s="59" t="s">
        <v>460</v>
      </c>
    </row>
    <row r="981" spans="1:34" ht="15" customHeight="1" x14ac:dyDescent="0.25">
      <c r="A981" s="34" t="s">
        <v>832</v>
      </c>
      <c r="B981" s="34" t="s">
        <v>63</v>
      </c>
      <c r="C981" s="34" t="s">
        <v>45</v>
      </c>
      <c r="D981" s="34" t="s">
        <v>57</v>
      </c>
      <c r="E981" s="34" t="s">
        <v>64</v>
      </c>
      <c r="F981" s="34" t="s">
        <v>65</v>
      </c>
      <c r="G981" s="34" t="s">
        <v>14</v>
      </c>
      <c r="H981" s="34" t="s">
        <v>20</v>
      </c>
      <c r="I981" s="59" t="s">
        <v>18</v>
      </c>
      <c r="J981" s="35">
        <v>298</v>
      </c>
      <c r="K981" s="36">
        <v>1.53879862308924E-3</v>
      </c>
      <c r="L981" s="36">
        <v>1.2849778113315101E-3</v>
      </c>
      <c r="M981" s="36">
        <v>1.16241044976139E-3</v>
      </c>
      <c r="N981" s="36">
        <v>1.2459097732738799E-3</v>
      </c>
      <c r="O981" s="36">
        <v>1.58860533431209E-3</v>
      </c>
      <c r="P981" s="36">
        <v>1.28936060292702E-3</v>
      </c>
      <c r="Q981" s="36">
        <v>1.46996613074517E-3</v>
      </c>
      <c r="R981" s="36">
        <v>1.34353648146869E-3</v>
      </c>
      <c r="S981" s="36">
        <v>1.24457159848E-3</v>
      </c>
      <c r="T981" s="36">
        <v>1.24429861558E-3</v>
      </c>
      <c r="U981" s="36">
        <v>1.20189302486E-3</v>
      </c>
      <c r="V981" s="36">
        <v>1.260390111811E-3</v>
      </c>
      <c r="W981" s="36">
        <v>1.1453226421384299E-3</v>
      </c>
      <c r="X981" s="36">
        <v>1.1438133345926299E-3</v>
      </c>
      <c r="Y981" s="36">
        <v>1.2589963499253999E-3</v>
      </c>
      <c r="Z981" s="36">
        <v>1.29323980170344E-3</v>
      </c>
      <c r="AA981" s="36">
        <v>1.2321978303939201E-3</v>
      </c>
      <c r="AB981" s="36">
        <v>1.1829540278407199E-3</v>
      </c>
      <c r="AC981" s="36">
        <v>1.19422678826886E-3</v>
      </c>
      <c r="AD981" s="36">
        <v>1.22026286322735E-3</v>
      </c>
      <c r="AE981" s="36">
        <v>1.2248612451512199E-3</v>
      </c>
      <c r="AF981" s="36">
        <v>1.27647106339735E-3</v>
      </c>
      <c r="AG981" s="36">
        <v>1.2789228009068699E-3</v>
      </c>
      <c r="AH981" s="59" t="s">
        <v>460</v>
      </c>
    </row>
    <row r="982" spans="1:34" ht="15" customHeight="1" x14ac:dyDescent="0.25">
      <c r="A982" s="34" t="s">
        <v>832</v>
      </c>
      <c r="B982" s="34" t="s">
        <v>166</v>
      </c>
      <c r="C982" s="34" t="s">
        <v>45</v>
      </c>
      <c r="D982" s="34" t="s">
        <v>57</v>
      </c>
      <c r="E982" s="34" t="s">
        <v>64</v>
      </c>
      <c r="F982" s="34" t="s">
        <v>167</v>
      </c>
      <c r="G982" s="34" t="s">
        <v>168</v>
      </c>
      <c r="H982" s="34" t="s">
        <v>169</v>
      </c>
      <c r="I982" s="59" t="s">
        <v>16</v>
      </c>
      <c r="J982" s="35">
        <v>25</v>
      </c>
      <c r="K982" s="36">
        <v>1.8099558746824999E-2</v>
      </c>
      <c r="L982" s="36">
        <v>1.8856411437245799E-2</v>
      </c>
      <c r="M982" s="36">
        <v>1.10963387825049E-2</v>
      </c>
      <c r="N982" s="36">
        <v>1.01538390250138E-2</v>
      </c>
      <c r="O982" s="36">
        <v>1.12500443837486E-2</v>
      </c>
      <c r="P982" s="36">
        <v>5.0800046999179699E-3</v>
      </c>
      <c r="Q982" s="36">
        <v>5.8896356690257504E-3</v>
      </c>
      <c r="R982" s="36">
        <v>4.8024250887839497E-3</v>
      </c>
      <c r="S982" s="36">
        <v>4.1464376192316497E-3</v>
      </c>
      <c r="T982" s="36">
        <v>3.9944594577229799E-3</v>
      </c>
      <c r="U982" s="36">
        <v>4.3845871003804901E-3</v>
      </c>
      <c r="V982" s="36">
        <v>3.7649391674720802E-3</v>
      </c>
      <c r="W982" s="36">
        <v>3.59006628939001E-3</v>
      </c>
      <c r="X982" s="36">
        <v>3.81020036793768E-3</v>
      </c>
      <c r="Y982" s="36">
        <v>3.64463692743931E-3</v>
      </c>
      <c r="Z982" s="36">
        <v>3.41449284691836E-3</v>
      </c>
      <c r="AA982" s="36">
        <v>3.2879079844086302E-3</v>
      </c>
      <c r="AB982" s="36">
        <v>3.3786806739452501E-3</v>
      </c>
      <c r="AC982" s="36">
        <v>3.2114386390767798E-3</v>
      </c>
      <c r="AD982" s="36">
        <v>3.7047636917186002E-3</v>
      </c>
      <c r="AE982" s="36">
        <v>5.0025338491945003E-3</v>
      </c>
      <c r="AF982" s="36">
        <v>5.6240519689859597E-3</v>
      </c>
      <c r="AG982" s="36">
        <v>4.1642755947097999E-3</v>
      </c>
      <c r="AH982" s="59" t="s">
        <v>571</v>
      </c>
    </row>
    <row r="983" spans="1:34" ht="15" customHeight="1" x14ac:dyDescent="0.25">
      <c r="A983" s="34" t="s">
        <v>832</v>
      </c>
      <c r="B983" s="34" t="s">
        <v>63</v>
      </c>
      <c r="C983" s="34" t="s">
        <v>45</v>
      </c>
      <c r="D983" s="34" t="s">
        <v>57</v>
      </c>
      <c r="E983" s="34" t="s">
        <v>64</v>
      </c>
      <c r="F983" s="34" t="s">
        <v>13</v>
      </c>
      <c r="G983" s="34" t="s">
        <v>14</v>
      </c>
      <c r="H983" s="34" t="s">
        <v>20</v>
      </c>
      <c r="I983" s="59" t="s">
        <v>16</v>
      </c>
      <c r="J983" s="35">
        <v>25</v>
      </c>
      <c r="K983" s="36">
        <v>4.4330356985547897E-4</v>
      </c>
      <c r="L983" s="36">
        <v>5.5702966761495996E-4</v>
      </c>
      <c r="M983" s="36">
        <v>5.2091995983805897E-4</v>
      </c>
      <c r="N983" s="36">
        <v>3.4628854525576202E-4</v>
      </c>
      <c r="O983" s="36">
        <v>4.09411212252203E-4</v>
      </c>
      <c r="P983" s="36">
        <v>3.6249188612440199E-4</v>
      </c>
      <c r="Q983" s="36">
        <v>3.9300859597437502E-4</v>
      </c>
      <c r="R983" s="36">
        <v>3.8618189127636801E-4</v>
      </c>
      <c r="S983" s="36">
        <v>4.1881314749999998E-4</v>
      </c>
      <c r="T983" s="36">
        <v>3.97766046625E-4</v>
      </c>
      <c r="U983" s="36">
        <v>4.109449559E-4</v>
      </c>
      <c r="V983" s="36">
        <v>3.9637206275E-4</v>
      </c>
      <c r="W983" s="36">
        <v>3.53694019660999E-4</v>
      </c>
      <c r="X983" s="36">
        <v>3.3775991153748902E-4</v>
      </c>
      <c r="Y983" s="36">
        <v>3.49260598752341E-4</v>
      </c>
      <c r="Z983" s="36">
        <v>3.4346135009886102E-4</v>
      </c>
      <c r="AA983" s="36">
        <v>3.4679119413372602E-4</v>
      </c>
      <c r="AB983" s="36">
        <v>3.4930417277233403E-4</v>
      </c>
      <c r="AC983" s="36">
        <v>3.4158335687570001E-4</v>
      </c>
      <c r="AD983" s="36">
        <v>3.4494536640455501E-4</v>
      </c>
      <c r="AE983" s="36">
        <v>3.4592155405685699E-4</v>
      </c>
      <c r="AF983" s="36">
        <v>3.67461971623164E-4</v>
      </c>
      <c r="AG983" s="36">
        <v>3.64994803743998E-4</v>
      </c>
      <c r="AH983" s="59" t="s">
        <v>462</v>
      </c>
    </row>
    <row r="984" spans="1:34" ht="15" customHeight="1" x14ac:dyDescent="0.25">
      <c r="A984" s="34" t="s">
        <v>832</v>
      </c>
      <c r="B984" s="34" t="s">
        <v>63</v>
      </c>
      <c r="C984" s="34" t="s">
        <v>45</v>
      </c>
      <c r="D984" s="34" t="s">
        <v>57</v>
      </c>
      <c r="E984" s="34" t="s">
        <v>64</v>
      </c>
      <c r="F984" s="34" t="s">
        <v>13</v>
      </c>
      <c r="G984" s="34" t="s">
        <v>14</v>
      </c>
      <c r="H984" s="34" t="s">
        <v>20</v>
      </c>
      <c r="I984" s="59" t="s">
        <v>17</v>
      </c>
      <c r="J984" s="35">
        <v>1</v>
      </c>
      <c r="K984" s="36">
        <v>0.94015821094949903</v>
      </c>
      <c r="L984" s="36">
        <v>1.1813485190778099</v>
      </c>
      <c r="M984" s="36">
        <v>1.1047670508245599</v>
      </c>
      <c r="N984" s="36">
        <v>0.73440874677842105</v>
      </c>
      <c r="O984" s="36">
        <v>0.86827929894447198</v>
      </c>
      <c r="P984" s="36">
        <v>0.76877279209263105</v>
      </c>
      <c r="Q984" s="36">
        <v>0.83349263034245502</v>
      </c>
      <c r="R984" s="36">
        <v>0.81901455501892095</v>
      </c>
      <c r="S984" s="36">
        <v>0.888218923218</v>
      </c>
      <c r="T984" s="36">
        <v>0.84358223168229995</v>
      </c>
      <c r="U984" s="36">
        <v>0.87153206247271997</v>
      </c>
      <c r="V984" s="36">
        <v>0.8406258706802</v>
      </c>
      <c r="W984" s="36">
        <v>0.75011427689704702</v>
      </c>
      <c r="X984" s="36">
        <v>0.71632122038870705</v>
      </c>
      <c r="Y984" s="36">
        <v>0.74071187783396397</v>
      </c>
      <c r="Z984" s="36">
        <v>0.72841283128966505</v>
      </c>
      <c r="AA984" s="36">
        <v>0.735474764518806</v>
      </c>
      <c r="AB984" s="36">
        <v>0.74080428961556499</v>
      </c>
      <c r="AC984" s="36">
        <v>0.72442998326198305</v>
      </c>
      <c r="AD984" s="36">
        <v>0.73156013307078005</v>
      </c>
      <c r="AE984" s="36">
        <v>0.73363043184378296</v>
      </c>
      <c r="AF984" s="36">
        <v>0.77931334941840602</v>
      </c>
      <c r="AG984" s="36">
        <v>0.77408097978027002</v>
      </c>
      <c r="AH984" s="59" t="s">
        <v>462</v>
      </c>
    </row>
    <row r="985" spans="1:34" ht="15" customHeight="1" x14ac:dyDescent="0.25">
      <c r="A985" s="34" t="s">
        <v>832</v>
      </c>
      <c r="B985" s="34" t="s">
        <v>63</v>
      </c>
      <c r="C985" s="34" t="s">
        <v>45</v>
      </c>
      <c r="D985" s="34" t="s">
        <v>57</v>
      </c>
      <c r="E985" s="34" t="s">
        <v>64</v>
      </c>
      <c r="F985" s="34" t="s">
        <v>13</v>
      </c>
      <c r="G985" s="34" t="s">
        <v>14</v>
      </c>
      <c r="H985" s="34" t="s">
        <v>20</v>
      </c>
      <c r="I985" s="59" t="s">
        <v>18</v>
      </c>
      <c r="J985" s="35">
        <v>298</v>
      </c>
      <c r="K985" s="36">
        <v>5.2841785526773E-4</v>
      </c>
      <c r="L985" s="36">
        <v>6.6397936379703198E-4</v>
      </c>
      <c r="M985" s="36">
        <v>6.2093659212696605E-4</v>
      </c>
      <c r="N985" s="36">
        <v>4.1277594594486898E-4</v>
      </c>
      <c r="O985" s="36">
        <v>4.8801816500462601E-4</v>
      </c>
      <c r="P985" s="36">
        <v>4.32090328260287E-4</v>
      </c>
      <c r="Q985" s="36">
        <v>4.6846624640145502E-4</v>
      </c>
      <c r="R985" s="36">
        <v>4.6032881440143E-4</v>
      </c>
      <c r="S985" s="36">
        <v>4.9922527182000005E-4</v>
      </c>
      <c r="T985" s="36">
        <v>4.7413712757699998E-4</v>
      </c>
      <c r="U985" s="36">
        <v>4.8984638743279998E-4</v>
      </c>
      <c r="V985" s="36">
        <v>4.7247549879800001E-4</v>
      </c>
      <c r="W985" s="36">
        <v>4.2160327143591102E-4</v>
      </c>
      <c r="X985" s="36">
        <v>4.0260981455268703E-4</v>
      </c>
      <c r="Y985" s="36">
        <v>4.1631863371278997E-4</v>
      </c>
      <c r="Z985" s="36">
        <v>4.09405929317843E-4</v>
      </c>
      <c r="AA985" s="36">
        <v>4.1337510340740097E-4</v>
      </c>
      <c r="AB985" s="36">
        <v>4.1637057394462203E-4</v>
      </c>
      <c r="AC985" s="36">
        <v>4.0716736139583399E-4</v>
      </c>
      <c r="AD985" s="36">
        <v>4.11174876754229E-4</v>
      </c>
      <c r="AE985" s="36">
        <v>4.1233849243577401E-4</v>
      </c>
      <c r="AF985" s="36">
        <v>4.3801467017481102E-4</v>
      </c>
      <c r="AG985" s="36">
        <v>4.3507380606284501E-4</v>
      </c>
      <c r="AH985" s="59" t="s">
        <v>462</v>
      </c>
    </row>
    <row r="986" spans="1:34" ht="15" customHeight="1" x14ac:dyDescent="0.25">
      <c r="A986" s="34" t="s">
        <v>832</v>
      </c>
      <c r="B986" s="34" t="s">
        <v>63</v>
      </c>
      <c r="C986" s="34" t="s">
        <v>45</v>
      </c>
      <c r="D986" s="34" t="s">
        <v>57</v>
      </c>
      <c r="E986" s="34" t="s">
        <v>64</v>
      </c>
      <c r="F986" s="34" t="s">
        <v>66</v>
      </c>
      <c r="G986" s="34" t="s">
        <v>14</v>
      </c>
      <c r="H986" s="34" t="s">
        <v>20</v>
      </c>
      <c r="I986" s="59" t="s">
        <v>16</v>
      </c>
      <c r="J986" s="35">
        <v>25</v>
      </c>
      <c r="K986" s="36">
        <v>5.2719820122113499E-5</v>
      </c>
      <c r="L986" s="36">
        <v>1.82334429991924E-5</v>
      </c>
      <c r="M986" s="36">
        <v>2.07594566692227E-5</v>
      </c>
      <c r="N986" s="36">
        <v>3.6971069468351199E-5</v>
      </c>
      <c r="O986" s="36">
        <v>4.5558180645229799E-5</v>
      </c>
      <c r="P986" s="36">
        <v>3.7968850841171599E-5</v>
      </c>
      <c r="Q986" s="36">
        <v>4.2279313318798599E-5</v>
      </c>
      <c r="R986" s="36">
        <v>3.8663274730125699E-5</v>
      </c>
      <c r="S986" s="36">
        <v>3.5142597500000001E-5</v>
      </c>
      <c r="T986" s="36">
        <v>2.8187012500000001E-5</v>
      </c>
      <c r="U986" s="36">
        <v>3.1557419999999998E-5</v>
      </c>
      <c r="V986" s="36">
        <v>3.3699602500000002E-5</v>
      </c>
      <c r="W986" s="36">
        <v>4.0310316598873303E-5</v>
      </c>
      <c r="X986" s="36">
        <v>3.87995458466906E-5</v>
      </c>
      <c r="Y986" s="36">
        <v>4.1789106638923497E-5</v>
      </c>
      <c r="Z986" s="36">
        <v>4.0137383875400799E-5</v>
      </c>
      <c r="AA986" s="36">
        <v>4.3531836860392202E-5</v>
      </c>
      <c r="AB986" s="36">
        <v>4.6857891361407403E-5</v>
      </c>
      <c r="AC986" s="36">
        <v>4.0841591550732698E-5</v>
      </c>
      <c r="AD986" s="36">
        <v>4.5165740123183903E-5</v>
      </c>
      <c r="AE986" s="36">
        <v>4.5043137566637202E-5</v>
      </c>
      <c r="AF986" s="36">
        <v>4.4681261822268098E-5</v>
      </c>
      <c r="AG986" s="36">
        <v>4.3361050918701798E-5</v>
      </c>
      <c r="AH986" s="59" t="s">
        <v>461</v>
      </c>
    </row>
    <row r="987" spans="1:34" ht="15" customHeight="1" x14ac:dyDescent="0.25">
      <c r="A987" s="34" t="s">
        <v>832</v>
      </c>
      <c r="B987" s="34" t="s">
        <v>63</v>
      </c>
      <c r="C987" s="34" t="s">
        <v>45</v>
      </c>
      <c r="D987" s="34" t="s">
        <v>57</v>
      </c>
      <c r="E987" s="34" t="s">
        <v>64</v>
      </c>
      <c r="F987" s="34" t="s">
        <v>66</v>
      </c>
      <c r="G987" s="34" t="s">
        <v>14</v>
      </c>
      <c r="H987" s="34" t="s">
        <v>20</v>
      </c>
      <c r="I987" s="59" t="s">
        <v>17</v>
      </c>
      <c r="J987" s="35">
        <v>1</v>
      </c>
      <c r="K987" s="36">
        <v>0.111808194514978</v>
      </c>
      <c r="L987" s="36">
        <v>3.86694859126872E-2</v>
      </c>
      <c r="M987" s="36">
        <v>4.4026655704087397E-2</v>
      </c>
      <c r="N987" s="36">
        <v>7.8408244128479201E-2</v>
      </c>
      <c r="O987" s="36">
        <v>9.6619789512403298E-2</v>
      </c>
      <c r="P987" s="36">
        <v>8.0524338863956796E-2</v>
      </c>
      <c r="Q987" s="36">
        <v>8.9665967686508002E-2</v>
      </c>
      <c r="R987" s="36">
        <v>8.1997073047650595E-2</v>
      </c>
      <c r="S987" s="36">
        <v>7.4530420777999998E-2</v>
      </c>
      <c r="T987" s="36">
        <v>5.9779016109999999E-2</v>
      </c>
      <c r="U987" s="36">
        <v>6.6926976336000005E-2</v>
      </c>
      <c r="V987" s="36">
        <v>7.1470116981999995E-2</v>
      </c>
      <c r="W987" s="36">
        <v>8.5490119442890394E-2</v>
      </c>
      <c r="X987" s="36">
        <v>8.2286076831661503E-2</v>
      </c>
      <c r="Y987" s="36">
        <v>8.8626337359828902E-2</v>
      </c>
      <c r="Z987" s="36">
        <v>8.5123363722949999E-2</v>
      </c>
      <c r="AA987" s="36">
        <v>9.2322319613519693E-2</v>
      </c>
      <c r="AB987" s="36">
        <v>9.9376215999272793E-2</v>
      </c>
      <c r="AC987" s="36">
        <v>8.6616847360793905E-2</v>
      </c>
      <c r="AD987" s="36">
        <v>9.57875016532483E-2</v>
      </c>
      <c r="AE987" s="36">
        <v>9.5527486151324101E-2</v>
      </c>
      <c r="AF987" s="36">
        <v>9.4760020072666207E-2</v>
      </c>
      <c r="AG987" s="36">
        <v>9.1960116788382701E-2</v>
      </c>
      <c r="AH987" s="59" t="s">
        <v>461</v>
      </c>
    </row>
    <row r="988" spans="1:34" ht="15" customHeight="1" x14ac:dyDescent="0.25">
      <c r="A988" s="34" t="s">
        <v>832</v>
      </c>
      <c r="B988" s="34" t="s">
        <v>63</v>
      </c>
      <c r="C988" s="34" t="s">
        <v>45</v>
      </c>
      <c r="D988" s="34" t="s">
        <v>57</v>
      </c>
      <c r="E988" s="34" t="s">
        <v>64</v>
      </c>
      <c r="F988" s="34" t="s">
        <v>66</v>
      </c>
      <c r="G988" s="34" t="s">
        <v>14</v>
      </c>
      <c r="H988" s="34" t="s">
        <v>20</v>
      </c>
      <c r="I988" s="59" t="s">
        <v>18</v>
      </c>
      <c r="J988" s="35">
        <v>298</v>
      </c>
      <c r="K988" s="36">
        <v>6.2842025585559203E-5</v>
      </c>
      <c r="L988" s="36">
        <v>2.1734264055037298E-5</v>
      </c>
      <c r="M988" s="36">
        <v>2.47452723497134E-5</v>
      </c>
      <c r="N988" s="36">
        <v>4.4069514806274603E-5</v>
      </c>
      <c r="O988" s="36">
        <v>5.4305351329113902E-5</v>
      </c>
      <c r="P988" s="36">
        <v>4.5258870202676599E-5</v>
      </c>
      <c r="Q988" s="36">
        <v>5.0396941476007902E-5</v>
      </c>
      <c r="R988" s="36">
        <v>4.6086623478309798E-5</v>
      </c>
      <c r="S988" s="36">
        <v>4.1889976219999998E-5</v>
      </c>
      <c r="T988" s="36">
        <v>3.3598918900000002E-5</v>
      </c>
      <c r="U988" s="36">
        <v>3.7616444639999997E-5</v>
      </c>
      <c r="V988" s="36">
        <v>4.0169926179999998E-5</v>
      </c>
      <c r="W988" s="36">
        <v>4.8049897385856902E-5</v>
      </c>
      <c r="X988" s="36">
        <v>4.6249058649255202E-5</v>
      </c>
      <c r="Y988" s="36">
        <v>4.9812615113596801E-5</v>
      </c>
      <c r="Z988" s="36">
        <v>4.7843761579477802E-5</v>
      </c>
      <c r="AA988" s="36">
        <v>5.1889949537587498E-5</v>
      </c>
      <c r="AB988" s="36">
        <v>5.5854606502797601E-5</v>
      </c>
      <c r="AC988" s="36">
        <v>4.8683177128473403E-5</v>
      </c>
      <c r="AD988" s="36">
        <v>5.3837562226835197E-5</v>
      </c>
      <c r="AE988" s="36">
        <v>5.3691419979431499E-5</v>
      </c>
      <c r="AF988" s="36">
        <v>5.3260064092143602E-5</v>
      </c>
      <c r="AG988" s="36">
        <v>5.1686372695092499E-5</v>
      </c>
      <c r="AH988" s="59" t="s">
        <v>461</v>
      </c>
    </row>
    <row r="989" spans="1:34" ht="15" customHeight="1" x14ac:dyDescent="0.25">
      <c r="A989" s="34" t="s">
        <v>832</v>
      </c>
      <c r="B989" s="34" t="s">
        <v>76</v>
      </c>
      <c r="C989" s="34" t="s">
        <v>45</v>
      </c>
      <c r="D989" s="34" t="s">
        <v>57</v>
      </c>
      <c r="E989" s="34" t="s">
        <v>78</v>
      </c>
      <c r="F989" s="34" t="s">
        <v>79</v>
      </c>
      <c r="G989" s="34" t="s">
        <v>14</v>
      </c>
      <c r="H989" s="34" t="s">
        <v>20</v>
      </c>
      <c r="I989" s="59" t="s">
        <v>16</v>
      </c>
      <c r="J989" s="35">
        <v>25</v>
      </c>
      <c r="K989" s="36">
        <v>1.5280595800414601E-4</v>
      </c>
      <c r="L989" s="36">
        <v>4.6579637067613502E-5</v>
      </c>
      <c r="M989" s="36">
        <v>4.4318800722427902E-5</v>
      </c>
      <c r="N989" s="36">
        <v>1.0511811525720101E-4</v>
      </c>
      <c r="O989" s="36">
        <v>1.05772438694355E-4</v>
      </c>
      <c r="P989" s="36">
        <v>1.10290045712198E-4</v>
      </c>
      <c r="Q989" s="36">
        <v>1.1612165183564301E-4</v>
      </c>
      <c r="R989" s="36">
        <v>1.0857068536531899E-4</v>
      </c>
      <c r="S989" s="36">
        <v>9.7465265000000001E-5</v>
      </c>
      <c r="T989" s="36">
        <v>8.803847125E-5</v>
      </c>
      <c r="U989" s="36">
        <v>8.2937745225000005E-5</v>
      </c>
      <c r="V989" s="36">
        <v>7.8878122799999999E-5</v>
      </c>
      <c r="W989" s="36">
        <v>6.2724687652531601E-5</v>
      </c>
      <c r="X989" s="36">
        <v>5.5802726077057302E-5</v>
      </c>
      <c r="Y989" s="36">
        <v>5.2951461950659598E-5</v>
      </c>
      <c r="Z989" s="36">
        <v>5.2417455679659299E-5</v>
      </c>
      <c r="AA989" s="36">
        <v>5.08358153581649E-5</v>
      </c>
      <c r="AB989" s="36">
        <v>4.7039415901338998E-5</v>
      </c>
      <c r="AC989" s="36">
        <v>4.4582310131866702E-5</v>
      </c>
      <c r="AD989" s="36">
        <v>4.6835049645778199E-5</v>
      </c>
      <c r="AE989" s="36">
        <v>5.9459110010719597E-5</v>
      </c>
      <c r="AF989" s="36">
        <v>6.0710902625514601E-5</v>
      </c>
      <c r="AG989" s="36">
        <v>6.0404043384804497E-5</v>
      </c>
      <c r="AH989" s="59" t="s">
        <v>475</v>
      </c>
    </row>
    <row r="990" spans="1:34" ht="15" customHeight="1" x14ac:dyDescent="0.25">
      <c r="A990" s="34" t="s">
        <v>832</v>
      </c>
      <c r="B990" s="34" t="s">
        <v>76</v>
      </c>
      <c r="C990" s="34" t="s">
        <v>45</v>
      </c>
      <c r="D990" s="34" t="s">
        <v>57</v>
      </c>
      <c r="E990" s="34" t="s">
        <v>78</v>
      </c>
      <c r="F990" s="34" t="s">
        <v>79</v>
      </c>
      <c r="G990" s="34" t="s">
        <v>14</v>
      </c>
      <c r="H990" s="34" t="s">
        <v>20</v>
      </c>
      <c r="I990" s="59" t="s">
        <v>17</v>
      </c>
      <c r="J990" s="35">
        <v>1</v>
      </c>
      <c r="K990" s="36">
        <v>0.324070875735192</v>
      </c>
      <c r="L990" s="36">
        <v>9.8786094292994606E-2</v>
      </c>
      <c r="M990" s="36">
        <v>9.3991312572125105E-2</v>
      </c>
      <c r="N990" s="36">
        <v>0.22293449883747299</v>
      </c>
      <c r="O990" s="36">
        <v>0.224322187982987</v>
      </c>
      <c r="P990" s="36">
        <v>0.23390312894643001</v>
      </c>
      <c r="Q990" s="36">
        <v>0.24627079921303099</v>
      </c>
      <c r="R990" s="36">
        <v>0.230256709522769</v>
      </c>
      <c r="S990" s="36">
        <v>0.206704334012</v>
      </c>
      <c r="T990" s="36">
        <v>0.18671198982699999</v>
      </c>
      <c r="U990" s="36">
        <v>0.17589437007318001</v>
      </c>
      <c r="V990" s="36">
        <v>0.16728472283424001</v>
      </c>
      <c r="W990" s="36">
        <v>0.13302651757348899</v>
      </c>
      <c r="X990" s="36">
        <v>0.118346421464223</v>
      </c>
      <c r="Y990" s="36">
        <v>0.112299460504959</v>
      </c>
      <c r="Z990" s="36">
        <v>0.111166940005421</v>
      </c>
      <c r="AA990" s="36">
        <v>0.107812597211596</v>
      </c>
      <c r="AB990" s="36">
        <v>9.9761193243559795E-2</v>
      </c>
      <c r="AC990" s="36">
        <v>9.4550163327663E-2</v>
      </c>
      <c r="AD990" s="36">
        <v>9.9327773288766297E-2</v>
      </c>
      <c r="AE990" s="36">
        <v>0.12610088051073401</v>
      </c>
      <c r="AF990" s="36">
        <v>0.12875568228819101</v>
      </c>
      <c r="AG990" s="36">
        <v>0.12810489521049301</v>
      </c>
      <c r="AH990" s="59" t="s">
        <v>475</v>
      </c>
    </row>
    <row r="991" spans="1:34" ht="15" customHeight="1" x14ac:dyDescent="0.25">
      <c r="A991" s="34" t="s">
        <v>832</v>
      </c>
      <c r="B991" s="34" t="s">
        <v>76</v>
      </c>
      <c r="C991" s="34" t="s">
        <v>45</v>
      </c>
      <c r="D991" s="34" t="s">
        <v>57</v>
      </c>
      <c r="E991" s="34" t="s">
        <v>78</v>
      </c>
      <c r="F991" s="34" t="s">
        <v>79</v>
      </c>
      <c r="G991" s="34" t="s">
        <v>14</v>
      </c>
      <c r="H991" s="34" t="s">
        <v>20</v>
      </c>
      <c r="I991" s="59" t="s">
        <v>18</v>
      </c>
      <c r="J991" s="35">
        <v>298</v>
      </c>
      <c r="K991" s="36">
        <v>1.82144701940942E-4</v>
      </c>
      <c r="L991" s="36">
        <v>5.55229273845953E-5</v>
      </c>
      <c r="M991" s="36">
        <v>5.2828010461133997E-5</v>
      </c>
      <c r="N991" s="36">
        <v>1.2530079338658401E-4</v>
      </c>
      <c r="O991" s="36">
        <v>1.2608074692367101E-4</v>
      </c>
      <c r="P991" s="36">
        <v>1.3146573448894001E-4</v>
      </c>
      <c r="Q991" s="36">
        <v>1.3841700898808599E-4</v>
      </c>
      <c r="R991" s="36">
        <v>1.2941625695546001E-4</v>
      </c>
      <c r="S991" s="36">
        <v>1.1617859588E-4</v>
      </c>
      <c r="T991" s="36">
        <v>1.0494185773000001E-4</v>
      </c>
      <c r="U991" s="36">
        <v>9.8861792308200006E-5</v>
      </c>
      <c r="V991" s="36">
        <v>9.40227223776E-5</v>
      </c>
      <c r="W991" s="36">
        <v>7.4767827681817693E-5</v>
      </c>
      <c r="X991" s="36">
        <v>6.6516849483852305E-5</v>
      </c>
      <c r="Y991" s="36">
        <v>6.3118142645186205E-5</v>
      </c>
      <c r="Z991" s="36">
        <v>6.2481607170153904E-5</v>
      </c>
      <c r="AA991" s="36">
        <v>6.05962919069326E-5</v>
      </c>
      <c r="AB991" s="36">
        <v>5.6070983754396097E-5</v>
      </c>
      <c r="AC991" s="36">
        <v>5.3142113677185097E-5</v>
      </c>
      <c r="AD991" s="36">
        <v>5.58273791777676E-5</v>
      </c>
      <c r="AE991" s="36">
        <v>7.0875259132777805E-5</v>
      </c>
      <c r="AF991" s="36">
        <v>7.2367395929613402E-5</v>
      </c>
      <c r="AG991" s="36">
        <v>7.2001619714687001E-5</v>
      </c>
      <c r="AH991" s="59" t="s">
        <v>475</v>
      </c>
    </row>
    <row r="992" spans="1:34" ht="15" customHeight="1" x14ac:dyDescent="0.25">
      <c r="A992" s="34" t="s">
        <v>832</v>
      </c>
      <c r="B992" s="34" t="s">
        <v>76</v>
      </c>
      <c r="C992" s="34" t="s">
        <v>45</v>
      </c>
      <c r="D992" s="34" t="s">
        <v>57</v>
      </c>
      <c r="E992" s="34" t="s">
        <v>78</v>
      </c>
      <c r="F992" s="34" t="s">
        <v>80</v>
      </c>
      <c r="G992" s="34" t="s">
        <v>14</v>
      </c>
      <c r="H992" s="34" t="s">
        <v>20</v>
      </c>
      <c r="I992" s="59" t="s">
        <v>16</v>
      </c>
      <c r="J992" s="35">
        <v>25</v>
      </c>
      <c r="K992" s="36">
        <v>3.1881847962336003E-4</v>
      </c>
      <c r="L992" s="36">
        <v>3.1737264971509901E-4</v>
      </c>
      <c r="M992" s="36">
        <v>2.7561479707928802E-4</v>
      </c>
      <c r="N992" s="36">
        <v>2.27612632369961E-4</v>
      </c>
      <c r="O992" s="36">
        <v>2.5192398103730199E-4</v>
      </c>
      <c r="P992" s="36">
        <v>2.4447488998417799E-4</v>
      </c>
      <c r="Q992" s="36">
        <v>2.4207399043493999E-4</v>
      </c>
      <c r="R992" s="36">
        <v>2.38497419942914E-4</v>
      </c>
      <c r="S992" s="36">
        <v>1.558593725E-4</v>
      </c>
      <c r="T992" s="36">
        <v>1.3525034892500001E-4</v>
      </c>
      <c r="U992" s="36">
        <v>1.3601626865000001E-4</v>
      </c>
      <c r="V992" s="36">
        <v>1.3807723244999999E-4</v>
      </c>
      <c r="W992" s="36">
        <v>1.2074748088153099E-4</v>
      </c>
      <c r="X992" s="36">
        <v>1.1789540149897301E-4</v>
      </c>
      <c r="Y992" s="36">
        <v>1.2453916284391E-4</v>
      </c>
      <c r="Z992" s="36">
        <v>1.2512430918196801E-4</v>
      </c>
      <c r="AA992" s="36">
        <v>1.20979304696598E-4</v>
      </c>
      <c r="AB992" s="36">
        <v>1.2281892420967601E-4</v>
      </c>
      <c r="AC992" s="36">
        <v>1.17428271264219E-4</v>
      </c>
      <c r="AD992" s="36">
        <v>1.1465052767356499E-4</v>
      </c>
      <c r="AE992" s="36">
        <v>1.0419233751047001E-4</v>
      </c>
      <c r="AF992" s="36">
        <v>1.05241381504485E-4</v>
      </c>
      <c r="AG992" s="36">
        <v>1.05434276149179E-4</v>
      </c>
      <c r="AH992" s="59" t="s">
        <v>476</v>
      </c>
    </row>
    <row r="993" spans="1:34" ht="15" customHeight="1" x14ac:dyDescent="0.25">
      <c r="A993" s="34" t="s">
        <v>832</v>
      </c>
      <c r="B993" s="34" t="s">
        <v>76</v>
      </c>
      <c r="C993" s="34" t="s">
        <v>45</v>
      </c>
      <c r="D993" s="34" t="s">
        <v>57</v>
      </c>
      <c r="E993" s="34" t="s">
        <v>78</v>
      </c>
      <c r="F993" s="34" t="s">
        <v>80</v>
      </c>
      <c r="G993" s="34" t="s">
        <v>14</v>
      </c>
      <c r="H993" s="34" t="s">
        <v>20</v>
      </c>
      <c r="I993" s="59" t="s">
        <v>17</v>
      </c>
      <c r="J993" s="35">
        <v>1</v>
      </c>
      <c r="K993" s="36">
        <v>0.67615023158522203</v>
      </c>
      <c r="L993" s="36">
        <v>0.67308391551578195</v>
      </c>
      <c r="M993" s="36">
        <v>0.58452386164575398</v>
      </c>
      <c r="N993" s="36">
        <v>0.48272087073021203</v>
      </c>
      <c r="O993" s="36">
        <v>0.53428037898390901</v>
      </c>
      <c r="P993" s="36">
        <v>0.51848234667844595</v>
      </c>
      <c r="Q993" s="36">
        <v>0.51339051891442</v>
      </c>
      <c r="R993" s="36">
        <v>0.50580532821493296</v>
      </c>
      <c r="S993" s="36">
        <v>0.33054655719800002</v>
      </c>
      <c r="T993" s="36">
        <v>0.28683894000013999</v>
      </c>
      <c r="U993" s="36">
        <v>0.28846330255292002</v>
      </c>
      <c r="V993" s="36">
        <v>0.29283419457996002</v>
      </c>
      <c r="W993" s="36">
        <v>0.25608125745355098</v>
      </c>
      <c r="X993" s="36">
        <v>0.25003256749902197</v>
      </c>
      <c r="Y993" s="36">
        <v>0.26412265655936501</v>
      </c>
      <c r="Z993" s="36">
        <v>0.26536363491311699</v>
      </c>
      <c r="AA993" s="36">
        <v>0.256572909400546</v>
      </c>
      <c r="AB993" s="36">
        <v>0.26047437446388</v>
      </c>
      <c r="AC993" s="36">
        <v>0.24904187769715599</v>
      </c>
      <c r="AD993" s="36">
        <v>0.24315083909009599</v>
      </c>
      <c r="AE993" s="36">
        <v>0.22097110939220499</v>
      </c>
      <c r="AF993" s="36">
        <v>0.22319592189471199</v>
      </c>
      <c r="AG993" s="36">
        <v>0.22360501285718001</v>
      </c>
      <c r="AH993" s="59" t="s">
        <v>476</v>
      </c>
    </row>
    <row r="994" spans="1:34" ht="15" customHeight="1" x14ac:dyDescent="0.25">
      <c r="A994" s="34" t="s">
        <v>832</v>
      </c>
      <c r="B994" s="34" t="s">
        <v>76</v>
      </c>
      <c r="C994" s="34" t="s">
        <v>45</v>
      </c>
      <c r="D994" s="34" t="s">
        <v>57</v>
      </c>
      <c r="E994" s="34" t="s">
        <v>78</v>
      </c>
      <c r="F994" s="34" t="s">
        <v>80</v>
      </c>
      <c r="G994" s="34" t="s">
        <v>14</v>
      </c>
      <c r="H994" s="34" t="s">
        <v>20</v>
      </c>
      <c r="I994" s="59" t="s">
        <v>18</v>
      </c>
      <c r="J994" s="35">
        <v>298</v>
      </c>
      <c r="K994" s="36">
        <v>3.80031627711045E-4</v>
      </c>
      <c r="L994" s="36">
        <v>3.7830819846039801E-4</v>
      </c>
      <c r="M994" s="36">
        <v>3.2853283811851099E-4</v>
      </c>
      <c r="N994" s="36">
        <v>2.7131425778499299E-4</v>
      </c>
      <c r="O994" s="36">
        <v>3.0029338539646402E-4</v>
      </c>
      <c r="P994" s="36">
        <v>2.91414068861141E-4</v>
      </c>
      <c r="Q994" s="36">
        <v>2.88552196598448E-4</v>
      </c>
      <c r="R994" s="36">
        <v>2.8428892457195399E-4</v>
      </c>
      <c r="S994" s="36">
        <v>1.8578437201999999E-4</v>
      </c>
      <c r="T994" s="36">
        <v>1.6121841591859999E-4</v>
      </c>
      <c r="U994" s="36">
        <v>1.6213139223079999E-4</v>
      </c>
      <c r="V994" s="36">
        <v>1.6458806108040001E-4</v>
      </c>
      <c r="W994" s="36">
        <v>1.4393099721078499E-4</v>
      </c>
      <c r="X994" s="36">
        <v>1.4053131858677599E-4</v>
      </c>
      <c r="Y994" s="36">
        <v>1.4845068210994099E-4</v>
      </c>
      <c r="Z994" s="36">
        <v>1.4914817654490501E-4</v>
      </c>
      <c r="AA994" s="36">
        <v>1.4420733119834499E-4</v>
      </c>
      <c r="AB994" s="36">
        <v>1.4640015765793299E-4</v>
      </c>
      <c r="AC994" s="36">
        <v>1.39974499346949E-4</v>
      </c>
      <c r="AD994" s="36">
        <v>1.3666342898688901E-4</v>
      </c>
      <c r="AE994" s="36">
        <v>1.2419726631248101E-4</v>
      </c>
      <c r="AF994" s="36">
        <v>1.25447726753346E-4</v>
      </c>
      <c r="AG994" s="36">
        <v>1.2567765716982199E-4</v>
      </c>
      <c r="AH994" s="59" t="s">
        <v>476</v>
      </c>
    </row>
    <row r="995" spans="1:34" ht="15" customHeight="1" x14ac:dyDescent="0.25">
      <c r="A995" s="34" t="s">
        <v>832</v>
      </c>
      <c r="B995" s="34" t="s">
        <v>76</v>
      </c>
      <c r="C995" s="34" t="s">
        <v>45</v>
      </c>
      <c r="D995" s="34" t="s">
        <v>57</v>
      </c>
      <c r="E995" s="34" t="s">
        <v>78</v>
      </c>
      <c r="F995" s="34" t="s">
        <v>81</v>
      </c>
      <c r="G995" s="34" t="s">
        <v>14</v>
      </c>
      <c r="H995" s="34" t="s">
        <v>20</v>
      </c>
      <c r="I995" s="59" t="s">
        <v>16</v>
      </c>
      <c r="J995" s="35">
        <v>25</v>
      </c>
      <c r="K995" s="36">
        <v>1.0082025837035101E-4</v>
      </c>
      <c r="L995" s="36">
        <v>1.71044516564644E-4</v>
      </c>
      <c r="M995" s="36">
        <v>1.74184150880544E-4</v>
      </c>
      <c r="N995" s="36">
        <v>6.2372286849340998E-5</v>
      </c>
      <c r="O995" s="36">
        <v>8.5810465824224605E-5</v>
      </c>
      <c r="P995" s="36">
        <v>7.8914609231782898E-5</v>
      </c>
      <c r="Q995" s="36">
        <v>8.1423903899918194E-5</v>
      </c>
      <c r="R995" s="36">
        <v>7.1111311745356598E-5</v>
      </c>
      <c r="S995" s="36">
        <v>7.5368279999999993E-5</v>
      </c>
      <c r="T995" s="36">
        <v>6.8657811800000001E-5</v>
      </c>
      <c r="U995" s="36">
        <v>5.4942231125000002E-5</v>
      </c>
      <c r="V995" s="36">
        <v>5.5038051024999998E-5</v>
      </c>
      <c r="W995" s="36">
        <v>5.0316471547315102E-5</v>
      </c>
      <c r="X995" s="36">
        <v>4.8780086191629203E-5</v>
      </c>
      <c r="Y995" s="36">
        <v>4.9867797944648598E-5</v>
      </c>
      <c r="Z995" s="36">
        <v>4.7568486231739099E-5</v>
      </c>
      <c r="AA995" s="36">
        <v>4.8076419710004502E-5</v>
      </c>
      <c r="AB995" s="36">
        <v>4.9307578706097299E-5</v>
      </c>
      <c r="AC995" s="36">
        <v>4.8407631319608101E-5</v>
      </c>
      <c r="AD995" s="36">
        <v>4.9594841880210401E-5</v>
      </c>
      <c r="AE995" s="36">
        <v>4.8522250061787297E-5</v>
      </c>
      <c r="AF995" s="36">
        <v>6.1039568660790395E-5</v>
      </c>
      <c r="AG995" s="36">
        <v>6.5035091095563103E-5</v>
      </c>
      <c r="AH995" s="59" t="s">
        <v>477</v>
      </c>
    </row>
    <row r="996" spans="1:34" ht="15" customHeight="1" x14ac:dyDescent="0.25">
      <c r="A996" s="34" t="s">
        <v>832</v>
      </c>
      <c r="B996" s="34" t="s">
        <v>76</v>
      </c>
      <c r="C996" s="34" t="s">
        <v>45</v>
      </c>
      <c r="D996" s="34" t="s">
        <v>57</v>
      </c>
      <c r="E996" s="34" t="s">
        <v>78</v>
      </c>
      <c r="F996" s="34" t="s">
        <v>81</v>
      </c>
      <c r="G996" s="34" t="s">
        <v>14</v>
      </c>
      <c r="H996" s="34" t="s">
        <v>20</v>
      </c>
      <c r="I996" s="59" t="s">
        <v>17</v>
      </c>
      <c r="J996" s="35">
        <v>1</v>
      </c>
      <c r="K996" s="36">
        <v>0.21381960395184099</v>
      </c>
      <c r="L996" s="36">
        <v>0.36275121073029798</v>
      </c>
      <c r="M996" s="36">
        <v>0.369409747187457</v>
      </c>
      <c r="N996" s="36">
        <v>0.132279145950082</v>
      </c>
      <c r="O996" s="36">
        <v>0.18198683592001599</v>
      </c>
      <c r="P996" s="36">
        <v>0.16736210325876499</v>
      </c>
      <c r="Q996" s="36">
        <v>0.17268381539094599</v>
      </c>
      <c r="R996" s="36">
        <v>0.15081286994955201</v>
      </c>
      <c r="S996" s="36">
        <v>0.159841048224</v>
      </c>
      <c r="T996" s="36">
        <v>0.14560948726544001</v>
      </c>
      <c r="U996" s="36">
        <v>0.1165214837699</v>
      </c>
      <c r="V996" s="36">
        <v>0.11672469861382</v>
      </c>
      <c r="W996" s="36">
        <v>0.106711172857546</v>
      </c>
      <c r="X996" s="36">
        <v>0.10345280679520701</v>
      </c>
      <c r="Y996" s="36">
        <v>0.105759625881011</v>
      </c>
      <c r="Z996" s="36">
        <v>0.100883245600272</v>
      </c>
      <c r="AA996" s="36">
        <v>0.101960470920978</v>
      </c>
      <c r="AB996" s="36">
        <v>0.104571512919891</v>
      </c>
      <c r="AC996" s="36">
        <v>0.102662904502625</v>
      </c>
      <c r="AD996" s="36">
        <v>0.10518074065955001</v>
      </c>
      <c r="AE996" s="36">
        <v>0.102905987931039</v>
      </c>
      <c r="AF996" s="36">
        <v>0.12945271721580401</v>
      </c>
      <c r="AG996" s="36">
        <v>0.13792642119546999</v>
      </c>
      <c r="AH996" s="59" t="s">
        <v>477</v>
      </c>
    </row>
    <row r="997" spans="1:34" ht="15" customHeight="1" x14ac:dyDescent="0.25">
      <c r="A997" s="34" t="s">
        <v>832</v>
      </c>
      <c r="B997" s="34" t="s">
        <v>76</v>
      </c>
      <c r="C997" s="34" t="s">
        <v>45</v>
      </c>
      <c r="D997" s="34" t="s">
        <v>57</v>
      </c>
      <c r="E997" s="34" t="s">
        <v>78</v>
      </c>
      <c r="F997" s="34" t="s">
        <v>81</v>
      </c>
      <c r="G997" s="34" t="s">
        <v>14</v>
      </c>
      <c r="H997" s="34" t="s">
        <v>20</v>
      </c>
      <c r="I997" s="59" t="s">
        <v>18</v>
      </c>
      <c r="J997" s="35">
        <v>298</v>
      </c>
      <c r="K997" s="36">
        <v>1.2017774797745899E-4</v>
      </c>
      <c r="L997" s="36">
        <v>2.03885063745056E-4</v>
      </c>
      <c r="M997" s="36">
        <v>2.0762750784960801E-4</v>
      </c>
      <c r="N997" s="36">
        <v>7.4347765924414493E-5</v>
      </c>
      <c r="O997" s="36">
        <v>1.02286075262476E-4</v>
      </c>
      <c r="P997" s="36">
        <v>9.40662142042852E-5</v>
      </c>
      <c r="Q997" s="36">
        <v>9.7057293448702501E-5</v>
      </c>
      <c r="R997" s="36">
        <v>8.4764683600465097E-5</v>
      </c>
      <c r="S997" s="36">
        <v>8.9838989759999995E-5</v>
      </c>
      <c r="T997" s="36">
        <v>8.18401116656E-5</v>
      </c>
      <c r="U997" s="36">
        <v>6.5491139500999999E-5</v>
      </c>
      <c r="V997" s="36">
        <v>6.5605356821800005E-5</v>
      </c>
      <c r="W997" s="36">
        <v>5.9977234084399602E-5</v>
      </c>
      <c r="X997" s="36">
        <v>5.8145862740421997E-5</v>
      </c>
      <c r="Y997" s="36">
        <v>5.9442415150021102E-5</v>
      </c>
      <c r="Z997" s="36">
        <v>5.6701635588233003E-5</v>
      </c>
      <c r="AA997" s="36">
        <v>5.7307092294325298E-5</v>
      </c>
      <c r="AB997" s="36">
        <v>5.8774633817667997E-5</v>
      </c>
      <c r="AC997" s="36">
        <v>5.7701896532972802E-5</v>
      </c>
      <c r="AD997" s="36">
        <v>5.9117051521210797E-5</v>
      </c>
      <c r="AE997" s="36">
        <v>5.7838522073650503E-5</v>
      </c>
      <c r="AF997" s="36">
        <v>7.2759165843662099E-5</v>
      </c>
      <c r="AG997" s="36">
        <v>7.7521828585911206E-5</v>
      </c>
      <c r="AH997" s="59" t="s">
        <v>477</v>
      </c>
    </row>
    <row r="998" spans="1:34" ht="15" customHeight="1" x14ac:dyDescent="0.25">
      <c r="A998" s="34" t="s">
        <v>832</v>
      </c>
      <c r="B998" s="34" t="s">
        <v>166</v>
      </c>
      <c r="C998" s="34" t="s">
        <v>45</v>
      </c>
      <c r="D998" s="34" t="s">
        <v>57</v>
      </c>
      <c r="E998" s="34" t="s">
        <v>12</v>
      </c>
      <c r="F998" s="34" t="s">
        <v>167</v>
      </c>
      <c r="G998" s="34" t="s">
        <v>168</v>
      </c>
      <c r="H998" s="34" t="s">
        <v>169</v>
      </c>
      <c r="I998" s="59" t="s">
        <v>16</v>
      </c>
      <c r="J998" s="35">
        <v>25</v>
      </c>
      <c r="K998" s="36">
        <v>4.1442081431747102E-2</v>
      </c>
      <c r="L998" s="36">
        <v>4.6529862851291098E-2</v>
      </c>
      <c r="M998" s="36">
        <v>2.4947830021036899E-2</v>
      </c>
      <c r="N998" s="36">
        <v>2.8581625909616899E-2</v>
      </c>
      <c r="O998" s="36">
        <v>2.2619300892743801E-2</v>
      </c>
      <c r="P998" s="36">
        <v>3.3608275055123503E-2</v>
      </c>
      <c r="Q998" s="36">
        <v>2.6111514801967699E-2</v>
      </c>
      <c r="R998" s="36">
        <v>2.45109510959211E-2</v>
      </c>
      <c r="S998" s="36">
        <v>2.0047949466544202E-2</v>
      </c>
      <c r="T998" s="36">
        <v>1.8790852649030899E-2</v>
      </c>
      <c r="U998" s="36">
        <v>2.87708425190983E-2</v>
      </c>
      <c r="V998" s="36">
        <v>3.02866236058877E-2</v>
      </c>
      <c r="W998" s="36">
        <v>2.1128656621775498E-2</v>
      </c>
      <c r="X998" s="36">
        <v>1.9560848154842402E-2</v>
      </c>
      <c r="Y998" s="36">
        <v>2.0791319318499601E-2</v>
      </c>
      <c r="Z998" s="36">
        <v>2.74323207119796E-2</v>
      </c>
      <c r="AA998" s="36">
        <v>2.4203279979361898E-2</v>
      </c>
      <c r="AB998" s="36">
        <v>2.3335380479778501E-2</v>
      </c>
      <c r="AC998" s="36">
        <v>2.26612991381769E-2</v>
      </c>
      <c r="AD998" s="36">
        <v>2.32635985989985E-2</v>
      </c>
      <c r="AE998" s="36">
        <v>2.4869175102926199E-2</v>
      </c>
      <c r="AF998" s="36">
        <v>2.6359260375725498E-2</v>
      </c>
      <c r="AG998" s="36">
        <v>4.1570284935775699E-2</v>
      </c>
      <c r="AH998" s="59" t="s">
        <v>576</v>
      </c>
    </row>
    <row r="999" spans="1:34" ht="15" customHeight="1" x14ac:dyDescent="0.25">
      <c r="A999" s="34" t="s">
        <v>832</v>
      </c>
      <c r="B999" s="34" t="s">
        <v>764</v>
      </c>
      <c r="C999" s="34" t="s">
        <v>45</v>
      </c>
      <c r="D999" s="34" t="s">
        <v>57</v>
      </c>
      <c r="E999" s="34" t="s">
        <v>12</v>
      </c>
      <c r="F999" s="34" t="s">
        <v>13</v>
      </c>
      <c r="G999" s="34" t="s">
        <v>398</v>
      </c>
      <c r="H999" s="34" t="s">
        <v>169</v>
      </c>
      <c r="I999" s="59" t="s">
        <v>17</v>
      </c>
      <c r="J999" s="35">
        <v>1</v>
      </c>
      <c r="K999" s="36">
        <v>4.34967666666667E-3</v>
      </c>
      <c r="L999" s="36">
        <v>4.34967666666667E-3</v>
      </c>
      <c r="M999" s="36">
        <v>4.34967666666667E-3</v>
      </c>
      <c r="N999" s="36">
        <v>4.34967666666667E-3</v>
      </c>
      <c r="O999" s="36">
        <v>4.34967666666667E-3</v>
      </c>
      <c r="P999" s="36">
        <v>4.34967666666667E-3</v>
      </c>
      <c r="Q999" s="36">
        <v>4.34967666666667E-3</v>
      </c>
      <c r="R999" s="36">
        <v>4.34967666666667E-3</v>
      </c>
      <c r="S999" s="36">
        <v>4.34967666666667E-3</v>
      </c>
      <c r="T999" s="36">
        <v>4.34967666666667E-3</v>
      </c>
      <c r="U999" s="36">
        <v>4.34967666666667E-3</v>
      </c>
      <c r="V999" s="36">
        <v>1.1100699999999999E-3</v>
      </c>
      <c r="W999" s="36">
        <v>5.8999400000000002E-3</v>
      </c>
      <c r="X999" s="36">
        <v>6.03902E-3</v>
      </c>
      <c r="Y999" s="36">
        <v>4.8737010000000002E-3</v>
      </c>
      <c r="Z999" s="36">
        <v>4.9400579999999998E-3</v>
      </c>
      <c r="AA999" s="36">
        <v>1.2544049999999999E-2</v>
      </c>
      <c r="AB999" s="36">
        <v>1.467369E-2</v>
      </c>
      <c r="AC999" s="36">
        <v>4.5521299999999997E-3</v>
      </c>
      <c r="AD999" s="36">
        <v>4.9379000000000003E-4</v>
      </c>
      <c r="AE999" s="36">
        <v>6.5952999999999997E-4</v>
      </c>
      <c r="AF999" s="36">
        <v>6.935E-4</v>
      </c>
      <c r="AG999" s="36">
        <v>5.2039000000000002E-4</v>
      </c>
      <c r="AH999" s="59" t="s">
        <v>1031</v>
      </c>
    </row>
    <row r="1000" spans="1:34" ht="15" customHeight="1" x14ac:dyDescent="0.25">
      <c r="A1000" s="34" t="s">
        <v>832</v>
      </c>
      <c r="B1000" s="34" t="s">
        <v>98</v>
      </c>
      <c r="C1000" s="34" t="s">
        <v>45</v>
      </c>
      <c r="D1000" s="34" t="s">
        <v>57</v>
      </c>
      <c r="E1000" s="34" t="s">
        <v>12</v>
      </c>
      <c r="F1000" s="34" t="s">
        <v>13</v>
      </c>
      <c r="G1000" s="34" t="s">
        <v>14</v>
      </c>
      <c r="H1000" s="34" t="s">
        <v>908</v>
      </c>
      <c r="I1000" s="59" t="s">
        <v>16</v>
      </c>
      <c r="J1000" s="35">
        <v>25</v>
      </c>
      <c r="K1000" s="36">
        <v>2.8418172203912302E-8</v>
      </c>
      <c r="L1000" s="36">
        <v>4.0165141695490201E-8</v>
      </c>
      <c r="M1000" s="36">
        <v>5.4012150562352098E-8</v>
      </c>
      <c r="N1000" s="36">
        <v>1.42574013390999E-8</v>
      </c>
      <c r="O1000" s="36">
        <v>2.1042651064473501E-8</v>
      </c>
      <c r="P1000" s="36">
        <v>3.7633962816491698E-8</v>
      </c>
      <c r="Q1000" s="36">
        <v>2.9780509554241601E-7</v>
      </c>
      <c r="R1000" s="36">
        <v>2.6940879573684201E-7</v>
      </c>
      <c r="S1000" s="36">
        <v>1.6268457673071301E-7</v>
      </c>
      <c r="T1000" s="36">
        <v>1.4832246959181001E-7</v>
      </c>
      <c r="U1000" s="36">
        <v>1.27815097522877E-7</v>
      </c>
      <c r="V1000" s="36">
        <v>3.0615905883267898E-7</v>
      </c>
      <c r="W1000" s="36">
        <v>5.2588933783050605E-7</v>
      </c>
      <c r="X1000" s="36">
        <v>1.47420340553844E-6</v>
      </c>
      <c r="Y1000" s="36">
        <v>1.12234402956579E-6</v>
      </c>
      <c r="Z1000" s="36">
        <v>2.3920682218057699E-6</v>
      </c>
      <c r="AA1000" s="36">
        <v>2.44910398324692E-6</v>
      </c>
      <c r="AB1000" s="36">
        <v>2.8550312558425701E-6</v>
      </c>
      <c r="AC1000" s="36">
        <v>2.94532429736678E-6</v>
      </c>
      <c r="AD1000" s="36">
        <v>3.4059298564340601E-6</v>
      </c>
      <c r="AE1000" s="36">
        <v>4.06357816672195E-6</v>
      </c>
      <c r="AF1000" s="36">
        <v>4.5515094461189803E-6</v>
      </c>
      <c r="AG1000" s="36">
        <v>4.4963344996219699E-6</v>
      </c>
      <c r="AH1000" s="59" t="s">
        <v>1123</v>
      </c>
    </row>
    <row r="1001" spans="1:34" ht="15" customHeight="1" x14ac:dyDescent="0.25">
      <c r="A1001" s="34" t="s">
        <v>832</v>
      </c>
      <c r="B1001" s="34" t="s">
        <v>98</v>
      </c>
      <c r="C1001" s="34" t="s">
        <v>45</v>
      </c>
      <c r="D1001" s="34" t="s">
        <v>57</v>
      </c>
      <c r="E1001" s="34" t="s">
        <v>12</v>
      </c>
      <c r="F1001" s="34" t="s">
        <v>13</v>
      </c>
      <c r="G1001" s="34" t="s">
        <v>14</v>
      </c>
      <c r="H1001" s="34" t="s">
        <v>908</v>
      </c>
      <c r="I1001" s="59" t="s">
        <v>18</v>
      </c>
      <c r="J1001" s="35">
        <v>298</v>
      </c>
      <c r="K1001" s="36">
        <v>1.6937230633531701E-7</v>
      </c>
      <c r="L1001" s="36">
        <v>2.3938424450512101E-7</v>
      </c>
      <c r="M1001" s="36">
        <v>3.2191241735161802E-7</v>
      </c>
      <c r="N1001" s="36">
        <v>8.4974111981035197E-8</v>
      </c>
      <c r="O1001" s="36">
        <v>1.2541420034426201E-7</v>
      </c>
      <c r="P1001" s="36">
        <v>2.2429841838629101E-7</v>
      </c>
      <c r="Q1001" s="36">
        <v>1.7749183694327999E-6</v>
      </c>
      <c r="R1001" s="36">
        <v>1.60567642259158E-6</v>
      </c>
      <c r="S1001" s="36">
        <v>9.6960007731505005E-7</v>
      </c>
      <c r="T1001" s="36">
        <v>8.8400191876718495E-7</v>
      </c>
      <c r="U1001" s="36">
        <v>7.6177798123634699E-7</v>
      </c>
      <c r="V1001" s="36">
        <v>1.82470799064276E-6</v>
      </c>
      <c r="W1001" s="36">
        <v>3.13430045346982E-6</v>
      </c>
      <c r="X1001" s="36">
        <v>8.7862522970091108E-6</v>
      </c>
      <c r="Y1001" s="36">
        <v>6.6891704162121103E-6</v>
      </c>
      <c r="Z1001" s="36">
        <v>1.42567266019624E-5</v>
      </c>
      <c r="AA1001" s="36">
        <v>1.4596659740151601E-5</v>
      </c>
      <c r="AB1001" s="36">
        <v>1.7015986284821699E-5</v>
      </c>
      <c r="AC1001" s="36">
        <v>1.7554132812305998E-5</v>
      </c>
      <c r="AD1001" s="36">
        <v>2.0299341944347E-5</v>
      </c>
      <c r="AE1001" s="36">
        <v>2.42189258736628E-5</v>
      </c>
      <c r="AF1001" s="36">
        <v>2.7126996298869099E-5</v>
      </c>
      <c r="AG1001" s="36">
        <v>2.67981536177469E-5</v>
      </c>
      <c r="AH1001" s="59" t="s">
        <v>1123</v>
      </c>
    </row>
    <row r="1002" spans="1:34" ht="15" customHeight="1" x14ac:dyDescent="0.25">
      <c r="A1002" s="34" t="s">
        <v>832</v>
      </c>
      <c r="B1002" s="34" t="s">
        <v>98</v>
      </c>
      <c r="C1002" s="34" t="s">
        <v>45</v>
      </c>
      <c r="D1002" s="34" t="s">
        <v>57</v>
      </c>
      <c r="E1002" s="34" t="s">
        <v>12</v>
      </c>
      <c r="F1002" s="34" t="s">
        <v>13</v>
      </c>
      <c r="G1002" s="34" t="s">
        <v>14</v>
      </c>
      <c r="H1002" s="34" t="s">
        <v>15</v>
      </c>
      <c r="I1002" s="59" t="s">
        <v>16</v>
      </c>
      <c r="J1002" s="35">
        <v>25</v>
      </c>
      <c r="K1002" s="36">
        <v>7.9944741653333303E-5</v>
      </c>
      <c r="L1002" s="36">
        <v>7.9944741653333303E-5</v>
      </c>
      <c r="M1002" s="36">
        <v>7.9944741653333303E-5</v>
      </c>
      <c r="N1002" s="36">
        <v>7.9944741653333303E-5</v>
      </c>
      <c r="O1002" s="36">
        <v>7.9944741653333303E-5</v>
      </c>
      <c r="P1002" s="36">
        <v>7.9944741653333303E-5</v>
      </c>
      <c r="Q1002" s="36">
        <v>7.9944741653333303E-5</v>
      </c>
      <c r="R1002" s="36">
        <v>7.9944741653333303E-5</v>
      </c>
      <c r="S1002" s="36">
        <v>7.9944741653333303E-5</v>
      </c>
      <c r="T1002" s="36">
        <v>7.9944741653333303E-5</v>
      </c>
      <c r="U1002" s="36">
        <v>7.9944741653333303E-5</v>
      </c>
      <c r="V1002" s="36">
        <v>5.6175039800000003E-5</v>
      </c>
      <c r="W1002" s="36">
        <v>9.4645338535E-5</v>
      </c>
      <c r="X1002" s="36">
        <v>8.9013846625000001E-5</v>
      </c>
      <c r="Y1002" s="36">
        <v>1.057344650725E-4</v>
      </c>
      <c r="Z1002" s="36">
        <v>1.0300036577000001E-4</v>
      </c>
      <c r="AA1002" s="36">
        <v>1.15617902835E-4</v>
      </c>
      <c r="AB1002" s="36">
        <v>1.1064167278999999E-4</v>
      </c>
      <c r="AC1002" s="36">
        <v>1.2279659009749999E-4</v>
      </c>
      <c r="AD1002" s="36">
        <v>1.0942776006250001E-4</v>
      </c>
      <c r="AE1002" s="36">
        <v>1.1463359404750001E-4</v>
      </c>
      <c r="AF1002" s="36">
        <v>1.2604073547999999E-4</v>
      </c>
      <c r="AG1002" s="36">
        <v>1.0895377487500001E-4</v>
      </c>
      <c r="AH1002" s="59" t="s">
        <v>873</v>
      </c>
    </row>
    <row r="1003" spans="1:34" ht="15" customHeight="1" x14ac:dyDescent="0.25">
      <c r="A1003" s="34" t="s">
        <v>832</v>
      </c>
      <c r="B1003" s="34" t="s">
        <v>98</v>
      </c>
      <c r="C1003" s="34" t="s">
        <v>45</v>
      </c>
      <c r="D1003" s="34" t="s">
        <v>57</v>
      </c>
      <c r="E1003" s="34" t="s">
        <v>12</v>
      </c>
      <c r="F1003" s="34" t="s">
        <v>13</v>
      </c>
      <c r="G1003" s="34" t="s">
        <v>14</v>
      </c>
      <c r="H1003" s="34" t="s">
        <v>15</v>
      </c>
      <c r="I1003" s="59" t="s">
        <v>17</v>
      </c>
      <c r="J1003" s="35">
        <v>1</v>
      </c>
      <c r="K1003" s="36">
        <v>3.3927021544726099E-2</v>
      </c>
      <c r="L1003" s="36">
        <v>3.3927021544726099E-2</v>
      </c>
      <c r="M1003" s="36">
        <v>3.3927021544726099E-2</v>
      </c>
      <c r="N1003" s="36">
        <v>3.3927021544726099E-2</v>
      </c>
      <c r="O1003" s="36">
        <v>3.3927021544726099E-2</v>
      </c>
      <c r="P1003" s="36">
        <v>3.3927021544726099E-2</v>
      </c>
      <c r="Q1003" s="36">
        <v>3.3927021544726099E-2</v>
      </c>
      <c r="R1003" s="36">
        <v>3.3927021544726099E-2</v>
      </c>
      <c r="S1003" s="36">
        <v>3.3927021544726099E-2</v>
      </c>
      <c r="T1003" s="36">
        <v>3.3927021544726099E-2</v>
      </c>
      <c r="U1003" s="36">
        <v>3.3927021544726099E-2</v>
      </c>
      <c r="V1003" s="36">
        <v>2.092314385888E-2</v>
      </c>
      <c r="W1003" s="36">
        <v>4.1734540694847E-2</v>
      </c>
      <c r="X1003" s="36">
        <v>3.9123380080451298E-2</v>
      </c>
      <c r="Y1003" s="36">
        <v>4.6670810229643603E-2</v>
      </c>
      <c r="Z1003" s="36">
        <v>4.5535307611123198E-2</v>
      </c>
      <c r="AA1003" s="36">
        <v>5.1130270008285197E-2</v>
      </c>
      <c r="AB1003" s="36">
        <v>4.9233784948246803E-2</v>
      </c>
      <c r="AC1003" s="36">
        <v>5.4665269248189603E-2</v>
      </c>
      <c r="AD1003" s="36">
        <v>4.8345025099220201E-2</v>
      </c>
      <c r="AE1003" s="36">
        <v>5.0572875490303801E-2</v>
      </c>
      <c r="AF1003" s="36">
        <v>5.5723199397198699E-2</v>
      </c>
      <c r="AG1003" s="36">
        <v>4.7818830023561298E-2</v>
      </c>
      <c r="AH1003" s="59" t="s">
        <v>873</v>
      </c>
    </row>
    <row r="1004" spans="1:34" ht="15" customHeight="1" x14ac:dyDescent="0.25">
      <c r="A1004" s="34" t="s">
        <v>832</v>
      </c>
      <c r="B1004" s="34" t="s">
        <v>98</v>
      </c>
      <c r="C1004" s="34" t="s">
        <v>45</v>
      </c>
      <c r="D1004" s="34" t="s">
        <v>57</v>
      </c>
      <c r="E1004" s="34" t="s">
        <v>12</v>
      </c>
      <c r="F1004" s="34" t="s">
        <v>13</v>
      </c>
      <c r="G1004" s="34" t="s">
        <v>14</v>
      </c>
      <c r="H1004" s="34" t="s">
        <v>15</v>
      </c>
      <c r="I1004" s="59" t="s">
        <v>18</v>
      </c>
      <c r="J1004" s="35">
        <v>298</v>
      </c>
      <c r="K1004" s="36">
        <v>1.38609646619307E-4</v>
      </c>
      <c r="L1004" s="36">
        <v>1.38609646619307E-4</v>
      </c>
      <c r="M1004" s="36">
        <v>1.38609646619307E-4</v>
      </c>
      <c r="N1004" s="36">
        <v>1.38609646619307E-4</v>
      </c>
      <c r="O1004" s="36">
        <v>1.38609646619307E-4</v>
      </c>
      <c r="P1004" s="36">
        <v>1.38609646619307E-4</v>
      </c>
      <c r="Q1004" s="36">
        <v>1.38609646619307E-4</v>
      </c>
      <c r="R1004" s="36">
        <v>1.38609646619307E-4</v>
      </c>
      <c r="S1004" s="36">
        <v>1.38609646619307E-4</v>
      </c>
      <c r="T1004" s="36">
        <v>1.38609646619307E-4</v>
      </c>
      <c r="U1004" s="36">
        <v>1.38609646619307E-4</v>
      </c>
      <c r="V1004" s="36">
        <v>9.7397305369599998E-5</v>
      </c>
      <c r="W1004" s="36">
        <v>1.6409780877631999E-4</v>
      </c>
      <c r="X1004" s="36">
        <v>1.5433382571200001E-4</v>
      </c>
      <c r="Y1004" s="36">
        <v>1.8332433798752001E-4</v>
      </c>
      <c r="Z1004" s="36">
        <v>1.7858390690324001E-4</v>
      </c>
      <c r="AA1004" s="36">
        <v>2.0046042208171999E-4</v>
      </c>
      <c r="AB1004" s="36">
        <v>1.9183254395008001E-4</v>
      </c>
      <c r="AC1004" s="36">
        <v>2.1290696057631999E-4</v>
      </c>
      <c r="AD1004" s="36">
        <v>1.89727839992E-4</v>
      </c>
      <c r="AE1004" s="36">
        <v>1.9875380960671999E-4</v>
      </c>
      <c r="AF1004" s="36">
        <v>2.1853171882496E-4</v>
      </c>
      <c r="AG1004" s="36">
        <v>1.88906035856E-4</v>
      </c>
      <c r="AH1004" s="59" t="s">
        <v>873</v>
      </c>
    </row>
    <row r="1005" spans="1:34" ht="15" customHeight="1" x14ac:dyDescent="0.25">
      <c r="A1005" s="34" t="s">
        <v>832</v>
      </c>
      <c r="B1005" s="34" t="s">
        <v>98</v>
      </c>
      <c r="C1005" s="34" t="s">
        <v>45</v>
      </c>
      <c r="D1005" s="34" t="s">
        <v>57</v>
      </c>
      <c r="E1005" s="34" t="s">
        <v>12</v>
      </c>
      <c r="F1005" s="34" t="s">
        <v>13</v>
      </c>
      <c r="G1005" s="34" t="s">
        <v>14</v>
      </c>
      <c r="H1005" s="34" t="s">
        <v>21</v>
      </c>
      <c r="I1005" s="59" t="s">
        <v>16</v>
      </c>
      <c r="J1005" s="35">
        <v>25</v>
      </c>
      <c r="K1005" s="36">
        <v>5.1814438970653198E-5</v>
      </c>
      <c r="L1005" s="36">
        <v>5.95098348583045E-5</v>
      </c>
      <c r="M1005" s="36">
        <v>5.14447973732472E-5</v>
      </c>
      <c r="N1005" s="36">
        <v>6.0694075931994198E-5</v>
      </c>
      <c r="O1005" s="36">
        <v>6.0603957348935501E-5</v>
      </c>
      <c r="P1005" s="36">
        <v>6.2530223180040596E-5</v>
      </c>
      <c r="Q1005" s="36">
        <v>6.5899813952076597E-5</v>
      </c>
      <c r="R1005" s="36">
        <v>6.5565115013787001E-5</v>
      </c>
      <c r="S1005" s="36">
        <v>5.5455172566126397E-5</v>
      </c>
      <c r="T1005" s="36">
        <v>7.5148106101836701E-5</v>
      </c>
      <c r="U1005" s="36">
        <v>8.6105297364467295E-5</v>
      </c>
      <c r="V1005" s="36">
        <v>9.0950991526069598E-5</v>
      </c>
      <c r="W1005" s="36">
        <v>9.5882674151252496E-5</v>
      </c>
      <c r="X1005" s="36">
        <v>8.8363178382009096E-5</v>
      </c>
      <c r="Y1005" s="36">
        <v>5.9672929948031897E-5</v>
      </c>
      <c r="Z1005" s="36">
        <v>6.7356077722171496E-5</v>
      </c>
      <c r="AA1005" s="36">
        <v>5.3025400730541999E-5</v>
      </c>
      <c r="AB1005" s="36">
        <v>5.8559335947022099E-5</v>
      </c>
      <c r="AC1005" s="36">
        <v>5.6961584757606803E-5</v>
      </c>
      <c r="AD1005" s="36">
        <v>5.2701104963001001E-5</v>
      </c>
      <c r="AE1005" s="36">
        <v>4.6752097862085103E-5</v>
      </c>
      <c r="AF1005" s="36">
        <v>4.5972096732377099E-5</v>
      </c>
      <c r="AG1005" s="36">
        <v>3.8873738741701403E-5</v>
      </c>
      <c r="AH1005" s="59" t="s">
        <v>492</v>
      </c>
    </row>
    <row r="1006" spans="1:34" ht="15" customHeight="1" x14ac:dyDescent="0.25">
      <c r="A1006" s="34" t="s">
        <v>832</v>
      </c>
      <c r="B1006" s="34" t="s">
        <v>98</v>
      </c>
      <c r="C1006" s="34" t="s">
        <v>45</v>
      </c>
      <c r="D1006" s="34" t="s">
        <v>57</v>
      </c>
      <c r="E1006" s="34" t="s">
        <v>12</v>
      </c>
      <c r="F1006" s="34" t="s">
        <v>13</v>
      </c>
      <c r="G1006" s="34" t="s">
        <v>14</v>
      </c>
      <c r="H1006" s="34" t="s">
        <v>21</v>
      </c>
      <c r="I1006" s="59" t="s">
        <v>17</v>
      </c>
      <c r="J1006" s="35">
        <v>1</v>
      </c>
      <c r="K1006" s="36">
        <v>0.445189659635852</v>
      </c>
      <c r="L1006" s="36">
        <v>0.51130850110255199</v>
      </c>
      <c r="M1006" s="36">
        <v>0.44201369903094001</v>
      </c>
      <c r="N1006" s="36">
        <v>0.52148350040769398</v>
      </c>
      <c r="O1006" s="36">
        <v>0.52070920154205402</v>
      </c>
      <c r="P1006" s="36">
        <v>0.53725967756290904</v>
      </c>
      <c r="Q1006" s="36">
        <v>0.56621120147624204</v>
      </c>
      <c r="R1006" s="36">
        <v>0.56333546819845703</v>
      </c>
      <c r="S1006" s="36">
        <v>0.47647084268815798</v>
      </c>
      <c r="T1006" s="36">
        <v>0.64567252762698102</v>
      </c>
      <c r="U1006" s="36">
        <v>0.73981671495550305</v>
      </c>
      <c r="V1006" s="36">
        <v>0.78145091919198995</v>
      </c>
      <c r="W1006" s="36">
        <v>0.82382393630756101</v>
      </c>
      <c r="X1006" s="36">
        <v>0.75921332165030497</v>
      </c>
      <c r="Y1006" s="36">
        <v>0.51270197680924201</v>
      </c>
      <c r="Z1006" s="36">
        <v>0.57872341978889796</v>
      </c>
      <c r="AA1006" s="36">
        <v>0.45559424307681701</v>
      </c>
      <c r="AB1006" s="36">
        <v>0.50314181445681305</v>
      </c>
      <c r="AC1006" s="36">
        <v>0.48941393623735702</v>
      </c>
      <c r="AD1006" s="36">
        <v>0.45280789384210401</v>
      </c>
      <c r="AE1006" s="36">
        <v>0.401694024831035</v>
      </c>
      <c r="AF1006" s="36">
        <v>0.39499225512458402</v>
      </c>
      <c r="AG1006" s="36">
        <v>0.334003163268698</v>
      </c>
      <c r="AH1006" s="59" t="s">
        <v>492</v>
      </c>
    </row>
    <row r="1007" spans="1:34" ht="15" customHeight="1" x14ac:dyDescent="0.25">
      <c r="A1007" s="34" t="s">
        <v>832</v>
      </c>
      <c r="B1007" s="34" t="s">
        <v>98</v>
      </c>
      <c r="C1007" s="34" t="s">
        <v>45</v>
      </c>
      <c r="D1007" s="34" t="s">
        <v>57</v>
      </c>
      <c r="E1007" s="34" t="s">
        <v>12</v>
      </c>
      <c r="F1007" s="34" t="s">
        <v>13</v>
      </c>
      <c r="G1007" s="34" t="s">
        <v>14</v>
      </c>
      <c r="H1007" s="34" t="s">
        <v>21</v>
      </c>
      <c r="I1007" s="59" t="s">
        <v>18</v>
      </c>
      <c r="J1007" s="35">
        <v>298</v>
      </c>
      <c r="K1007" s="36">
        <v>3.0881405626509298E-4</v>
      </c>
      <c r="L1007" s="36">
        <v>3.5467861575549502E-4</v>
      </c>
      <c r="M1007" s="36">
        <v>3.0661099234455301E-4</v>
      </c>
      <c r="N1007" s="36">
        <v>3.61736692554686E-4</v>
      </c>
      <c r="O1007" s="36">
        <v>3.61199585799656E-4</v>
      </c>
      <c r="P1007" s="36">
        <v>3.7268013015304201E-4</v>
      </c>
      <c r="Q1007" s="36">
        <v>3.9276289115437702E-4</v>
      </c>
      <c r="R1007" s="36">
        <v>3.9076808548217E-4</v>
      </c>
      <c r="S1007" s="36">
        <v>3.3051282849411401E-4</v>
      </c>
      <c r="T1007" s="36">
        <v>4.4788271236694699E-4</v>
      </c>
      <c r="U1007" s="36">
        <v>5.1318757229222502E-4</v>
      </c>
      <c r="V1007" s="36">
        <v>5.4206790949537498E-4</v>
      </c>
      <c r="W1007" s="36">
        <v>5.7146073794146497E-4</v>
      </c>
      <c r="X1007" s="36">
        <v>5.2664454315677395E-4</v>
      </c>
      <c r="Y1007" s="36">
        <v>3.5565066249027E-4</v>
      </c>
      <c r="Z1007" s="36">
        <v>4.0144222322414198E-4</v>
      </c>
      <c r="AA1007" s="36">
        <v>3.1603138835403099E-4</v>
      </c>
      <c r="AB1007" s="36">
        <v>3.4901364224425101E-4</v>
      </c>
      <c r="AC1007" s="36">
        <v>3.3949104515533599E-4</v>
      </c>
      <c r="AD1007" s="36">
        <v>3.1409858557948601E-4</v>
      </c>
      <c r="AE1007" s="36">
        <v>2.78642503258027E-4</v>
      </c>
      <c r="AF1007" s="36">
        <v>2.7399369652496698E-4</v>
      </c>
      <c r="AG1007" s="36">
        <v>2.3168748290054001E-4</v>
      </c>
      <c r="AH1007" s="59" t="s">
        <v>492</v>
      </c>
    </row>
    <row r="1008" spans="1:34" ht="15" customHeight="1" x14ac:dyDescent="0.25">
      <c r="A1008" s="34" t="s">
        <v>832</v>
      </c>
      <c r="B1008" s="34" t="s">
        <v>98</v>
      </c>
      <c r="C1008" s="34" t="s">
        <v>45</v>
      </c>
      <c r="D1008" s="34" t="s">
        <v>57</v>
      </c>
      <c r="E1008" s="34" t="s">
        <v>12</v>
      </c>
      <c r="F1008" s="34" t="s">
        <v>13</v>
      </c>
      <c r="G1008" s="34" t="s">
        <v>14</v>
      </c>
      <c r="H1008" s="34" t="s">
        <v>322</v>
      </c>
      <c r="I1008" s="59" t="s">
        <v>16</v>
      </c>
      <c r="J1008" s="35">
        <v>25</v>
      </c>
      <c r="K1008" s="36">
        <v>1.4421353159401299E-6</v>
      </c>
      <c r="L1008" s="36">
        <v>1.0880276040694499E-5</v>
      </c>
      <c r="M1008" s="36">
        <v>1.3406388972147199E-5</v>
      </c>
      <c r="N1008" s="36">
        <v>8.3553699406793295E-5</v>
      </c>
      <c r="O1008" s="36">
        <v>1.3437163446045601E-4</v>
      </c>
      <c r="P1008" s="36">
        <v>1.3146100000000001E-4</v>
      </c>
      <c r="Q1008" s="36">
        <v>1.2969103125256499E-4</v>
      </c>
      <c r="R1008" s="36">
        <v>1.2566140823750901E-4</v>
      </c>
      <c r="S1008" s="36">
        <v>1.4071568996141401E-4</v>
      </c>
      <c r="T1008" s="36">
        <v>1.3613798525453899E-4</v>
      </c>
      <c r="U1008" s="36">
        <v>2.3201059631473099E-4</v>
      </c>
      <c r="V1008" s="36">
        <v>2.12570052451842E-4</v>
      </c>
      <c r="W1008" s="36">
        <v>1.94249853574427E-4</v>
      </c>
      <c r="X1008" s="36">
        <v>1.6141731715318299E-4</v>
      </c>
      <c r="Y1008" s="36">
        <v>1.76385418392163E-4</v>
      </c>
      <c r="Z1008" s="36">
        <v>1.0078892700486301E-4</v>
      </c>
      <c r="AA1008" s="36">
        <v>5.6176662961547E-5</v>
      </c>
      <c r="AB1008" s="36">
        <v>6.5774550075376305E-5</v>
      </c>
      <c r="AC1008" s="36">
        <v>2.8006057579893099E-5</v>
      </c>
      <c r="AD1008" s="36">
        <v>5.26690850893792E-5</v>
      </c>
      <c r="AE1008" s="36">
        <v>7.7501950747151297E-5</v>
      </c>
      <c r="AF1008" s="36">
        <v>4.2424828877437897E-5</v>
      </c>
      <c r="AG1008" s="36">
        <v>8.9178348078593596E-5</v>
      </c>
      <c r="AH1008" s="59" t="s">
        <v>497</v>
      </c>
    </row>
    <row r="1009" spans="1:34" ht="15" customHeight="1" x14ac:dyDescent="0.25">
      <c r="A1009" s="34" t="s">
        <v>832</v>
      </c>
      <c r="B1009" s="34" t="s">
        <v>98</v>
      </c>
      <c r="C1009" s="34" t="s">
        <v>45</v>
      </c>
      <c r="D1009" s="34" t="s">
        <v>57</v>
      </c>
      <c r="E1009" s="34" t="s">
        <v>12</v>
      </c>
      <c r="F1009" s="34" t="s">
        <v>13</v>
      </c>
      <c r="G1009" s="34" t="s">
        <v>14</v>
      </c>
      <c r="H1009" s="34" t="s">
        <v>322</v>
      </c>
      <c r="I1009" s="59" t="s">
        <v>18</v>
      </c>
      <c r="J1009" s="35">
        <v>298</v>
      </c>
      <c r="K1009" s="36">
        <v>1.25442386508695E-5</v>
      </c>
      <c r="L1009" s="36">
        <v>9.4640757863165495E-5</v>
      </c>
      <c r="M1009" s="36">
        <v>1.1661384396745499E-4</v>
      </c>
      <c r="N1009" s="36">
        <v>7.2678169235357705E-4</v>
      </c>
      <c r="O1009" s="36">
        <v>1.1688153198582E-3</v>
      </c>
      <c r="P1009" s="36">
        <v>1.1434975199999999E-3</v>
      </c>
      <c r="Q1009" s="36">
        <v>1.12810166211691E-3</v>
      </c>
      <c r="R1009" s="36">
        <v>1.0930504764097299E-3</v>
      </c>
      <c r="S1009" s="36">
        <v>1.2239983150589601E-3</v>
      </c>
      <c r="T1009" s="36">
        <v>1.1841797074140801E-3</v>
      </c>
      <c r="U1009" s="36">
        <v>2.0181159545387302E-3</v>
      </c>
      <c r="V1009" s="36">
        <v>1.84901474813786E-3</v>
      </c>
      <c r="W1009" s="36">
        <v>1.68965872633496E-3</v>
      </c>
      <c r="X1009" s="36">
        <v>1.40406890142109E-3</v>
      </c>
      <c r="Y1009" s="36">
        <v>1.53426710960361E-3</v>
      </c>
      <c r="Z1009" s="36">
        <v>8.76700223439056E-4</v>
      </c>
      <c r="AA1009" s="36">
        <v>4.8864587047416899E-4</v>
      </c>
      <c r="AB1009" s="36">
        <v>5.7213192422321904E-4</v>
      </c>
      <c r="AC1009" s="36">
        <v>2.43607285716562E-4</v>
      </c>
      <c r="AD1009" s="36">
        <v>4.5813563095042697E-4</v>
      </c>
      <c r="AE1009" s="36">
        <v>6.7414129266116696E-4</v>
      </c>
      <c r="AF1009" s="36">
        <v>3.69027214213909E-4</v>
      </c>
      <c r="AG1009" s="36">
        <v>7.7570701474634005E-4</v>
      </c>
      <c r="AH1009" s="59" t="s">
        <v>497</v>
      </c>
    </row>
    <row r="1010" spans="1:34" ht="15" customHeight="1" x14ac:dyDescent="0.25">
      <c r="A1010" s="34" t="s">
        <v>832</v>
      </c>
      <c r="B1010" s="34" t="s">
        <v>98</v>
      </c>
      <c r="C1010" s="34" t="s">
        <v>45</v>
      </c>
      <c r="D1010" s="34" t="s">
        <v>57</v>
      </c>
      <c r="E1010" s="34" t="s">
        <v>12</v>
      </c>
      <c r="F1010" s="34" t="s">
        <v>13</v>
      </c>
      <c r="G1010" s="34" t="s">
        <v>14</v>
      </c>
      <c r="H1010" s="34" t="s">
        <v>92</v>
      </c>
      <c r="I1010" s="59" t="s">
        <v>16</v>
      </c>
      <c r="J1010" s="35">
        <v>25</v>
      </c>
      <c r="K1010" s="36">
        <v>2.00029991206313E-4</v>
      </c>
      <c r="L1010" s="36">
        <v>1.1201901982791601E-3</v>
      </c>
      <c r="M1010" s="36">
        <v>1.1773009223059201E-3</v>
      </c>
      <c r="N1010" s="36">
        <v>1.22166917149182E-3</v>
      </c>
      <c r="O1010" s="36">
        <v>1.2797357316944799E-3</v>
      </c>
      <c r="P1010" s="36">
        <v>1.17560666666667E-3</v>
      </c>
      <c r="Q1010" s="36">
        <v>1.15764673986348E-3</v>
      </c>
      <c r="R1010" s="36">
        <v>1.1196582477995399E-3</v>
      </c>
      <c r="S1010" s="36">
        <v>1.1313303220285801E-3</v>
      </c>
      <c r="T1010" s="36">
        <v>1.07597142367193E-3</v>
      </c>
      <c r="U1010" s="36">
        <v>1.1548388668568999E-3</v>
      </c>
      <c r="V1010" s="36">
        <v>9.6628631262058405E-4</v>
      </c>
      <c r="W1010" s="36">
        <v>9.5827141520784598E-4</v>
      </c>
      <c r="X1010" s="36">
        <v>7.5903836405863997E-4</v>
      </c>
      <c r="Y1010" s="36">
        <v>7.6825917865948204E-4</v>
      </c>
      <c r="Z1010" s="36">
        <v>4.7233792723709302E-4</v>
      </c>
      <c r="AA1010" s="36">
        <v>2.6665304748653201E-4</v>
      </c>
      <c r="AB1010" s="36">
        <v>3.14459551302378E-4</v>
      </c>
      <c r="AC1010" s="36">
        <v>1.3176843152062499E-4</v>
      </c>
      <c r="AD1010" s="36">
        <v>2.5368246865439202E-4</v>
      </c>
      <c r="AE1010" s="36">
        <v>3.7202926603387701E-4</v>
      </c>
      <c r="AF1010" s="36">
        <v>2.0435826527957901E-4</v>
      </c>
      <c r="AG1010" s="36">
        <v>4.1815259021695097E-4</v>
      </c>
      <c r="AH1010" s="59" t="s">
        <v>493</v>
      </c>
    </row>
    <row r="1011" spans="1:34" ht="15" customHeight="1" x14ac:dyDescent="0.25">
      <c r="A1011" s="34" t="s">
        <v>832</v>
      </c>
      <c r="B1011" s="34" t="s">
        <v>98</v>
      </c>
      <c r="C1011" s="34" t="s">
        <v>45</v>
      </c>
      <c r="D1011" s="34" t="s">
        <v>57</v>
      </c>
      <c r="E1011" s="34" t="s">
        <v>12</v>
      </c>
      <c r="F1011" s="34" t="s">
        <v>13</v>
      </c>
      <c r="G1011" s="34" t="s">
        <v>14</v>
      </c>
      <c r="H1011" s="34" t="s">
        <v>92</v>
      </c>
      <c r="I1011" s="59" t="s">
        <v>17</v>
      </c>
      <c r="J1011" s="35">
        <v>1</v>
      </c>
      <c r="K1011" s="36">
        <v>0.14994148125829601</v>
      </c>
      <c r="L1011" s="36">
        <v>0.83404321307974105</v>
      </c>
      <c r="M1011" s="36">
        <v>0.87755422098222002</v>
      </c>
      <c r="N1011" s="36">
        <v>0.92229914101775201</v>
      </c>
      <c r="O1011" s="36">
        <v>0.95726792202210198</v>
      </c>
      <c r="P1011" s="36">
        <v>0.87443975080000003</v>
      </c>
      <c r="Q1011" s="36">
        <v>0.867766207967964</v>
      </c>
      <c r="R1011" s="36">
        <v>0.84364009655200101</v>
      </c>
      <c r="S1011" s="36">
        <v>0.84281280665324099</v>
      </c>
      <c r="T1011" s="36">
        <v>0.80530005233302304</v>
      </c>
      <c r="U1011" s="36">
        <v>0.86214495605202002</v>
      </c>
      <c r="V1011" s="36">
        <v>0.72097520643559598</v>
      </c>
      <c r="W1011" s="36">
        <v>0.70539600666734603</v>
      </c>
      <c r="X1011" s="36">
        <v>0.55872424348206695</v>
      </c>
      <c r="Y1011" s="36">
        <v>0.56550681883596099</v>
      </c>
      <c r="Z1011" s="36">
        <v>0.34766527582826301</v>
      </c>
      <c r="AA1011" s="36">
        <v>0.19626119058666699</v>
      </c>
      <c r="AB1011" s="36">
        <v>0.23144908702382699</v>
      </c>
      <c r="AC1011" s="36">
        <v>9.69856878776824E-2</v>
      </c>
      <c r="AD1011" s="36">
        <v>0.186719322792988</v>
      </c>
      <c r="AE1011" s="36">
        <v>0.27379631987740899</v>
      </c>
      <c r="AF1011" s="36">
        <v>0.150409061155272</v>
      </c>
      <c r="AG1011" s="36">
        <v>0.30776339380489098</v>
      </c>
      <c r="AH1011" s="59" t="s">
        <v>493</v>
      </c>
    </row>
    <row r="1012" spans="1:34" ht="15" customHeight="1" x14ac:dyDescent="0.25">
      <c r="A1012" s="34" t="s">
        <v>832</v>
      </c>
      <c r="B1012" s="34" t="s">
        <v>98</v>
      </c>
      <c r="C1012" s="34" t="s">
        <v>45</v>
      </c>
      <c r="D1012" s="34" t="s">
        <v>57</v>
      </c>
      <c r="E1012" s="34" t="s">
        <v>12</v>
      </c>
      <c r="F1012" s="34" t="s">
        <v>13</v>
      </c>
      <c r="G1012" s="34" t="s">
        <v>14</v>
      </c>
      <c r="H1012" s="34" t="s">
        <v>92</v>
      </c>
      <c r="I1012" s="59" t="s">
        <v>18</v>
      </c>
      <c r="J1012" s="35">
        <v>298</v>
      </c>
      <c r="K1012" s="36">
        <v>2.3843574951792502E-3</v>
      </c>
      <c r="L1012" s="36">
        <v>1.3352667163487601E-2</v>
      </c>
      <c r="M1012" s="36">
        <v>1.4033426993886501E-2</v>
      </c>
      <c r="N1012" s="36">
        <v>1.45622965241825E-2</v>
      </c>
      <c r="O1012" s="36">
        <v>1.52544499217982E-2</v>
      </c>
      <c r="P1012" s="36">
        <v>1.4013231466666699E-2</v>
      </c>
      <c r="Q1012" s="36">
        <v>1.37991491391727E-2</v>
      </c>
      <c r="R1012" s="36">
        <v>1.33463263137706E-2</v>
      </c>
      <c r="S1012" s="36">
        <v>1.3485457438580701E-2</v>
      </c>
      <c r="T1012" s="36">
        <v>1.2825579370169499E-2</v>
      </c>
      <c r="U1012" s="36">
        <v>1.3765679292934299E-2</v>
      </c>
      <c r="V1012" s="36">
        <v>1.15181328464374E-2</v>
      </c>
      <c r="W1012" s="36">
        <v>1.14225952692775E-2</v>
      </c>
      <c r="X1012" s="36">
        <v>9.0477372995789902E-3</v>
      </c>
      <c r="Y1012" s="36">
        <v>9.1576494096210197E-3</v>
      </c>
      <c r="Z1012" s="36">
        <v>5.6302680926661498E-3</v>
      </c>
      <c r="AA1012" s="36">
        <v>3.1785043260394602E-3</v>
      </c>
      <c r="AB1012" s="36">
        <v>3.7483578515243401E-3</v>
      </c>
      <c r="AC1012" s="36">
        <v>1.5706797037258499E-3</v>
      </c>
      <c r="AD1012" s="36">
        <v>3.02389502636036E-3</v>
      </c>
      <c r="AE1012" s="36">
        <v>4.4345888511238196E-3</v>
      </c>
      <c r="AF1012" s="36">
        <v>2.4359505221325799E-3</v>
      </c>
      <c r="AG1012" s="36">
        <v>4.9843788753860504E-3</v>
      </c>
      <c r="AH1012" s="59" t="s">
        <v>493</v>
      </c>
    </row>
    <row r="1013" spans="1:34" ht="15" customHeight="1" x14ac:dyDescent="0.25">
      <c r="A1013" s="34" t="s">
        <v>832</v>
      </c>
      <c r="B1013" s="34" t="s">
        <v>98</v>
      </c>
      <c r="C1013" s="34" t="s">
        <v>45</v>
      </c>
      <c r="D1013" s="34" t="s">
        <v>57</v>
      </c>
      <c r="E1013" s="34" t="s">
        <v>12</v>
      </c>
      <c r="F1013" s="34" t="s">
        <v>13</v>
      </c>
      <c r="G1013" s="34" t="s">
        <v>14</v>
      </c>
      <c r="H1013" s="34" t="s">
        <v>23</v>
      </c>
      <c r="I1013" s="59" t="s">
        <v>16</v>
      </c>
      <c r="J1013" s="35">
        <v>25</v>
      </c>
      <c r="K1013" s="36">
        <v>9.7301250000000003E-6</v>
      </c>
      <c r="L1013" s="36">
        <v>1.3020750000000001E-5</v>
      </c>
      <c r="M1013" s="36">
        <v>3.4020000000000002E-6</v>
      </c>
      <c r="N1013" s="36">
        <v>1.3851E-5</v>
      </c>
      <c r="O1013" s="36">
        <v>1.3192875E-5</v>
      </c>
      <c r="P1013" s="36">
        <v>1.306125E-5</v>
      </c>
      <c r="Q1013" s="36">
        <v>9.8718749999999994E-6</v>
      </c>
      <c r="R1013" s="36">
        <v>9.7908749999999997E-6</v>
      </c>
      <c r="S1013" s="36">
        <v>4.2828750000000001E-6</v>
      </c>
      <c r="T1013" s="36">
        <v>1.1340000000000001E-6</v>
      </c>
      <c r="U1013" s="36">
        <v>1.5592499999999999E-6</v>
      </c>
      <c r="V1013" s="36">
        <v>3.2298750000000001E-6</v>
      </c>
      <c r="W1013" s="36">
        <v>1.3871250000000001E-6</v>
      </c>
      <c r="X1013" s="36">
        <v>5.3662500000000003E-7</v>
      </c>
      <c r="Y1013" s="36">
        <v>6.874875E-6</v>
      </c>
      <c r="Z1013" s="36">
        <v>1.3365E-6</v>
      </c>
      <c r="AA1013" s="36">
        <v>3.7462499999999998E-7</v>
      </c>
      <c r="AB1013" s="36">
        <v>2.4299999999999999E-7</v>
      </c>
      <c r="AC1013" s="36">
        <v>1.7212499999999999E-7</v>
      </c>
      <c r="AD1013" s="36">
        <v>9.1125000000000004E-8</v>
      </c>
      <c r="AE1013" s="36">
        <v>5.0624999999999998E-8</v>
      </c>
      <c r="AF1013" s="36">
        <v>5.0624999999999998E-8</v>
      </c>
      <c r="AG1013" s="36">
        <v>5.0624999999999998E-8</v>
      </c>
      <c r="AH1013" s="59" t="s">
        <v>494</v>
      </c>
    </row>
    <row r="1014" spans="1:34" ht="15" customHeight="1" x14ac:dyDescent="0.25">
      <c r="A1014" s="34" t="s">
        <v>832</v>
      </c>
      <c r="B1014" s="34" t="s">
        <v>98</v>
      </c>
      <c r="C1014" s="34" t="s">
        <v>45</v>
      </c>
      <c r="D1014" s="34" t="s">
        <v>57</v>
      </c>
      <c r="E1014" s="34" t="s">
        <v>12</v>
      </c>
      <c r="F1014" s="34" t="s">
        <v>13</v>
      </c>
      <c r="G1014" s="34" t="s">
        <v>14</v>
      </c>
      <c r="H1014" s="34" t="s">
        <v>23</v>
      </c>
      <c r="I1014" s="59" t="s">
        <v>17</v>
      </c>
      <c r="J1014" s="35">
        <v>1</v>
      </c>
      <c r="K1014" s="36">
        <v>9.7560719999999993E-3</v>
      </c>
      <c r="L1014" s="36">
        <v>1.3055472E-2</v>
      </c>
      <c r="M1014" s="36">
        <v>3.4110719999999998E-3</v>
      </c>
      <c r="N1014" s="36">
        <v>1.3887936E-2</v>
      </c>
      <c r="O1014" s="36">
        <v>1.3228056E-2</v>
      </c>
      <c r="P1014" s="36">
        <v>1.309608E-2</v>
      </c>
      <c r="Q1014" s="36">
        <v>9.8981999999999994E-3</v>
      </c>
      <c r="R1014" s="36">
        <v>9.8169840000000008E-3</v>
      </c>
      <c r="S1014" s="36">
        <v>4.2942960000000004E-3</v>
      </c>
      <c r="T1014" s="36">
        <v>1.1370239999999999E-3</v>
      </c>
      <c r="U1014" s="36">
        <v>1.5634080000000001E-3</v>
      </c>
      <c r="V1014" s="36">
        <v>3.2384879999999999E-3</v>
      </c>
      <c r="W1014" s="36">
        <v>1.3908239999999999E-3</v>
      </c>
      <c r="X1014" s="36">
        <v>5.3805599999999997E-4</v>
      </c>
      <c r="Y1014" s="36">
        <v>6.8932079999999996E-3</v>
      </c>
      <c r="Z1014" s="36">
        <v>1.340064E-3</v>
      </c>
      <c r="AA1014" s="36">
        <v>3.7562400000000002E-4</v>
      </c>
      <c r="AB1014" s="36">
        <v>2.4364800000000001E-4</v>
      </c>
      <c r="AC1014" s="36">
        <v>1.7258400000000001E-4</v>
      </c>
      <c r="AD1014" s="36">
        <v>9.1367999999999997E-5</v>
      </c>
      <c r="AE1014" s="36">
        <v>5.0760000000000002E-5</v>
      </c>
      <c r="AF1014" s="36">
        <v>5.0760000000000002E-5</v>
      </c>
      <c r="AG1014" s="36">
        <v>5.0760000000000002E-5</v>
      </c>
      <c r="AH1014" s="59" t="s">
        <v>494</v>
      </c>
    </row>
    <row r="1015" spans="1:34" ht="15" customHeight="1" x14ac:dyDescent="0.25">
      <c r="A1015" s="34" t="s">
        <v>832</v>
      </c>
      <c r="B1015" s="34" t="s">
        <v>98</v>
      </c>
      <c r="C1015" s="34" t="s">
        <v>45</v>
      </c>
      <c r="D1015" s="34" t="s">
        <v>57</v>
      </c>
      <c r="E1015" s="34" t="s">
        <v>12</v>
      </c>
      <c r="F1015" s="34" t="s">
        <v>13</v>
      </c>
      <c r="G1015" s="34" t="s">
        <v>14</v>
      </c>
      <c r="H1015" s="34" t="s">
        <v>23</v>
      </c>
      <c r="I1015" s="59" t="s">
        <v>18</v>
      </c>
      <c r="J1015" s="35">
        <v>298</v>
      </c>
      <c r="K1015" s="36">
        <v>2.3196618E-5</v>
      </c>
      <c r="L1015" s="36">
        <v>3.1041468000000003E-5</v>
      </c>
      <c r="M1015" s="36">
        <v>8.1103680000000003E-6</v>
      </c>
      <c r="N1015" s="36">
        <v>3.3020783999999997E-5</v>
      </c>
      <c r="O1015" s="36">
        <v>3.1451814000000001E-5</v>
      </c>
      <c r="P1015" s="36">
        <v>3.113802E-5</v>
      </c>
      <c r="Q1015" s="36">
        <v>2.353455E-5</v>
      </c>
      <c r="R1015" s="36">
        <v>2.3341445999999999E-5</v>
      </c>
      <c r="S1015" s="36">
        <v>1.0210374E-5</v>
      </c>
      <c r="T1015" s="36">
        <v>2.7034560000000001E-6</v>
      </c>
      <c r="U1015" s="36">
        <v>3.7172519999999999E-6</v>
      </c>
      <c r="V1015" s="36">
        <v>7.7000219999999993E-6</v>
      </c>
      <c r="W1015" s="36">
        <v>3.3069059999999998E-6</v>
      </c>
      <c r="X1015" s="36">
        <v>1.2793139999999999E-6</v>
      </c>
      <c r="Y1015" s="36">
        <v>1.6389701999999999E-5</v>
      </c>
      <c r="Z1015" s="36">
        <v>3.1862160000000001E-6</v>
      </c>
      <c r="AA1015" s="36">
        <v>8.9310600000000003E-7</v>
      </c>
      <c r="AB1015" s="36">
        <v>5.7931200000000002E-7</v>
      </c>
      <c r="AC1015" s="36">
        <v>4.1034600000000001E-7</v>
      </c>
      <c r="AD1015" s="36">
        <v>2.1724200000000001E-7</v>
      </c>
      <c r="AE1015" s="36">
        <v>1.2069E-7</v>
      </c>
      <c r="AF1015" s="36">
        <v>1.2069E-7</v>
      </c>
      <c r="AG1015" s="36">
        <v>1.2069E-7</v>
      </c>
      <c r="AH1015" s="59" t="s">
        <v>494</v>
      </c>
    </row>
    <row r="1016" spans="1:34" ht="15" customHeight="1" x14ac:dyDescent="0.25">
      <c r="A1016" s="34" t="s">
        <v>832</v>
      </c>
      <c r="B1016" s="34" t="s">
        <v>98</v>
      </c>
      <c r="C1016" s="34" t="s">
        <v>45</v>
      </c>
      <c r="D1016" s="34" t="s">
        <v>57</v>
      </c>
      <c r="E1016" s="34" t="s">
        <v>12</v>
      </c>
      <c r="F1016" s="34" t="s">
        <v>13</v>
      </c>
      <c r="G1016" s="34" t="s">
        <v>14</v>
      </c>
      <c r="H1016" s="34" t="s">
        <v>50</v>
      </c>
      <c r="I1016" s="59" t="s">
        <v>16</v>
      </c>
      <c r="J1016" s="35">
        <v>25</v>
      </c>
      <c r="K1016" s="36">
        <v>1.5257999999999999E-3</v>
      </c>
      <c r="L1016" s="36">
        <v>1.636275E-3</v>
      </c>
      <c r="M1016" s="36">
        <v>2.3636999999999998E-3</v>
      </c>
      <c r="N1016" s="36">
        <v>1.723275E-3</v>
      </c>
      <c r="O1016" s="36">
        <v>1.2359999999999999E-3</v>
      </c>
      <c r="P1016" s="36">
        <v>4.5104999999999999E-4</v>
      </c>
      <c r="Q1016" s="36">
        <v>7.6942500000000001E-4</v>
      </c>
      <c r="R1016" s="36">
        <v>4.8660000000000001E-4</v>
      </c>
      <c r="S1016" s="36">
        <v>1.023225E-3</v>
      </c>
      <c r="T1016" s="36">
        <v>1.4245499999999999E-3</v>
      </c>
      <c r="U1016" s="36">
        <v>1.694175E-3</v>
      </c>
      <c r="V1016" s="36">
        <v>1.8326250000000001E-3</v>
      </c>
      <c r="W1016" s="36">
        <v>1.7701500000000001E-3</v>
      </c>
      <c r="X1016" s="36">
        <v>1.73895E-3</v>
      </c>
      <c r="Y1016" s="36">
        <v>1.8194999999999999E-3</v>
      </c>
      <c r="Z1016" s="36">
        <v>1.751025E-3</v>
      </c>
      <c r="AA1016" s="36">
        <v>1.6880249999999999E-3</v>
      </c>
      <c r="AB1016" s="36">
        <v>1.616925E-3</v>
      </c>
      <c r="AC1016" s="36">
        <v>1.54845E-3</v>
      </c>
      <c r="AD1016" s="36">
        <v>1.6010250000000001E-3</v>
      </c>
      <c r="AE1016" s="36">
        <v>1.6046999999999999E-3</v>
      </c>
      <c r="AF1016" s="36">
        <v>1.6312500000000001E-3</v>
      </c>
      <c r="AG1016" s="36">
        <v>1.7420249999999999E-3</v>
      </c>
      <c r="AH1016" s="59" t="s">
        <v>495</v>
      </c>
    </row>
    <row r="1017" spans="1:34" ht="15" customHeight="1" x14ac:dyDescent="0.25">
      <c r="A1017" s="34" t="s">
        <v>832</v>
      </c>
      <c r="B1017" s="34" t="s">
        <v>98</v>
      </c>
      <c r="C1017" s="34" t="s">
        <v>45</v>
      </c>
      <c r="D1017" s="34" t="s">
        <v>57</v>
      </c>
      <c r="E1017" s="34" t="s">
        <v>12</v>
      </c>
      <c r="F1017" s="34" t="s">
        <v>13</v>
      </c>
      <c r="G1017" s="34" t="s">
        <v>14</v>
      </c>
      <c r="H1017" s="34" t="s">
        <v>50</v>
      </c>
      <c r="I1017" s="59" t="s">
        <v>17</v>
      </c>
      <c r="J1017" s="35">
        <v>1</v>
      </c>
      <c r="K1017" s="36">
        <v>1.28126512</v>
      </c>
      <c r="L1017" s="36">
        <v>1.37403466</v>
      </c>
      <c r="M1017" s="36">
        <v>1.9848776800000001</v>
      </c>
      <c r="N1017" s="36">
        <v>1.44709146</v>
      </c>
      <c r="O1017" s="36">
        <v>1.0379103999999999</v>
      </c>
      <c r="P1017" s="36">
        <v>0.37876172000000002</v>
      </c>
      <c r="Q1017" s="36">
        <v>0.64611182</v>
      </c>
      <c r="R1017" s="36">
        <v>0.40861424000000002</v>
      </c>
      <c r="S1017" s="36">
        <v>0.85923614000000004</v>
      </c>
      <c r="T1017" s="36">
        <v>1.19624212</v>
      </c>
      <c r="U1017" s="36">
        <v>1.42265522</v>
      </c>
      <c r="V1017" s="36">
        <v>1.5389162999999999</v>
      </c>
      <c r="W1017" s="36">
        <v>1.48645396</v>
      </c>
      <c r="X1017" s="36">
        <v>1.46025428</v>
      </c>
      <c r="Y1017" s="36">
        <v>1.5278948000000001</v>
      </c>
      <c r="Z1017" s="36">
        <v>1.4703940600000001</v>
      </c>
      <c r="AA1017" s="36">
        <v>1.41749086</v>
      </c>
      <c r="AB1017" s="36">
        <v>1.3577858199999999</v>
      </c>
      <c r="AC1017" s="36">
        <v>1.3002850800000001</v>
      </c>
      <c r="AD1017" s="36">
        <v>1.34443406</v>
      </c>
      <c r="AE1017" s="36">
        <v>1.34752008</v>
      </c>
      <c r="AF1017" s="36">
        <v>1.369815</v>
      </c>
      <c r="AG1017" s="36">
        <v>1.4628364599999999</v>
      </c>
      <c r="AH1017" s="59" t="s">
        <v>495</v>
      </c>
    </row>
    <row r="1018" spans="1:34" ht="15" customHeight="1" x14ac:dyDescent="0.25">
      <c r="A1018" s="34" t="s">
        <v>832</v>
      </c>
      <c r="B1018" s="34" t="s">
        <v>98</v>
      </c>
      <c r="C1018" s="34" t="s">
        <v>45</v>
      </c>
      <c r="D1018" s="34" t="s">
        <v>57</v>
      </c>
      <c r="E1018" s="34" t="s">
        <v>12</v>
      </c>
      <c r="F1018" s="34" t="s">
        <v>13</v>
      </c>
      <c r="G1018" s="34" t="s">
        <v>14</v>
      </c>
      <c r="H1018" s="34" t="s">
        <v>50</v>
      </c>
      <c r="I1018" s="59" t="s">
        <v>18</v>
      </c>
      <c r="J1018" s="35">
        <v>298</v>
      </c>
      <c r="K1018" s="36">
        <v>3.6375072E-3</v>
      </c>
      <c r="L1018" s="36">
        <v>3.9008796000000001E-3</v>
      </c>
      <c r="M1018" s="36">
        <v>5.6350608000000002E-3</v>
      </c>
      <c r="N1018" s="36">
        <v>4.1082875999999997E-3</v>
      </c>
      <c r="O1018" s="36">
        <v>2.9466240000000001E-3</v>
      </c>
      <c r="P1018" s="36">
        <v>1.0753032E-3</v>
      </c>
      <c r="Q1018" s="36">
        <v>1.8343092E-3</v>
      </c>
      <c r="R1018" s="36">
        <v>1.1600543999999999E-3</v>
      </c>
      <c r="S1018" s="36">
        <v>2.4393684000000001E-3</v>
      </c>
      <c r="T1018" s="36">
        <v>3.3961272000000002E-3</v>
      </c>
      <c r="U1018" s="36">
        <v>4.0389131999999999E-3</v>
      </c>
      <c r="V1018" s="36">
        <v>4.3689779999999999E-3</v>
      </c>
      <c r="W1018" s="36">
        <v>4.2200375999999996E-3</v>
      </c>
      <c r="X1018" s="36">
        <v>4.1456567999999996E-3</v>
      </c>
      <c r="Y1018" s="36">
        <v>4.3376880000000001E-3</v>
      </c>
      <c r="Z1018" s="36">
        <v>4.1744436000000001E-3</v>
      </c>
      <c r="AA1018" s="36">
        <v>4.0242515999999997E-3</v>
      </c>
      <c r="AB1018" s="36">
        <v>3.8547491999999998E-3</v>
      </c>
      <c r="AC1018" s="36">
        <v>3.6915047999999998E-3</v>
      </c>
      <c r="AD1018" s="36">
        <v>3.8168436000000001E-3</v>
      </c>
      <c r="AE1018" s="36">
        <v>3.8256048000000001E-3</v>
      </c>
      <c r="AF1018" s="36">
        <v>3.8888999999999998E-3</v>
      </c>
      <c r="AG1018" s="36">
        <v>4.1529875999999997E-3</v>
      </c>
      <c r="AH1018" s="59" t="s">
        <v>495</v>
      </c>
    </row>
    <row r="1019" spans="1:34" ht="15" customHeight="1" x14ac:dyDescent="0.25">
      <c r="A1019" s="34" t="s">
        <v>832</v>
      </c>
      <c r="B1019" s="34" t="s">
        <v>98</v>
      </c>
      <c r="C1019" s="34" t="s">
        <v>45</v>
      </c>
      <c r="D1019" s="34" t="s">
        <v>57</v>
      </c>
      <c r="E1019" s="34" t="s">
        <v>12</v>
      </c>
      <c r="F1019" s="34" t="s">
        <v>13</v>
      </c>
      <c r="G1019" s="34" t="s">
        <v>14</v>
      </c>
      <c r="H1019" s="34" t="s">
        <v>20</v>
      </c>
      <c r="I1019" s="59" t="s">
        <v>16</v>
      </c>
      <c r="J1019" s="35">
        <v>25</v>
      </c>
      <c r="K1019" s="36">
        <v>1.89595605300072E-4</v>
      </c>
      <c r="L1019" s="36">
        <v>1.9737235221809499E-4</v>
      </c>
      <c r="M1019" s="36">
        <v>1.84971534332129E-4</v>
      </c>
      <c r="N1019" s="36">
        <v>2.2855433904096599E-4</v>
      </c>
      <c r="O1019" s="36">
        <v>2.5186295082471198E-4</v>
      </c>
      <c r="P1019" s="36">
        <v>2.35881879669334E-4</v>
      </c>
      <c r="Q1019" s="36">
        <v>2.2078049675916601E-4</v>
      </c>
      <c r="R1019" s="36">
        <v>2.0940854795034299E-4</v>
      </c>
      <c r="S1019" s="36">
        <v>5.2731699796689305E-4</v>
      </c>
      <c r="T1019" s="36">
        <v>5.4506220567750402E-4</v>
      </c>
      <c r="U1019" s="36">
        <v>6.6909795515772798E-4</v>
      </c>
      <c r="V1019" s="36">
        <v>6.3520791872297296E-4</v>
      </c>
      <c r="W1019" s="36">
        <v>4.3008060440631498E-4</v>
      </c>
      <c r="X1019" s="36">
        <v>4.8200082191060501E-4</v>
      </c>
      <c r="Y1019" s="36">
        <v>5.5320548843246903E-4</v>
      </c>
      <c r="Z1019" s="36">
        <v>6.3642041899854697E-4</v>
      </c>
      <c r="AA1019" s="36">
        <v>8.4169206532458602E-4</v>
      </c>
      <c r="AB1019" s="36">
        <v>8.25664593588984E-4</v>
      </c>
      <c r="AC1019" s="36">
        <v>9.49388868266032E-4</v>
      </c>
      <c r="AD1019" s="36">
        <v>1.12019229227778E-3</v>
      </c>
      <c r="AE1019" s="36">
        <v>5.5380355525834696E-4</v>
      </c>
      <c r="AF1019" s="36">
        <v>2.22924571634683E-4</v>
      </c>
      <c r="AG1019" s="36">
        <v>2.20875962543096E-4</v>
      </c>
      <c r="AH1019" s="59" t="s">
        <v>491</v>
      </c>
    </row>
    <row r="1020" spans="1:34" ht="15" customHeight="1" x14ac:dyDescent="0.25">
      <c r="A1020" s="34" t="s">
        <v>832</v>
      </c>
      <c r="B1020" s="34" t="s">
        <v>98</v>
      </c>
      <c r="C1020" s="34" t="s">
        <v>45</v>
      </c>
      <c r="D1020" s="34" t="s">
        <v>57</v>
      </c>
      <c r="E1020" s="34" t="s">
        <v>12</v>
      </c>
      <c r="F1020" s="34" t="s">
        <v>13</v>
      </c>
      <c r="G1020" s="34" t="s">
        <v>14</v>
      </c>
      <c r="H1020" s="34" t="s">
        <v>20</v>
      </c>
      <c r="I1020" s="59" t="s">
        <v>17</v>
      </c>
      <c r="J1020" s="35">
        <v>1</v>
      </c>
      <c r="K1020" s="36">
        <v>0.40209435972039298</v>
      </c>
      <c r="L1020" s="36">
        <v>0.41858728458413502</v>
      </c>
      <c r="M1020" s="36">
        <v>0.39228763001158001</v>
      </c>
      <c r="N1020" s="36">
        <v>0.48471804223808002</v>
      </c>
      <c r="O1020" s="36">
        <v>0.53415094610905001</v>
      </c>
      <c r="P1020" s="36">
        <v>0.50025829040272296</v>
      </c>
      <c r="Q1020" s="36">
        <v>0.46823127752683902</v>
      </c>
      <c r="R1020" s="36">
        <v>0.44411364849308699</v>
      </c>
      <c r="S1020" s="36">
        <v>1.11833388928819</v>
      </c>
      <c r="T1020" s="36">
        <v>1.1559679258008499</v>
      </c>
      <c r="U1020" s="36">
        <v>1.41902294329851</v>
      </c>
      <c r="V1020" s="36">
        <v>1.34714895402768</v>
      </c>
      <c r="W1020" s="36">
        <v>0.91211494582491404</v>
      </c>
      <c r="X1020" s="36">
        <v>1.02222734310801</v>
      </c>
      <c r="Y1020" s="36">
        <v>1.17323819986758</v>
      </c>
      <c r="Z1020" s="36">
        <v>1.3497204246121199</v>
      </c>
      <c r="AA1020" s="36">
        <v>1.7850605321403801</v>
      </c>
      <c r="AB1020" s="36">
        <v>1.7510694700835201</v>
      </c>
      <c r="AC1020" s="36">
        <v>2.0134639118186</v>
      </c>
      <c r="AD1020" s="36">
        <v>2.3757038134627102</v>
      </c>
      <c r="AE1020" s="36">
        <v>1.1745065799918999</v>
      </c>
      <c r="AF1020" s="36">
        <v>0.472778431522836</v>
      </c>
      <c r="AG1020" s="36">
        <v>0.46843374136139798</v>
      </c>
      <c r="AH1020" s="59" t="s">
        <v>491</v>
      </c>
    </row>
    <row r="1021" spans="1:34" ht="15" customHeight="1" x14ac:dyDescent="0.25">
      <c r="A1021" s="34" t="s">
        <v>832</v>
      </c>
      <c r="B1021" s="34" t="s">
        <v>98</v>
      </c>
      <c r="C1021" s="34" t="s">
        <v>45</v>
      </c>
      <c r="D1021" s="34" t="s">
        <v>57</v>
      </c>
      <c r="E1021" s="34" t="s">
        <v>12</v>
      </c>
      <c r="F1021" s="34" t="s">
        <v>13</v>
      </c>
      <c r="G1021" s="34" t="s">
        <v>14</v>
      </c>
      <c r="H1021" s="34" t="s">
        <v>20</v>
      </c>
      <c r="I1021" s="59" t="s">
        <v>18</v>
      </c>
      <c r="J1021" s="35">
        <v>298</v>
      </c>
      <c r="K1021" s="36">
        <v>2.25997961517686E-4</v>
      </c>
      <c r="L1021" s="36">
        <v>2.3526784384396901E-4</v>
      </c>
      <c r="M1021" s="36">
        <v>2.2048606892389799E-4</v>
      </c>
      <c r="N1021" s="36">
        <v>2.7243677213683101E-4</v>
      </c>
      <c r="O1021" s="36">
        <v>3.00220637383057E-4</v>
      </c>
      <c r="P1021" s="36">
        <v>2.8117120056584598E-4</v>
      </c>
      <c r="Q1021" s="36">
        <v>2.6317035213692603E-4</v>
      </c>
      <c r="R1021" s="36">
        <v>2.49614989156808E-4</v>
      </c>
      <c r="S1021" s="36">
        <v>6.2856186157653595E-4</v>
      </c>
      <c r="T1021" s="36">
        <v>6.4971414916758499E-4</v>
      </c>
      <c r="U1021" s="36">
        <v>7.9756476254801199E-4</v>
      </c>
      <c r="V1021" s="36">
        <v>7.5716783911778296E-4</v>
      </c>
      <c r="W1021" s="36">
        <v>5.1265608045232797E-4</v>
      </c>
      <c r="X1021" s="36">
        <v>5.7454497971744104E-4</v>
      </c>
      <c r="Y1021" s="36">
        <v>6.5942094221150399E-4</v>
      </c>
      <c r="Z1021" s="36">
        <v>7.5861313944626703E-4</v>
      </c>
      <c r="AA1021" s="36">
        <v>1.0032969418669101E-3</v>
      </c>
      <c r="AB1021" s="36">
        <v>9.8419219555806892E-4</v>
      </c>
      <c r="AC1021" s="36">
        <v>1.13167153097311E-3</v>
      </c>
      <c r="AD1021" s="36">
        <v>1.33526921239511E-3</v>
      </c>
      <c r="AE1021" s="36">
        <v>6.6013383786794996E-4</v>
      </c>
      <c r="AF1021" s="36">
        <v>2.6572608938854202E-4</v>
      </c>
      <c r="AG1021" s="36">
        <v>2.6328414735137001E-4</v>
      </c>
      <c r="AH1021" s="59" t="s">
        <v>491</v>
      </c>
    </row>
    <row r="1022" spans="1:34" ht="15" customHeight="1" x14ac:dyDescent="0.25">
      <c r="A1022" s="34" t="s">
        <v>832</v>
      </c>
      <c r="B1022" s="34" t="s">
        <v>98</v>
      </c>
      <c r="C1022" s="34" t="s">
        <v>45</v>
      </c>
      <c r="D1022" s="34" t="s">
        <v>57</v>
      </c>
      <c r="E1022" s="34" t="s">
        <v>12</v>
      </c>
      <c r="F1022" s="34" t="s">
        <v>13</v>
      </c>
      <c r="G1022" s="34" t="s">
        <v>14</v>
      </c>
      <c r="H1022" s="34" t="s">
        <v>24</v>
      </c>
      <c r="I1022" s="59" t="s">
        <v>16</v>
      </c>
      <c r="J1022" s="35">
        <v>25</v>
      </c>
      <c r="K1022" s="36">
        <v>1.7470963533333301E-5</v>
      </c>
      <c r="L1022" s="36">
        <v>1.7470963533333301E-5</v>
      </c>
      <c r="M1022" s="36">
        <v>1.7470963533333301E-5</v>
      </c>
      <c r="N1022" s="36">
        <v>1.7470963533333301E-5</v>
      </c>
      <c r="O1022" s="36">
        <v>1.7470963533333301E-5</v>
      </c>
      <c r="P1022" s="36">
        <v>1.7470963533333301E-5</v>
      </c>
      <c r="Q1022" s="36">
        <v>1.7470963533333301E-5</v>
      </c>
      <c r="R1022" s="36">
        <v>1.7470963533333301E-5</v>
      </c>
      <c r="S1022" s="36">
        <v>1.7470963533333301E-5</v>
      </c>
      <c r="T1022" s="36">
        <v>1.7470963533333301E-5</v>
      </c>
      <c r="U1022" s="36">
        <v>1.7470963533333301E-5</v>
      </c>
      <c r="V1022" s="36">
        <v>2.1409755999999999E-5</v>
      </c>
      <c r="W1022" s="36">
        <v>1.575E-5</v>
      </c>
      <c r="X1022" s="36">
        <v>1.5253134600000001E-5</v>
      </c>
      <c r="Y1022" s="36">
        <v>3.3349800000000001E-6</v>
      </c>
      <c r="Z1022" s="36"/>
      <c r="AA1022" s="36"/>
      <c r="AB1022" s="36"/>
      <c r="AC1022" s="36"/>
      <c r="AD1022" s="36"/>
      <c r="AE1022" s="36"/>
      <c r="AF1022" s="36"/>
      <c r="AG1022" s="36"/>
      <c r="AH1022" s="59" t="s">
        <v>874</v>
      </c>
    </row>
    <row r="1023" spans="1:34" ht="15" customHeight="1" x14ac:dyDescent="0.25">
      <c r="A1023" s="34" t="s">
        <v>832</v>
      </c>
      <c r="B1023" s="34" t="s">
        <v>98</v>
      </c>
      <c r="C1023" s="34" t="s">
        <v>45</v>
      </c>
      <c r="D1023" s="34" t="s">
        <v>57</v>
      </c>
      <c r="E1023" s="34" t="s">
        <v>12</v>
      </c>
      <c r="F1023" s="34" t="s">
        <v>13</v>
      </c>
      <c r="G1023" s="34" t="s">
        <v>14</v>
      </c>
      <c r="H1023" s="34" t="s">
        <v>24</v>
      </c>
      <c r="I1023" s="59" t="s">
        <v>17</v>
      </c>
      <c r="J1023" s="35">
        <v>1</v>
      </c>
      <c r="K1023" s="36">
        <v>6.4859064931200002E-3</v>
      </c>
      <c r="L1023" s="36">
        <v>6.4859064931200002E-3</v>
      </c>
      <c r="M1023" s="36">
        <v>6.4859064931200002E-3</v>
      </c>
      <c r="N1023" s="36">
        <v>6.4859064931200002E-3</v>
      </c>
      <c r="O1023" s="36">
        <v>6.4859064931200002E-3</v>
      </c>
      <c r="P1023" s="36">
        <v>6.4859064931200002E-3</v>
      </c>
      <c r="Q1023" s="36">
        <v>6.4859064931200002E-3</v>
      </c>
      <c r="R1023" s="36">
        <v>6.4859064931200002E-3</v>
      </c>
      <c r="S1023" s="36">
        <v>6.4859064931200002E-3</v>
      </c>
      <c r="T1023" s="36">
        <v>6.4859064931200002E-3</v>
      </c>
      <c r="U1023" s="36">
        <v>6.4859064931200002E-3</v>
      </c>
      <c r="V1023" s="36">
        <v>7.9400745535999993E-3</v>
      </c>
      <c r="W1023" s="36">
        <v>5.8579000000000001E-3</v>
      </c>
      <c r="X1023" s="36">
        <v>5.6597449257600003E-3</v>
      </c>
      <c r="Y1023" s="36">
        <v>1.237459488E-3</v>
      </c>
      <c r="Z1023" s="36"/>
      <c r="AA1023" s="36"/>
      <c r="AB1023" s="36"/>
      <c r="AC1023" s="36"/>
      <c r="AD1023" s="36"/>
      <c r="AE1023" s="36"/>
      <c r="AF1023" s="36"/>
      <c r="AG1023" s="36"/>
      <c r="AH1023" s="59" t="s">
        <v>874</v>
      </c>
    </row>
    <row r="1024" spans="1:34" ht="15" customHeight="1" x14ac:dyDescent="0.25">
      <c r="A1024" s="34" t="s">
        <v>832</v>
      </c>
      <c r="B1024" s="34" t="s">
        <v>98</v>
      </c>
      <c r="C1024" s="34" t="s">
        <v>45</v>
      </c>
      <c r="D1024" s="34" t="s">
        <v>57</v>
      </c>
      <c r="E1024" s="34" t="s">
        <v>12</v>
      </c>
      <c r="F1024" s="34" t="s">
        <v>13</v>
      </c>
      <c r="G1024" s="34" t="s">
        <v>14</v>
      </c>
      <c r="H1024" s="34" t="s">
        <v>24</v>
      </c>
      <c r="I1024" s="59" t="s">
        <v>18</v>
      </c>
      <c r="J1024" s="35">
        <v>298</v>
      </c>
      <c r="K1024" s="36">
        <v>3.0318565137066701E-5</v>
      </c>
      <c r="L1024" s="36">
        <v>3.0318565137066701E-5</v>
      </c>
      <c r="M1024" s="36">
        <v>3.0318565137066701E-5</v>
      </c>
      <c r="N1024" s="36">
        <v>3.0318565137066701E-5</v>
      </c>
      <c r="O1024" s="36">
        <v>3.0318565137066701E-5</v>
      </c>
      <c r="P1024" s="36">
        <v>3.0318565137066701E-5</v>
      </c>
      <c r="Q1024" s="36">
        <v>3.0318565137066701E-5</v>
      </c>
      <c r="R1024" s="36">
        <v>3.0318565137066701E-5</v>
      </c>
      <c r="S1024" s="36">
        <v>3.0318565137066701E-5</v>
      </c>
      <c r="T1024" s="36">
        <v>3.0318565137066701E-5</v>
      </c>
      <c r="U1024" s="36">
        <v>3.0318565137066701E-5</v>
      </c>
      <c r="V1024" s="36">
        <v>3.7093533312000002E-5</v>
      </c>
      <c r="W1024" s="36">
        <v>2.7416E-5</v>
      </c>
      <c r="X1024" s="36">
        <v>2.64461620992E-5</v>
      </c>
      <c r="Y1024" s="36">
        <v>5.78224896E-6</v>
      </c>
      <c r="Z1024" s="36"/>
      <c r="AA1024" s="36"/>
      <c r="AB1024" s="36"/>
      <c r="AC1024" s="36"/>
      <c r="AD1024" s="36"/>
      <c r="AE1024" s="36"/>
      <c r="AF1024" s="36"/>
      <c r="AG1024" s="36"/>
      <c r="AH1024" s="59" t="s">
        <v>874</v>
      </c>
    </row>
    <row r="1025" spans="1:34" ht="15" customHeight="1" x14ac:dyDescent="0.25">
      <c r="A1025" s="34" t="s">
        <v>832</v>
      </c>
      <c r="B1025" s="34" t="s">
        <v>98</v>
      </c>
      <c r="C1025" s="34" t="s">
        <v>45</v>
      </c>
      <c r="D1025" s="34" t="s">
        <v>57</v>
      </c>
      <c r="E1025" s="34" t="s">
        <v>12</v>
      </c>
      <c r="F1025" s="34" t="s">
        <v>13</v>
      </c>
      <c r="G1025" s="34" t="s">
        <v>14</v>
      </c>
      <c r="H1025" s="34" t="s">
        <v>910</v>
      </c>
      <c r="I1025" s="59" t="s">
        <v>16</v>
      </c>
      <c r="J1025" s="35">
        <v>25</v>
      </c>
      <c r="K1025" s="36"/>
      <c r="L1025" s="36"/>
      <c r="M1025" s="36"/>
      <c r="N1025" s="36"/>
      <c r="O1025" s="36"/>
      <c r="P1025" s="36"/>
      <c r="Q1025" s="36"/>
      <c r="R1025" s="36"/>
      <c r="S1025" s="36"/>
      <c r="T1025" s="36"/>
      <c r="U1025" s="36">
        <v>4.6649442771726998E-8</v>
      </c>
      <c r="V1025" s="36">
        <v>4.4039891288217801E-8</v>
      </c>
      <c r="W1025" s="36">
        <v>2.3206239330692501E-7</v>
      </c>
      <c r="X1025" s="36">
        <v>2.8779408226635398E-6</v>
      </c>
      <c r="Y1025" s="36">
        <v>1.89602357811641E-6</v>
      </c>
      <c r="Z1025" s="36">
        <v>3.1242618007294299E-6</v>
      </c>
      <c r="AA1025" s="36">
        <v>3.83330313726411E-6</v>
      </c>
      <c r="AB1025" s="36">
        <v>5.6416362431335498E-6</v>
      </c>
      <c r="AC1025" s="36">
        <v>6.1256656234949899E-6</v>
      </c>
      <c r="AD1025" s="36">
        <v>9.9471817479644192E-6</v>
      </c>
      <c r="AE1025" s="36">
        <v>8.9827744828572898E-6</v>
      </c>
      <c r="AF1025" s="36">
        <v>1.47653211824145E-5</v>
      </c>
      <c r="AG1025" s="36">
        <v>2.2049163564002202E-5</v>
      </c>
      <c r="AH1025" s="59" t="s">
        <v>1124</v>
      </c>
    </row>
    <row r="1026" spans="1:34" ht="15" customHeight="1" x14ac:dyDescent="0.25">
      <c r="A1026" s="34" t="s">
        <v>832</v>
      </c>
      <c r="B1026" s="34" t="s">
        <v>98</v>
      </c>
      <c r="C1026" s="34" t="s">
        <v>45</v>
      </c>
      <c r="D1026" s="34" t="s">
        <v>57</v>
      </c>
      <c r="E1026" s="34" t="s">
        <v>12</v>
      </c>
      <c r="F1026" s="34" t="s">
        <v>13</v>
      </c>
      <c r="G1026" s="34" t="s">
        <v>14</v>
      </c>
      <c r="H1026" s="34" t="s">
        <v>910</v>
      </c>
      <c r="I1026" s="59" t="s">
        <v>18</v>
      </c>
      <c r="J1026" s="35">
        <v>298</v>
      </c>
      <c r="K1026" s="36"/>
      <c r="L1026" s="36"/>
      <c r="M1026" s="36"/>
      <c r="N1026" s="36"/>
      <c r="O1026" s="36"/>
      <c r="P1026" s="36"/>
      <c r="Q1026" s="36"/>
      <c r="R1026" s="36"/>
      <c r="S1026" s="36"/>
      <c r="T1026" s="36"/>
      <c r="U1026" s="36">
        <v>2.78030678919493E-7</v>
      </c>
      <c r="V1026" s="36">
        <v>2.6247775207777801E-7</v>
      </c>
      <c r="W1026" s="36">
        <v>1.3830918641092701E-6</v>
      </c>
      <c r="X1026" s="36">
        <v>1.71525273030747E-5</v>
      </c>
      <c r="Y1026" s="36">
        <v>1.1300300525573801E-5</v>
      </c>
      <c r="Z1026" s="36">
        <v>1.86206003323474E-5</v>
      </c>
      <c r="AA1026" s="36">
        <v>2.28464866980941E-5</v>
      </c>
      <c r="AB1026" s="36">
        <v>3.3624152009076003E-5</v>
      </c>
      <c r="AC1026" s="36">
        <v>3.6508967116030099E-5</v>
      </c>
      <c r="AD1026" s="36">
        <v>5.92852032178679E-5</v>
      </c>
      <c r="AE1026" s="36">
        <v>5.35373359178294E-5</v>
      </c>
      <c r="AF1026" s="36">
        <v>8.8001314247190606E-5</v>
      </c>
      <c r="AG1026" s="36">
        <v>1.31413014841453E-4</v>
      </c>
      <c r="AH1026" s="59" t="s">
        <v>1124</v>
      </c>
    </row>
    <row r="1027" spans="1:34" ht="15" customHeight="1" x14ac:dyDescent="0.25">
      <c r="A1027" s="34" t="s">
        <v>832</v>
      </c>
      <c r="B1027" s="34" t="s">
        <v>98</v>
      </c>
      <c r="C1027" s="34" t="s">
        <v>45</v>
      </c>
      <c r="D1027" s="34" t="s">
        <v>57</v>
      </c>
      <c r="E1027" s="34" t="s">
        <v>12</v>
      </c>
      <c r="F1027" s="34" t="s">
        <v>13</v>
      </c>
      <c r="G1027" s="34" t="s">
        <v>14</v>
      </c>
      <c r="H1027" s="34" t="s">
        <v>27</v>
      </c>
      <c r="I1027" s="59" t="s">
        <v>16</v>
      </c>
      <c r="J1027" s="35">
        <v>25</v>
      </c>
      <c r="K1027" s="36">
        <v>5.3403750000000002E-5</v>
      </c>
      <c r="L1027" s="36">
        <v>8.4375000000000001E-6</v>
      </c>
      <c r="M1027" s="36">
        <v>3.2321250000000002E-5</v>
      </c>
      <c r="N1027" s="36">
        <v>1.6965000000000001E-5</v>
      </c>
      <c r="O1027" s="36">
        <v>6.5587499999999997E-6</v>
      </c>
      <c r="P1027" s="36">
        <v>5.2312500000000001E-6</v>
      </c>
      <c r="Q1027" s="36">
        <v>4.768875E-5</v>
      </c>
      <c r="R1027" s="36">
        <v>5.0849999999999996E-6</v>
      </c>
      <c r="S1027" s="36">
        <v>2.1431249999999999E-5</v>
      </c>
      <c r="T1027" s="36">
        <v>3.07125E-6</v>
      </c>
      <c r="U1027" s="36">
        <v>4.9049999999999996E-6</v>
      </c>
      <c r="V1027" s="36">
        <v>3.3637500000000002E-6</v>
      </c>
      <c r="W1027" s="36">
        <v>2.6325000000000002E-6</v>
      </c>
      <c r="X1027" s="36">
        <v>2.88E-6</v>
      </c>
      <c r="Y1027" s="36">
        <v>2.4524999999999998E-6</v>
      </c>
      <c r="Z1027" s="36">
        <v>2.1824999999999999E-5</v>
      </c>
      <c r="AA1027" s="36">
        <v>2.7270000000000001E-5</v>
      </c>
      <c r="AB1027" s="36">
        <v>8.9775E-6</v>
      </c>
      <c r="AC1027" s="36">
        <v>4.95E-6</v>
      </c>
      <c r="AD1027" s="36">
        <v>5.1187499999999999E-6</v>
      </c>
      <c r="AE1027" s="36">
        <v>4.5000000000000001E-6</v>
      </c>
      <c r="AF1027" s="36">
        <v>4.5000000000000001E-6</v>
      </c>
      <c r="AG1027" s="36">
        <v>4.5000000000000001E-6</v>
      </c>
      <c r="AH1027" s="59" t="s">
        <v>496</v>
      </c>
    </row>
    <row r="1028" spans="1:34" ht="15" customHeight="1" x14ac:dyDescent="0.25">
      <c r="A1028" s="34" t="s">
        <v>832</v>
      </c>
      <c r="B1028" s="34" t="s">
        <v>98</v>
      </c>
      <c r="C1028" s="34" t="s">
        <v>45</v>
      </c>
      <c r="D1028" s="34" t="s">
        <v>57</v>
      </c>
      <c r="E1028" s="34" t="s">
        <v>12</v>
      </c>
      <c r="F1028" s="34" t="s">
        <v>13</v>
      </c>
      <c r="G1028" s="34" t="s">
        <v>14</v>
      </c>
      <c r="H1028" s="34" t="s">
        <v>27</v>
      </c>
      <c r="I1028" s="59" t="s">
        <v>17</v>
      </c>
      <c r="J1028" s="35">
        <v>1</v>
      </c>
      <c r="K1028" s="36">
        <v>5.3474954999999998E-2</v>
      </c>
      <c r="L1028" s="36">
        <v>8.4487499999999997E-3</v>
      </c>
      <c r="M1028" s="36">
        <v>3.2364345000000003E-2</v>
      </c>
      <c r="N1028" s="36">
        <v>1.6987619999999998E-2</v>
      </c>
      <c r="O1028" s="36">
        <v>6.5674949999999996E-3</v>
      </c>
      <c r="P1028" s="36">
        <v>5.238225E-3</v>
      </c>
      <c r="Q1028" s="36">
        <v>4.7752335E-2</v>
      </c>
      <c r="R1028" s="36">
        <v>5.0917799999999997E-3</v>
      </c>
      <c r="S1028" s="36">
        <v>2.1459824999999998E-2</v>
      </c>
      <c r="T1028" s="36">
        <v>3.0753450000000002E-3</v>
      </c>
      <c r="U1028" s="36">
        <v>4.9115399999999998E-3</v>
      </c>
      <c r="V1028" s="36">
        <v>3.3682349999999998E-3</v>
      </c>
      <c r="W1028" s="36">
        <v>2.6360099999999998E-3</v>
      </c>
      <c r="X1028" s="36">
        <v>2.8838399999999999E-3</v>
      </c>
      <c r="Y1028" s="36">
        <v>2.4557699999999999E-3</v>
      </c>
      <c r="Z1028" s="36">
        <v>2.1854100000000001E-2</v>
      </c>
      <c r="AA1028" s="36">
        <v>2.7306359999999998E-2</v>
      </c>
      <c r="AB1028" s="36">
        <v>8.9894699999999994E-3</v>
      </c>
      <c r="AC1028" s="36">
        <v>4.9566000000000002E-3</v>
      </c>
      <c r="AD1028" s="36">
        <v>5.1255750000000003E-3</v>
      </c>
      <c r="AE1028" s="36">
        <v>4.5059999999999996E-3</v>
      </c>
      <c r="AF1028" s="36">
        <v>4.5059999999999996E-3</v>
      </c>
      <c r="AG1028" s="36">
        <v>4.5059999999999996E-3</v>
      </c>
      <c r="AH1028" s="59" t="s">
        <v>496</v>
      </c>
    </row>
    <row r="1029" spans="1:34" ht="15" customHeight="1" x14ac:dyDescent="0.25">
      <c r="A1029" s="34" t="s">
        <v>832</v>
      </c>
      <c r="B1029" s="34" t="s">
        <v>98</v>
      </c>
      <c r="C1029" s="34" t="s">
        <v>45</v>
      </c>
      <c r="D1029" s="34" t="s">
        <v>57</v>
      </c>
      <c r="E1029" s="34" t="s">
        <v>12</v>
      </c>
      <c r="F1029" s="34" t="s">
        <v>13</v>
      </c>
      <c r="G1029" s="34" t="s">
        <v>14</v>
      </c>
      <c r="H1029" s="34" t="s">
        <v>27</v>
      </c>
      <c r="I1029" s="59" t="s">
        <v>18</v>
      </c>
      <c r="J1029" s="35">
        <v>298</v>
      </c>
      <c r="K1029" s="36">
        <v>1.2731453999999999E-4</v>
      </c>
      <c r="L1029" s="36">
        <v>2.0115E-5</v>
      </c>
      <c r="M1029" s="36">
        <v>7.7053860000000002E-5</v>
      </c>
      <c r="N1029" s="36">
        <v>4.044456E-5</v>
      </c>
      <c r="O1029" s="36">
        <v>1.5636060000000002E-5</v>
      </c>
      <c r="P1029" s="36">
        <v>1.24713E-5</v>
      </c>
      <c r="Q1029" s="36">
        <v>1.1368998E-4</v>
      </c>
      <c r="R1029" s="36">
        <v>1.2122639999999999E-5</v>
      </c>
      <c r="S1029" s="36">
        <v>5.1092099999999998E-5</v>
      </c>
      <c r="T1029" s="36">
        <v>7.3218599999999999E-6</v>
      </c>
      <c r="U1029" s="36">
        <v>1.169352E-5</v>
      </c>
      <c r="V1029" s="36">
        <v>8.0191799999999997E-6</v>
      </c>
      <c r="W1029" s="36">
        <v>6.2758799999999998E-6</v>
      </c>
      <c r="X1029" s="36">
        <v>6.8659200000000003E-6</v>
      </c>
      <c r="Y1029" s="36">
        <v>5.8467600000000002E-6</v>
      </c>
      <c r="Z1029" s="36">
        <v>5.2030800000000003E-5</v>
      </c>
      <c r="AA1029" s="36">
        <v>6.5011679999999998E-5</v>
      </c>
      <c r="AB1029" s="36">
        <v>2.1402360000000001E-5</v>
      </c>
      <c r="AC1029" s="36">
        <v>1.1800800000000001E-5</v>
      </c>
      <c r="AD1029" s="36">
        <v>1.22031E-5</v>
      </c>
      <c r="AE1029" s="36">
        <v>1.0728E-5</v>
      </c>
      <c r="AF1029" s="36">
        <v>1.0728E-5</v>
      </c>
      <c r="AG1029" s="36">
        <v>1.0728E-5</v>
      </c>
      <c r="AH1029" s="59" t="s">
        <v>496</v>
      </c>
    </row>
    <row r="1030" spans="1:34" ht="15" customHeight="1" x14ac:dyDescent="0.25">
      <c r="A1030" s="34" t="s">
        <v>832</v>
      </c>
      <c r="B1030" s="34" t="s">
        <v>568</v>
      </c>
      <c r="C1030" s="34" t="s">
        <v>45</v>
      </c>
      <c r="D1030" s="34" t="s">
        <v>57</v>
      </c>
      <c r="E1030" s="34" t="s">
        <v>12</v>
      </c>
      <c r="F1030" s="34" t="s">
        <v>13</v>
      </c>
      <c r="G1030" s="34" t="s">
        <v>793</v>
      </c>
      <c r="H1030" s="34" t="s">
        <v>15</v>
      </c>
      <c r="I1030" s="59" t="s">
        <v>16</v>
      </c>
      <c r="J1030" s="35">
        <v>25</v>
      </c>
      <c r="K1030" s="36">
        <v>1.35422732102605E-4</v>
      </c>
      <c r="L1030" s="36">
        <v>1.35422732102605E-4</v>
      </c>
      <c r="M1030" s="36">
        <v>1.35422732102605E-4</v>
      </c>
      <c r="N1030" s="36">
        <v>1.35422732102605E-4</v>
      </c>
      <c r="O1030" s="36">
        <v>1.35422732102605E-4</v>
      </c>
      <c r="P1030" s="36">
        <v>1.35422732102605E-4</v>
      </c>
      <c r="Q1030" s="36">
        <v>1.35422732102605E-4</v>
      </c>
      <c r="R1030" s="36">
        <v>1.35422732102605E-4</v>
      </c>
      <c r="S1030" s="36">
        <v>1.35422732102605E-4</v>
      </c>
      <c r="T1030" s="36">
        <v>1.35422732102605E-4</v>
      </c>
      <c r="U1030" s="36">
        <v>1.35422732102605E-4</v>
      </c>
      <c r="V1030" s="36">
        <v>9.5129124060204496E-5</v>
      </c>
      <c r="W1030" s="36">
        <v>1.6033501177078501E-4</v>
      </c>
      <c r="X1030" s="36">
        <v>1.50804060476824E-4</v>
      </c>
      <c r="Y1030" s="36">
        <v>1.7921573765374899E-4</v>
      </c>
      <c r="Z1030" s="36">
        <v>1.7459689603709899E-4</v>
      </c>
      <c r="AA1030" s="36">
        <v>1.9596680308520901E-4</v>
      </c>
      <c r="AB1030" s="36">
        <v>1.87532140007032E-4</v>
      </c>
      <c r="AC1030" s="36">
        <v>2.0821615222926901E-4</v>
      </c>
      <c r="AD1030" s="36">
        <v>1.8544150588438601E-4</v>
      </c>
      <c r="AE1030" s="36">
        <v>1.94261212906863E-4</v>
      </c>
      <c r="AF1030" s="36">
        <v>2.13708802443763E-4</v>
      </c>
      <c r="AG1030" s="36">
        <v>1.8465333276516401E-4</v>
      </c>
      <c r="AH1030" s="59" t="s">
        <v>875</v>
      </c>
    </row>
    <row r="1031" spans="1:34" ht="15" customHeight="1" x14ac:dyDescent="0.25">
      <c r="A1031" s="34" t="s">
        <v>832</v>
      </c>
      <c r="B1031" s="34" t="s">
        <v>166</v>
      </c>
      <c r="C1031" s="34" t="s">
        <v>45</v>
      </c>
      <c r="D1031" s="34" t="s">
        <v>57</v>
      </c>
      <c r="E1031" s="34" t="s">
        <v>99</v>
      </c>
      <c r="F1031" s="34" t="s">
        <v>167</v>
      </c>
      <c r="G1031" s="34" t="s">
        <v>168</v>
      </c>
      <c r="H1031" s="34" t="s">
        <v>169</v>
      </c>
      <c r="I1031" s="59" t="s">
        <v>16</v>
      </c>
      <c r="J1031" s="35">
        <v>25</v>
      </c>
      <c r="K1031" s="36">
        <v>3.6127336625523698E-4</v>
      </c>
      <c r="L1031" s="36">
        <v>2.0004308856E-4</v>
      </c>
      <c r="M1031" s="36">
        <v>8.57349803248331E-4</v>
      </c>
      <c r="N1031" s="36">
        <v>9.0597068317703499E-4</v>
      </c>
      <c r="O1031" s="36">
        <v>7.9033072967447503E-4</v>
      </c>
      <c r="P1031" s="36">
        <v>9.8192256346379199E-4</v>
      </c>
      <c r="Q1031" s="36">
        <v>8.2084661161960595E-4</v>
      </c>
      <c r="R1031" s="36">
        <v>8.2472842877030197E-4</v>
      </c>
      <c r="S1031" s="36">
        <v>8.6940373290163395E-4</v>
      </c>
      <c r="T1031" s="36">
        <v>8.53023425976093E-4</v>
      </c>
      <c r="U1031" s="36">
        <v>8.6719109752526197E-4</v>
      </c>
      <c r="V1031" s="36">
        <v>7.5677600855595599E-4</v>
      </c>
      <c r="W1031" s="36">
        <v>7.3138766975431105E-4</v>
      </c>
      <c r="X1031" s="36">
        <v>7.5270953355278296E-4</v>
      </c>
      <c r="Y1031" s="36">
        <v>1.1308843631151499E-3</v>
      </c>
      <c r="Z1031" s="36">
        <v>1.56726345536012E-3</v>
      </c>
      <c r="AA1031" s="36">
        <v>1.5548084825144099E-3</v>
      </c>
      <c r="AB1031" s="36">
        <v>1.49936775410188E-3</v>
      </c>
      <c r="AC1031" s="36">
        <v>1.3969955410934301E-3</v>
      </c>
      <c r="AD1031" s="36">
        <v>1.10127497502754E-3</v>
      </c>
      <c r="AE1031" s="36">
        <v>1.1804322394400001E-3</v>
      </c>
      <c r="AF1031" s="36">
        <v>8.4961361166961398E-4</v>
      </c>
      <c r="AG1031" s="36">
        <v>9.1964274143364595E-4</v>
      </c>
      <c r="AH1031" s="59" t="s">
        <v>572</v>
      </c>
    </row>
    <row r="1032" spans="1:34" ht="15" customHeight="1" x14ac:dyDescent="0.25">
      <c r="A1032" s="34" t="s">
        <v>832</v>
      </c>
      <c r="B1032" s="34" t="s">
        <v>98</v>
      </c>
      <c r="C1032" s="34" t="s">
        <v>45</v>
      </c>
      <c r="D1032" s="34" t="s">
        <v>57</v>
      </c>
      <c r="E1032" s="34" t="s">
        <v>99</v>
      </c>
      <c r="F1032" s="34" t="s">
        <v>13</v>
      </c>
      <c r="G1032" s="34" t="s">
        <v>14</v>
      </c>
      <c r="H1032" s="34" t="s">
        <v>20</v>
      </c>
      <c r="I1032" s="59" t="s">
        <v>16</v>
      </c>
      <c r="J1032" s="35">
        <v>25</v>
      </c>
      <c r="K1032" s="36">
        <v>7.7905259618202293E-6</v>
      </c>
      <c r="L1032" s="36">
        <v>7.5780862451432598E-6</v>
      </c>
      <c r="M1032" s="36">
        <v>7.4755866657691799E-6</v>
      </c>
      <c r="N1032" s="36">
        <v>7.2701667355841101E-6</v>
      </c>
      <c r="O1032" s="36">
        <v>7.8176022807195394E-6</v>
      </c>
      <c r="P1032" s="36">
        <v>7.3431674491600996E-6</v>
      </c>
      <c r="Q1032" s="36">
        <v>7.4269743578690603E-6</v>
      </c>
      <c r="R1032" s="36">
        <v>7.3973611604110704E-6</v>
      </c>
      <c r="S1032" s="36">
        <v>8.1743500000000008E-6</v>
      </c>
      <c r="T1032" s="36">
        <v>6.7036925000000002E-6</v>
      </c>
      <c r="U1032" s="36">
        <v>7.0997549999999996E-6</v>
      </c>
      <c r="V1032" s="36">
        <v>7.2983899999999996E-6</v>
      </c>
      <c r="W1032" s="36">
        <v>5.8138137345059999E-6</v>
      </c>
      <c r="X1032" s="36">
        <v>5.4454628299330199E-6</v>
      </c>
      <c r="Y1032" s="36">
        <v>6.1681021746242996E-6</v>
      </c>
      <c r="Z1032" s="36">
        <v>6.2177418603926697E-6</v>
      </c>
      <c r="AA1032" s="36">
        <v>5.6483727964864798E-6</v>
      </c>
      <c r="AB1032" s="36">
        <v>5.5667528631876199E-6</v>
      </c>
      <c r="AC1032" s="36">
        <v>5.3831071786010797E-6</v>
      </c>
      <c r="AD1032" s="36">
        <v>4.7712303668432598E-6</v>
      </c>
      <c r="AE1032" s="36">
        <v>4.4557664433187903E-6</v>
      </c>
      <c r="AF1032" s="36">
        <v>4.5854193125260404E-6</v>
      </c>
      <c r="AG1032" s="36">
        <v>4.4909023942056601E-6</v>
      </c>
      <c r="AH1032" s="59" t="s">
        <v>490</v>
      </c>
    </row>
    <row r="1033" spans="1:34" ht="15" customHeight="1" x14ac:dyDescent="0.25">
      <c r="A1033" s="34" t="s">
        <v>832</v>
      </c>
      <c r="B1033" s="34" t="s">
        <v>98</v>
      </c>
      <c r="C1033" s="34" t="s">
        <v>45</v>
      </c>
      <c r="D1033" s="34" t="s">
        <v>57</v>
      </c>
      <c r="E1033" s="34" t="s">
        <v>99</v>
      </c>
      <c r="F1033" s="34" t="s">
        <v>13</v>
      </c>
      <c r="G1033" s="34" t="s">
        <v>14</v>
      </c>
      <c r="H1033" s="34" t="s">
        <v>20</v>
      </c>
      <c r="I1033" s="59" t="s">
        <v>17</v>
      </c>
      <c r="J1033" s="35">
        <v>1</v>
      </c>
      <c r="K1033" s="36">
        <v>1.6522147459828398E-2</v>
      </c>
      <c r="L1033" s="36">
        <v>1.6071605308699801E-2</v>
      </c>
      <c r="M1033" s="36">
        <v>1.5854224200763298E-2</v>
      </c>
      <c r="N1033" s="36">
        <v>1.54185696128268E-2</v>
      </c>
      <c r="O1033" s="36">
        <v>1.657957091695E-2</v>
      </c>
      <c r="P1033" s="36">
        <v>1.55733895261787E-2</v>
      </c>
      <c r="Q1033" s="36">
        <v>1.5751127218168699E-2</v>
      </c>
      <c r="R1033" s="36">
        <v>1.5688323548999801E-2</v>
      </c>
      <c r="S1033" s="36">
        <v>1.7336161480000001E-2</v>
      </c>
      <c r="T1033" s="36">
        <v>1.4217191053999999E-2</v>
      </c>
      <c r="U1033" s="36">
        <v>1.5057160404E-2</v>
      </c>
      <c r="V1033" s="36">
        <v>1.5478425512E-2</v>
      </c>
      <c r="W1033" s="36">
        <v>1.23299361681403E-2</v>
      </c>
      <c r="X1033" s="36">
        <v>1.15487375697219E-2</v>
      </c>
      <c r="Y1033" s="36">
        <v>1.30813110919432E-2</v>
      </c>
      <c r="Z1033" s="36">
        <v>1.3186586937520801E-2</v>
      </c>
      <c r="AA1033" s="36">
        <v>1.19790690267885E-2</v>
      </c>
      <c r="AB1033" s="36">
        <v>1.1805969472248301E-2</v>
      </c>
      <c r="AC1033" s="36">
        <v>1.14164937043772E-2</v>
      </c>
      <c r="AD1033" s="36">
        <v>1.01188253620012E-2</v>
      </c>
      <c r="AE1033" s="36">
        <v>9.4497894729904802E-3</v>
      </c>
      <c r="AF1033" s="36">
        <v>9.7247572780052097E-3</v>
      </c>
      <c r="AG1033" s="36">
        <v>9.5243057976313692E-3</v>
      </c>
      <c r="AH1033" s="59" t="s">
        <v>490</v>
      </c>
    </row>
    <row r="1034" spans="1:34" ht="15" customHeight="1" x14ac:dyDescent="0.25">
      <c r="A1034" s="34" t="s">
        <v>832</v>
      </c>
      <c r="B1034" s="34" t="s">
        <v>98</v>
      </c>
      <c r="C1034" s="34" t="s">
        <v>45</v>
      </c>
      <c r="D1034" s="34" t="s">
        <v>57</v>
      </c>
      <c r="E1034" s="34" t="s">
        <v>99</v>
      </c>
      <c r="F1034" s="34" t="s">
        <v>13</v>
      </c>
      <c r="G1034" s="34" t="s">
        <v>14</v>
      </c>
      <c r="H1034" s="34" t="s">
        <v>20</v>
      </c>
      <c r="I1034" s="59" t="s">
        <v>18</v>
      </c>
      <c r="J1034" s="35">
        <v>298</v>
      </c>
      <c r="K1034" s="36">
        <v>9.2863069464897205E-6</v>
      </c>
      <c r="L1034" s="36">
        <v>9.0330788042107593E-6</v>
      </c>
      <c r="M1034" s="36">
        <v>8.9108993055968702E-6</v>
      </c>
      <c r="N1034" s="36">
        <v>8.6660387488162603E-6</v>
      </c>
      <c r="O1034" s="36">
        <v>9.3185819186176893E-6</v>
      </c>
      <c r="P1034" s="36">
        <v>8.7530555993988395E-6</v>
      </c>
      <c r="Q1034" s="36">
        <v>8.8529534345799093E-6</v>
      </c>
      <c r="R1034" s="36">
        <v>8.8176545032099897E-6</v>
      </c>
      <c r="S1034" s="36">
        <v>9.7438251999999997E-6</v>
      </c>
      <c r="T1034" s="36">
        <v>7.9908014599999996E-6</v>
      </c>
      <c r="U1034" s="36">
        <v>8.4629079600000008E-6</v>
      </c>
      <c r="V1034" s="36">
        <v>8.6996808799999992E-6</v>
      </c>
      <c r="W1034" s="36">
        <v>6.9300659715311501E-6</v>
      </c>
      <c r="X1034" s="36">
        <v>6.49099169328016E-6</v>
      </c>
      <c r="Y1034" s="36">
        <v>7.3523777921521703E-6</v>
      </c>
      <c r="Z1034" s="36">
        <v>7.4115482975880698E-6</v>
      </c>
      <c r="AA1034" s="36">
        <v>6.7328603734118898E-6</v>
      </c>
      <c r="AB1034" s="36">
        <v>6.6355694129196398E-6</v>
      </c>
      <c r="AC1034" s="36">
        <v>6.41666375689249E-6</v>
      </c>
      <c r="AD1034" s="36">
        <v>5.6873065972771702E-6</v>
      </c>
      <c r="AE1034" s="36">
        <v>5.3112736004359901E-6</v>
      </c>
      <c r="AF1034" s="36">
        <v>5.4658198205310301E-6</v>
      </c>
      <c r="AG1034" s="36">
        <v>5.3531556538931503E-6</v>
      </c>
      <c r="AH1034" s="59" t="s">
        <v>490</v>
      </c>
    </row>
    <row r="1035" spans="1:34" ht="15" customHeight="1" x14ac:dyDescent="0.25">
      <c r="A1035" s="34" t="s">
        <v>832</v>
      </c>
      <c r="B1035" s="34" t="s">
        <v>98</v>
      </c>
      <c r="C1035" s="34" t="s">
        <v>45</v>
      </c>
      <c r="D1035" s="34" t="s">
        <v>57</v>
      </c>
      <c r="E1035" s="34" t="s">
        <v>99</v>
      </c>
      <c r="F1035" s="34" t="s">
        <v>100</v>
      </c>
      <c r="G1035" s="34" t="s">
        <v>14</v>
      </c>
      <c r="H1035" s="34" t="s">
        <v>20</v>
      </c>
      <c r="I1035" s="59" t="s">
        <v>16</v>
      </c>
      <c r="J1035" s="35">
        <v>25</v>
      </c>
      <c r="K1035" s="36">
        <v>1.3263444016934199E-4</v>
      </c>
      <c r="L1035" s="36">
        <v>9.7647243599322106E-5</v>
      </c>
      <c r="M1035" s="36">
        <v>1.0830363945690301E-4</v>
      </c>
      <c r="N1035" s="36">
        <v>9.4275340308764703E-5</v>
      </c>
      <c r="O1035" s="36">
        <v>1.10832783179819E-4</v>
      </c>
      <c r="P1035" s="36">
        <v>8.8308768021492197E-5</v>
      </c>
      <c r="Q1035" s="36">
        <v>9.12757046061937E-5</v>
      </c>
      <c r="R1035" s="36">
        <v>7.2474234554155705E-5</v>
      </c>
      <c r="S1035" s="36">
        <v>5.9846049999999999E-5</v>
      </c>
      <c r="T1035" s="36">
        <v>5.0839089275000003E-5</v>
      </c>
      <c r="U1035" s="36">
        <v>4.9259394999999998E-5</v>
      </c>
      <c r="V1035" s="36">
        <v>4.5375779999999999E-5</v>
      </c>
      <c r="W1035" s="36">
        <v>3.5783510100681698E-5</v>
      </c>
      <c r="X1035" s="36">
        <v>3.5442796841472103E-5</v>
      </c>
      <c r="Y1035" s="36">
        <v>3.8631732123995499E-5</v>
      </c>
      <c r="Z1035" s="36">
        <v>3.8540139467561598E-5</v>
      </c>
      <c r="AA1035" s="36">
        <v>3.7466533818170003E-5</v>
      </c>
      <c r="AB1035" s="36">
        <v>3.7744818208695698E-5</v>
      </c>
      <c r="AC1035" s="36">
        <v>3.6278833499314002E-5</v>
      </c>
      <c r="AD1035" s="36">
        <v>3.7254359586772399E-5</v>
      </c>
      <c r="AE1035" s="36">
        <v>3.4015145431966199E-5</v>
      </c>
      <c r="AF1035" s="36">
        <v>3.2547269284516003E-5</v>
      </c>
      <c r="AG1035" s="36">
        <v>2.86038074093901E-5</v>
      </c>
      <c r="AH1035" s="59" t="s">
        <v>489</v>
      </c>
    </row>
    <row r="1036" spans="1:34" ht="15" customHeight="1" x14ac:dyDescent="0.25">
      <c r="A1036" s="34" t="s">
        <v>832</v>
      </c>
      <c r="B1036" s="34" t="s">
        <v>98</v>
      </c>
      <c r="C1036" s="34" t="s">
        <v>45</v>
      </c>
      <c r="D1036" s="34" t="s">
        <v>57</v>
      </c>
      <c r="E1036" s="34" t="s">
        <v>99</v>
      </c>
      <c r="F1036" s="34" t="s">
        <v>100</v>
      </c>
      <c r="G1036" s="34" t="s">
        <v>14</v>
      </c>
      <c r="H1036" s="34" t="s">
        <v>20</v>
      </c>
      <c r="I1036" s="59" t="s">
        <v>17</v>
      </c>
      <c r="J1036" s="35">
        <v>1</v>
      </c>
      <c r="K1036" s="36">
        <v>0.28129112071114099</v>
      </c>
      <c r="L1036" s="36">
        <v>0.20709027422544199</v>
      </c>
      <c r="M1036" s="36">
        <v>0.22969035856019901</v>
      </c>
      <c r="N1036" s="36">
        <v>0.199939141726828</v>
      </c>
      <c r="O1036" s="36">
        <v>0.23505416656776101</v>
      </c>
      <c r="P1036" s="36">
        <v>0.187285235219981</v>
      </c>
      <c r="Q1036" s="36">
        <v>0.19357751432881601</v>
      </c>
      <c r="R1036" s="36">
        <v>0.15370335664245299</v>
      </c>
      <c r="S1036" s="36">
        <v>0.12692150284000001</v>
      </c>
      <c r="T1036" s="36">
        <v>0.10781954053442</v>
      </c>
      <c r="U1036" s="36">
        <v>0.104469324916</v>
      </c>
      <c r="V1036" s="36">
        <v>9.6232954223999995E-2</v>
      </c>
      <c r="W1036" s="36">
        <v>7.5889668221525694E-2</v>
      </c>
      <c r="X1036" s="36">
        <v>7.5167083541393995E-2</v>
      </c>
      <c r="Y1036" s="36">
        <v>8.1930177488569705E-2</v>
      </c>
      <c r="Z1036" s="36">
        <v>8.1735927782804599E-2</v>
      </c>
      <c r="AA1036" s="36">
        <v>7.9459024921574903E-2</v>
      </c>
      <c r="AB1036" s="36">
        <v>8.0049210457001793E-2</v>
      </c>
      <c r="AC1036" s="36">
        <v>7.6940150085345202E-2</v>
      </c>
      <c r="AD1036" s="36">
        <v>7.9009045811626905E-2</v>
      </c>
      <c r="AE1036" s="36">
        <v>7.2139320432113893E-2</v>
      </c>
      <c r="AF1036" s="36">
        <v>6.9026248698601494E-2</v>
      </c>
      <c r="AG1036" s="36">
        <v>6.0662954753834403E-2</v>
      </c>
      <c r="AH1036" s="59" t="s">
        <v>489</v>
      </c>
    </row>
    <row r="1037" spans="1:34" ht="15" customHeight="1" x14ac:dyDescent="0.25">
      <c r="A1037" s="34" t="s">
        <v>832</v>
      </c>
      <c r="B1037" s="34" t="s">
        <v>98</v>
      </c>
      <c r="C1037" s="34" t="s">
        <v>45</v>
      </c>
      <c r="D1037" s="34" t="s">
        <v>57</v>
      </c>
      <c r="E1037" s="34" t="s">
        <v>99</v>
      </c>
      <c r="F1037" s="34" t="s">
        <v>100</v>
      </c>
      <c r="G1037" s="34" t="s">
        <v>14</v>
      </c>
      <c r="H1037" s="34" t="s">
        <v>20</v>
      </c>
      <c r="I1037" s="59" t="s">
        <v>18</v>
      </c>
      <c r="J1037" s="35">
        <v>298</v>
      </c>
      <c r="K1037" s="36">
        <v>1.5810025268185601E-4</v>
      </c>
      <c r="L1037" s="36">
        <v>1.16395514370392E-4</v>
      </c>
      <c r="M1037" s="36">
        <v>1.2909793823262801E-4</v>
      </c>
      <c r="N1037" s="36">
        <v>1.12376205648048E-4</v>
      </c>
      <c r="O1037" s="36">
        <v>1.32112677550345E-4</v>
      </c>
      <c r="P1037" s="36">
        <v>1.05264051481619E-4</v>
      </c>
      <c r="Q1037" s="36">
        <v>1.08800639890583E-4</v>
      </c>
      <c r="R1037" s="36">
        <v>8.63892875885536E-5</v>
      </c>
      <c r="S1037" s="36">
        <v>7.1336491600000002E-5</v>
      </c>
      <c r="T1037" s="36">
        <v>6.0600194415800003E-5</v>
      </c>
      <c r="U1037" s="36">
        <v>5.8717198840000001E-5</v>
      </c>
      <c r="V1037" s="36">
        <v>5.4087929760000001E-5</v>
      </c>
      <c r="W1037" s="36">
        <v>4.2653944040012598E-5</v>
      </c>
      <c r="X1037" s="36">
        <v>4.22478138350347E-5</v>
      </c>
      <c r="Y1037" s="36">
        <v>4.6049024691802699E-5</v>
      </c>
      <c r="Z1037" s="36">
        <v>4.5939846245333399E-5</v>
      </c>
      <c r="AA1037" s="36">
        <v>4.4660108311258599E-5</v>
      </c>
      <c r="AB1037" s="36">
        <v>4.49918233047652E-5</v>
      </c>
      <c r="AC1037" s="36">
        <v>4.32443695311823E-5</v>
      </c>
      <c r="AD1037" s="36">
        <v>4.4407196627432703E-5</v>
      </c>
      <c r="AE1037" s="36">
        <v>4.0546053354903701E-5</v>
      </c>
      <c r="AF1037" s="36">
        <v>3.8796344987142998E-5</v>
      </c>
      <c r="AG1037" s="36">
        <v>3.4095738431993E-5</v>
      </c>
      <c r="AH1037" s="59" t="s">
        <v>489</v>
      </c>
    </row>
    <row r="1038" spans="1:34" ht="15" customHeight="1" x14ac:dyDescent="0.25">
      <c r="A1038" s="34" t="s">
        <v>832</v>
      </c>
      <c r="B1038" s="34" t="s">
        <v>166</v>
      </c>
      <c r="C1038" s="34" t="s">
        <v>45</v>
      </c>
      <c r="D1038" s="34" t="s">
        <v>57</v>
      </c>
      <c r="E1038" s="34" t="s">
        <v>58</v>
      </c>
      <c r="F1038" s="34" t="s">
        <v>167</v>
      </c>
      <c r="G1038" s="34" t="s">
        <v>168</v>
      </c>
      <c r="H1038" s="34" t="s">
        <v>169</v>
      </c>
      <c r="I1038" s="59" t="s">
        <v>16</v>
      </c>
      <c r="J1038" s="35">
        <v>25</v>
      </c>
      <c r="K1038" s="36">
        <v>3.25973269221693E-3</v>
      </c>
      <c r="L1038" s="36">
        <v>3.0353789793599998E-3</v>
      </c>
      <c r="M1038" s="36">
        <v>5.7863211177652796E-4</v>
      </c>
      <c r="N1038" s="36">
        <v>5.5904857897564404E-4</v>
      </c>
      <c r="O1038" s="36">
        <v>5.2471887059575605E-4</v>
      </c>
      <c r="P1038" s="36">
        <v>5.5316856507408305E-4</v>
      </c>
      <c r="Q1038" s="36">
        <v>5.6382524613717597E-4</v>
      </c>
      <c r="R1038" s="36">
        <v>5.6038947635356098E-4</v>
      </c>
      <c r="S1038" s="36">
        <v>5.9529799691302896E-4</v>
      </c>
      <c r="T1038" s="36">
        <v>5.1001699167876901E-4</v>
      </c>
      <c r="U1038" s="36">
        <v>5.38573948218617E-4</v>
      </c>
      <c r="V1038" s="36">
        <v>5.4502579919892002E-4</v>
      </c>
      <c r="W1038" s="36">
        <v>5.4561659118317995E-4</v>
      </c>
      <c r="X1038" s="36">
        <v>5.7126637937701002E-4</v>
      </c>
      <c r="Y1038" s="36">
        <v>5.6860720337484501E-4</v>
      </c>
      <c r="Z1038" s="36">
        <v>5.9059490265782203E-4</v>
      </c>
      <c r="AA1038" s="36">
        <v>5.8128904491431903E-4</v>
      </c>
      <c r="AB1038" s="36">
        <v>5.9651492185376197E-4</v>
      </c>
      <c r="AC1038" s="36">
        <v>6.1729633875447004E-4</v>
      </c>
      <c r="AD1038" s="36">
        <v>6.8820008547617597E-4</v>
      </c>
      <c r="AE1038" s="36">
        <v>7.8036025978941504E-4</v>
      </c>
      <c r="AF1038" s="36">
        <v>6.9198514936690003E-4</v>
      </c>
      <c r="AG1038" s="36">
        <v>6.9065968294644401E-4</v>
      </c>
      <c r="AH1038" s="59" t="s">
        <v>573</v>
      </c>
    </row>
    <row r="1039" spans="1:34" ht="15" customHeight="1" x14ac:dyDescent="0.25">
      <c r="A1039" s="34" t="s">
        <v>832</v>
      </c>
      <c r="B1039" s="34" t="s">
        <v>855</v>
      </c>
      <c r="C1039" s="34" t="s">
        <v>45</v>
      </c>
      <c r="D1039" s="34" t="s">
        <v>57</v>
      </c>
      <c r="E1039" s="34" t="s">
        <v>58</v>
      </c>
      <c r="F1039" s="34" t="s">
        <v>856</v>
      </c>
      <c r="G1039" s="34" t="s">
        <v>582</v>
      </c>
      <c r="H1039" s="34" t="s">
        <v>169</v>
      </c>
      <c r="I1039" s="59" t="s">
        <v>17</v>
      </c>
      <c r="J1039" s="35">
        <v>1</v>
      </c>
      <c r="K1039" s="36">
        <v>7.1577556764000003E-2</v>
      </c>
      <c r="L1039" s="36">
        <v>6.8185230023000004E-2</v>
      </c>
      <c r="M1039" s="36">
        <v>6.8145562931000006E-2</v>
      </c>
      <c r="N1039" s="36">
        <v>7.0019611191000003E-2</v>
      </c>
      <c r="O1039" s="36">
        <v>6.6668908737000002E-2</v>
      </c>
      <c r="P1039" s="36">
        <v>6.7339793815999999E-2</v>
      </c>
      <c r="Q1039" s="36">
        <v>6.8028106128000004E-2</v>
      </c>
      <c r="R1039" s="36">
        <v>6.8195196316000004E-2</v>
      </c>
      <c r="S1039" s="36">
        <v>6.6296459936999994E-2</v>
      </c>
      <c r="T1039" s="36">
        <v>6.3452863972000006E-2</v>
      </c>
      <c r="U1039" s="36">
        <v>6.5373328898999994E-2</v>
      </c>
      <c r="V1039" s="36">
        <v>6.6544500000000006E-2</v>
      </c>
      <c r="W1039" s="36">
        <v>5.9970999999999997E-2</v>
      </c>
      <c r="X1039" s="36">
        <v>6.575947E-2</v>
      </c>
      <c r="Y1039" s="36">
        <v>6.2909999999999994E-2</v>
      </c>
      <c r="Z1039" s="36">
        <v>4.7302039999999997E-2</v>
      </c>
      <c r="AA1039" s="36"/>
      <c r="AB1039" s="36"/>
      <c r="AC1039" s="36"/>
      <c r="AD1039" s="36"/>
      <c r="AE1039" s="36"/>
      <c r="AF1039" s="36"/>
      <c r="AG1039" s="36"/>
      <c r="AH1039" s="59" t="s">
        <v>876</v>
      </c>
    </row>
    <row r="1040" spans="1:34" ht="15" customHeight="1" x14ac:dyDescent="0.25">
      <c r="A1040" s="34" t="s">
        <v>832</v>
      </c>
      <c r="B1040" s="34" t="s">
        <v>56</v>
      </c>
      <c r="C1040" s="34" t="s">
        <v>45</v>
      </c>
      <c r="D1040" s="34" t="s">
        <v>57</v>
      </c>
      <c r="E1040" s="34" t="s">
        <v>58</v>
      </c>
      <c r="F1040" s="34" t="s">
        <v>13</v>
      </c>
      <c r="G1040" s="34" t="s">
        <v>14</v>
      </c>
      <c r="H1040" s="34" t="s">
        <v>20</v>
      </c>
      <c r="I1040" s="59" t="s">
        <v>16</v>
      </c>
      <c r="J1040" s="35">
        <v>25</v>
      </c>
      <c r="K1040" s="36">
        <v>3.82609795970465E-4</v>
      </c>
      <c r="L1040" s="36">
        <v>3.4319242044302E-4</v>
      </c>
      <c r="M1040" s="36">
        <v>3.3947596057843E-4</v>
      </c>
      <c r="N1040" s="36">
        <v>1.89747254565751E-4</v>
      </c>
      <c r="O1040" s="36">
        <v>2.2276779473148501E-4</v>
      </c>
      <c r="P1040" s="36">
        <v>2.0225996815076701E-4</v>
      </c>
      <c r="Q1040" s="36">
        <v>2.2635024314188499E-4</v>
      </c>
      <c r="R1040" s="36">
        <v>2.5789307969886597E-4</v>
      </c>
      <c r="S1040" s="36">
        <v>3.3472339499999998E-4</v>
      </c>
      <c r="T1040" s="36">
        <v>2.366570625E-4</v>
      </c>
      <c r="U1040" s="36">
        <v>2.9688054500000001E-4</v>
      </c>
      <c r="V1040" s="36">
        <v>3.2192681499999999E-4</v>
      </c>
      <c r="W1040" s="36">
        <v>2.9124234371447598E-4</v>
      </c>
      <c r="X1040" s="36">
        <v>2.8601724513366999E-4</v>
      </c>
      <c r="Y1040" s="36">
        <v>3.1297049229280801E-4</v>
      </c>
      <c r="Z1040" s="36">
        <v>2.9214960131856098E-4</v>
      </c>
      <c r="AA1040" s="36">
        <v>2.9824597581730499E-4</v>
      </c>
      <c r="AB1040" s="36">
        <v>2.9037881737822602E-4</v>
      </c>
      <c r="AC1040" s="36">
        <v>2.8475886341840798E-4</v>
      </c>
      <c r="AD1040" s="36">
        <v>2.8614270165389501E-4</v>
      </c>
      <c r="AE1040" s="36">
        <v>2.34169489854384E-4</v>
      </c>
      <c r="AF1040" s="36">
        <v>2.6063374123649099E-4</v>
      </c>
      <c r="AG1040" s="36">
        <v>2.5560012919857299E-4</v>
      </c>
      <c r="AH1040" s="59" t="s">
        <v>457</v>
      </c>
    </row>
    <row r="1041" spans="1:34" ht="15" customHeight="1" x14ac:dyDescent="0.25">
      <c r="A1041" s="34" t="s">
        <v>832</v>
      </c>
      <c r="B1041" s="34" t="s">
        <v>56</v>
      </c>
      <c r="C1041" s="34" t="s">
        <v>45</v>
      </c>
      <c r="D1041" s="34" t="s">
        <v>57</v>
      </c>
      <c r="E1041" s="34" t="s">
        <v>58</v>
      </c>
      <c r="F1041" s="34" t="s">
        <v>13</v>
      </c>
      <c r="G1041" s="34" t="s">
        <v>14</v>
      </c>
      <c r="H1041" s="34" t="s">
        <v>20</v>
      </c>
      <c r="I1041" s="59" t="s">
        <v>17</v>
      </c>
      <c r="J1041" s="35">
        <v>1</v>
      </c>
      <c r="K1041" s="36">
        <v>0.81143885529416204</v>
      </c>
      <c r="L1041" s="36">
        <v>0.72784248527555695</v>
      </c>
      <c r="M1041" s="36">
        <v>0.71996061719473503</v>
      </c>
      <c r="N1041" s="36">
        <v>0.40241597748304397</v>
      </c>
      <c r="O1041" s="36">
        <v>0.47244593906653398</v>
      </c>
      <c r="P1041" s="36">
        <v>0.428952940454146</v>
      </c>
      <c r="Q1041" s="36">
        <v>0.48004359565530902</v>
      </c>
      <c r="R1041" s="36">
        <v>0.54693964342535495</v>
      </c>
      <c r="S1041" s="36">
        <v>0.709881376116</v>
      </c>
      <c r="T1041" s="36">
        <v>0.50190229814999998</v>
      </c>
      <c r="U1041" s="36">
        <v>0.62962425983600001</v>
      </c>
      <c r="V1041" s="36">
        <v>0.68274238925200004</v>
      </c>
      <c r="W1041" s="36">
        <v>0.61766676254966102</v>
      </c>
      <c r="X1041" s="36">
        <v>0.60658537347948804</v>
      </c>
      <c r="Y1041" s="36">
        <v>0.66374782005458699</v>
      </c>
      <c r="Z1041" s="36">
        <v>0.61959087447640404</v>
      </c>
      <c r="AA1041" s="36">
        <v>0.63252006551333995</v>
      </c>
      <c r="AB1041" s="36">
        <v>0.61583539589574199</v>
      </c>
      <c r="AC1041" s="36">
        <v>0.60391659753775995</v>
      </c>
      <c r="AD1041" s="36">
        <v>0.60685144166757998</v>
      </c>
      <c r="AE1041" s="36">
        <v>0.49662665408317802</v>
      </c>
      <c r="AF1041" s="36">
        <v>0.55275203841435006</v>
      </c>
      <c r="AG1041" s="36">
        <v>0.54207675400433297</v>
      </c>
      <c r="AH1041" s="59" t="s">
        <v>457</v>
      </c>
    </row>
    <row r="1042" spans="1:34" ht="15" customHeight="1" x14ac:dyDescent="0.25">
      <c r="A1042" s="34" t="s">
        <v>832</v>
      </c>
      <c r="B1042" s="34" t="s">
        <v>56</v>
      </c>
      <c r="C1042" s="34" t="s">
        <v>45</v>
      </c>
      <c r="D1042" s="34" t="s">
        <v>57</v>
      </c>
      <c r="E1042" s="34" t="s">
        <v>58</v>
      </c>
      <c r="F1042" s="34" t="s">
        <v>13</v>
      </c>
      <c r="G1042" s="34" t="s">
        <v>14</v>
      </c>
      <c r="H1042" s="34" t="s">
        <v>20</v>
      </c>
      <c r="I1042" s="59" t="s">
        <v>18</v>
      </c>
      <c r="J1042" s="35">
        <v>298</v>
      </c>
      <c r="K1042" s="36">
        <v>4.5607087679679401E-4</v>
      </c>
      <c r="L1042" s="36">
        <v>4.0908536516808002E-4</v>
      </c>
      <c r="M1042" s="36">
        <v>4.0465534500948899E-4</v>
      </c>
      <c r="N1042" s="36">
        <v>2.26178727442375E-4</v>
      </c>
      <c r="O1042" s="36">
        <v>2.6553921131993098E-4</v>
      </c>
      <c r="P1042" s="36">
        <v>2.41093882035714E-4</v>
      </c>
      <c r="Q1042" s="36">
        <v>2.6980948982512602E-4</v>
      </c>
      <c r="R1042" s="36">
        <v>3.0740855100104802E-4</v>
      </c>
      <c r="S1042" s="36">
        <v>3.9899028683999999E-4</v>
      </c>
      <c r="T1042" s="36">
        <v>2.820952185E-4</v>
      </c>
      <c r="U1042" s="36">
        <v>3.5388160964E-4</v>
      </c>
      <c r="V1042" s="36">
        <v>3.8373676348000001E-4</v>
      </c>
      <c r="W1042" s="36">
        <v>3.47160873707655E-4</v>
      </c>
      <c r="X1042" s="36">
        <v>3.4093255619933502E-4</v>
      </c>
      <c r="Y1042" s="36">
        <v>3.7306082681302699E-4</v>
      </c>
      <c r="Z1042" s="36">
        <v>3.4824232477172499E-4</v>
      </c>
      <c r="AA1042" s="36">
        <v>3.5550920317422701E-4</v>
      </c>
      <c r="AB1042" s="36">
        <v>3.46131550314846E-4</v>
      </c>
      <c r="AC1042" s="36">
        <v>3.3943256519474298E-4</v>
      </c>
      <c r="AD1042" s="36">
        <v>3.4108210037144199E-4</v>
      </c>
      <c r="AE1042" s="36">
        <v>2.7913003190642601E-4</v>
      </c>
      <c r="AF1042" s="36">
        <v>3.10675419553897E-4</v>
      </c>
      <c r="AG1042" s="36">
        <v>3.04675354004699E-4</v>
      </c>
      <c r="AH1042" s="59" t="s">
        <v>457</v>
      </c>
    </row>
    <row r="1043" spans="1:34" ht="15" customHeight="1" x14ac:dyDescent="0.25">
      <c r="A1043" s="34" t="s">
        <v>832</v>
      </c>
      <c r="B1043" s="34" t="s">
        <v>60</v>
      </c>
      <c r="C1043" s="34" t="s">
        <v>45</v>
      </c>
      <c r="D1043" s="34" t="s">
        <v>57</v>
      </c>
      <c r="E1043" s="34" t="s">
        <v>61</v>
      </c>
      <c r="F1043" s="34" t="s">
        <v>13</v>
      </c>
      <c r="G1043" s="34" t="s">
        <v>14</v>
      </c>
      <c r="H1043" s="34" t="s">
        <v>20</v>
      </c>
      <c r="I1043" s="59" t="s">
        <v>16</v>
      </c>
      <c r="J1043" s="35">
        <v>25</v>
      </c>
      <c r="K1043" s="36">
        <v>7.0438425268292903E-5</v>
      </c>
      <c r="L1043" s="36">
        <v>5.8223180867577501E-5</v>
      </c>
      <c r="M1043" s="36">
        <v>5.7722809269197201E-5</v>
      </c>
      <c r="N1043" s="36">
        <v>6.5998423733972295E-5</v>
      </c>
      <c r="O1043" s="36">
        <v>7.0096359367934798E-5</v>
      </c>
      <c r="P1043" s="36">
        <v>6.2200021779382504E-5</v>
      </c>
      <c r="Q1043" s="36">
        <v>5.8824303855163698E-5</v>
      </c>
      <c r="R1043" s="36">
        <v>5.7323731968589202E-5</v>
      </c>
      <c r="S1043" s="36">
        <v>5.1780377499999998E-5</v>
      </c>
      <c r="T1043" s="36">
        <v>4.9230985275000003E-5</v>
      </c>
      <c r="U1043" s="36">
        <v>3.7761884750000002E-5</v>
      </c>
      <c r="V1043" s="36">
        <v>4.1851810750000002E-5</v>
      </c>
      <c r="W1043" s="36">
        <v>3.5189662331041302E-5</v>
      </c>
      <c r="X1043" s="36">
        <v>3.31847201694887E-5</v>
      </c>
      <c r="Y1043" s="36">
        <v>3.1715684444941401E-5</v>
      </c>
      <c r="Z1043" s="36">
        <v>3.1748489855118398E-5</v>
      </c>
      <c r="AA1043" s="36">
        <v>3.06982205302511E-5</v>
      </c>
      <c r="AB1043" s="36">
        <v>2.6689479736898202E-5</v>
      </c>
      <c r="AC1043" s="36">
        <v>2.64417040659868E-5</v>
      </c>
      <c r="AD1043" s="36">
        <v>2.5982292113779E-5</v>
      </c>
      <c r="AE1043" s="36">
        <v>2.0705163782918501E-5</v>
      </c>
      <c r="AF1043" s="36">
        <v>1.8169778656476799E-5</v>
      </c>
      <c r="AG1043" s="36">
        <v>1.8236412811714099E-5</v>
      </c>
      <c r="AH1043" s="59" t="s">
        <v>458</v>
      </c>
    </row>
    <row r="1044" spans="1:34" ht="15" customHeight="1" x14ac:dyDescent="0.25">
      <c r="A1044" s="34" t="s">
        <v>832</v>
      </c>
      <c r="B1044" s="34" t="s">
        <v>60</v>
      </c>
      <c r="C1044" s="34" t="s">
        <v>45</v>
      </c>
      <c r="D1044" s="34" t="s">
        <v>57</v>
      </c>
      <c r="E1044" s="34" t="s">
        <v>61</v>
      </c>
      <c r="F1044" s="34" t="s">
        <v>13</v>
      </c>
      <c r="G1044" s="34" t="s">
        <v>14</v>
      </c>
      <c r="H1044" s="34" t="s">
        <v>20</v>
      </c>
      <c r="I1044" s="59" t="s">
        <v>17</v>
      </c>
      <c r="J1044" s="35">
        <v>1</v>
      </c>
      <c r="K1044" s="36">
        <v>0.149385812308996</v>
      </c>
      <c r="L1044" s="36">
        <v>0.123479721983958</v>
      </c>
      <c r="M1044" s="36">
        <v>0.122418533898113</v>
      </c>
      <c r="N1044" s="36">
        <v>0.13996945705500799</v>
      </c>
      <c r="O1044" s="36">
        <v>0.148660358947516</v>
      </c>
      <c r="P1044" s="36">
        <v>0.13191380618971399</v>
      </c>
      <c r="Q1044" s="36">
        <v>0.12475458361603101</v>
      </c>
      <c r="R1044" s="36">
        <v>0.12157217075898399</v>
      </c>
      <c r="S1044" s="36">
        <v>0.109815824602</v>
      </c>
      <c r="T1044" s="36">
        <v>0.10440907357122001</v>
      </c>
      <c r="U1044" s="36">
        <v>8.0085405177799995E-2</v>
      </c>
      <c r="V1044" s="36">
        <v>8.8759320238600004E-2</v>
      </c>
      <c r="W1044" s="36">
        <v>7.4630235871672404E-2</v>
      </c>
      <c r="X1044" s="36">
        <v>7.0378154535451598E-2</v>
      </c>
      <c r="Y1044" s="36">
        <v>6.7262623570831806E-2</v>
      </c>
      <c r="Z1044" s="36">
        <v>6.7332197284735107E-2</v>
      </c>
      <c r="AA1044" s="36">
        <v>6.5104786100556603E-2</v>
      </c>
      <c r="AB1044" s="36">
        <v>5.6603048626013702E-2</v>
      </c>
      <c r="AC1044" s="36">
        <v>5.6077565983144798E-2</v>
      </c>
      <c r="AD1044" s="36">
        <v>5.5103245114902603E-2</v>
      </c>
      <c r="AE1044" s="36">
        <v>4.3911511350813601E-2</v>
      </c>
      <c r="AF1044" s="36">
        <v>3.8534466574656E-2</v>
      </c>
      <c r="AG1044" s="36">
        <v>3.8675784291083301E-2</v>
      </c>
      <c r="AH1044" s="59" t="s">
        <v>458</v>
      </c>
    </row>
    <row r="1045" spans="1:34" ht="15" customHeight="1" x14ac:dyDescent="0.25">
      <c r="A1045" s="34" t="s">
        <v>832</v>
      </c>
      <c r="B1045" s="34" t="s">
        <v>60</v>
      </c>
      <c r="C1045" s="34" t="s">
        <v>45</v>
      </c>
      <c r="D1045" s="34" t="s">
        <v>57</v>
      </c>
      <c r="E1045" s="34" t="s">
        <v>61</v>
      </c>
      <c r="F1045" s="34" t="s">
        <v>13</v>
      </c>
      <c r="G1045" s="34" t="s">
        <v>14</v>
      </c>
      <c r="H1045" s="34" t="s">
        <v>20</v>
      </c>
      <c r="I1045" s="59" t="s">
        <v>18</v>
      </c>
      <c r="J1045" s="35">
        <v>298</v>
      </c>
      <c r="K1045" s="36">
        <v>8.3962602919805194E-5</v>
      </c>
      <c r="L1045" s="36">
        <v>6.9402031594152395E-5</v>
      </c>
      <c r="M1045" s="36">
        <v>6.8805588648883004E-5</v>
      </c>
      <c r="N1045" s="36">
        <v>7.8670121090895006E-5</v>
      </c>
      <c r="O1045" s="36">
        <v>8.3554860366578295E-5</v>
      </c>
      <c r="P1045" s="36">
        <v>7.4142425961023895E-5</v>
      </c>
      <c r="Q1045" s="36">
        <v>7.0118570195355106E-5</v>
      </c>
      <c r="R1045" s="36">
        <v>6.8329888506558301E-5</v>
      </c>
      <c r="S1045" s="36">
        <v>6.1722209979999998E-5</v>
      </c>
      <c r="T1045" s="36">
        <v>5.8683334447800001E-5</v>
      </c>
      <c r="U1045" s="36">
        <v>4.5012166621999999E-5</v>
      </c>
      <c r="V1045" s="36">
        <v>4.9887358414000002E-5</v>
      </c>
      <c r="W1045" s="36">
        <v>4.19460774986012E-5</v>
      </c>
      <c r="X1045" s="36">
        <v>3.9556186442030501E-5</v>
      </c>
      <c r="Y1045" s="36">
        <v>3.78050958583702E-5</v>
      </c>
      <c r="Z1045" s="36">
        <v>3.78441999073011E-5</v>
      </c>
      <c r="AA1045" s="36">
        <v>3.6592278872059401E-5</v>
      </c>
      <c r="AB1045" s="36">
        <v>3.1813859846382702E-5</v>
      </c>
      <c r="AC1045" s="36">
        <v>3.1518511246656303E-5</v>
      </c>
      <c r="AD1045" s="36">
        <v>3.0970892199624602E-5</v>
      </c>
      <c r="AE1045" s="36">
        <v>2.4680555229238899E-5</v>
      </c>
      <c r="AF1045" s="36">
        <v>2.1658376158520299E-5</v>
      </c>
      <c r="AG1045" s="36">
        <v>2.17378040715632E-5</v>
      </c>
      <c r="AH1045" s="59" t="s">
        <v>458</v>
      </c>
    </row>
    <row r="1046" spans="1:34" ht="15" customHeight="1" x14ac:dyDescent="0.25">
      <c r="A1046" s="34" t="s">
        <v>832</v>
      </c>
      <c r="B1046" s="34" t="s">
        <v>166</v>
      </c>
      <c r="C1046" s="34" t="s">
        <v>45</v>
      </c>
      <c r="D1046" s="34" t="s">
        <v>57</v>
      </c>
      <c r="E1046" s="34" t="s">
        <v>62</v>
      </c>
      <c r="F1046" s="34" t="s">
        <v>167</v>
      </c>
      <c r="G1046" s="34" t="s">
        <v>168</v>
      </c>
      <c r="H1046" s="34" t="s">
        <v>169</v>
      </c>
      <c r="I1046" s="59" t="s">
        <v>16</v>
      </c>
      <c r="J1046" s="35">
        <v>25</v>
      </c>
      <c r="K1046" s="36">
        <v>3.3968673468372699E-3</v>
      </c>
      <c r="L1046" s="36">
        <v>3.5989943295599998E-3</v>
      </c>
      <c r="M1046" s="36">
        <v>4.0864944243799899E-3</v>
      </c>
      <c r="N1046" s="36">
        <v>4.2279647238974601E-3</v>
      </c>
      <c r="O1046" s="36">
        <v>3.8798675245378901E-3</v>
      </c>
      <c r="P1046" s="36">
        <v>3.8661094067620502E-3</v>
      </c>
      <c r="Q1046" s="36">
        <v>4.1762731652175197E-3</v>
      </c>
      <c r="R1046" s="36">
        <v>3.5225946823405599E-3</v>
      </c>
      <c r="S1046" s="36">
        <v>3.5479015669476598E-3</v>
      </c>
      <c r="T1046" s="36">
        <v>3.6670547426952802E-3</v>
      </c>
      <c r="U1046" s="36">
        <v>3.17413527116395E-3</v>
      </c>
      <c r="V1046" s="36">
        <v>3.24614735454247E-3</v>
      </c>
      <c r="W1046" s="36">
        <v>3.37883174947395E-3</v>
      </c>
      <c r="X1046" s="36">
        <v>3.4235207702163202E-3</v>
      </c>
      <c r="Y1046" s="36">
        <v>3.47078075056022E-3</v>
      </c>
      <c r="Z1046" s="36">
        <v>3.5236599641896098E-3</v>
      </c>
      <c r="AA1046" s="36">
        <v>3.1295999618351999E-3</v>
      </c>
      <c r="AB1046" s="36">
        <v>4.0506893368818103E-3</v>
      </c>
      <c r="AC1046" s="36">
        <v>3.5174987532627499E-3</v>
      </c>
      <c r="AD1046" s="36">
        <v>3.3082637629121298E-3</v>
      </c>
      <c r="AE1046" s="36">
        <v>3.0804603631608999E-3</v>
      </c>
      <c r="AF1046" s="36">
        <v>3.14433617069002E-3</v>
      </c>
      <c r="AG1046" s="36">
        <v>3.5563697147548202E-3</v>
      </c>
      <c r="AH1046" s="59" t="s">
        <v>574</v>
      </c>
    </row>
    <row r="1047" spans="1:34" ht="15" customHeight="1" x14ac:dyDescent="0.25">
      <c r="A1047" s="34" t="s">
        <v>832</v>
      </c>
      <c r="B1047" s="34" t="s">
        <v>60</v>
      </c>
      <c r="C1047" s="34" t="s">
        <v>45</v>
      </c>
      <c r="D1047" s="34" t="s">
        <v>57</v>
      </c>
      <c r="E1047" s="34" t="s">
        <v>62</v>
      </c>
      <c r="F1047" s="34" t="s">
        <v>13</v>
      </c>
      <c r="G1047" s="34" t="s">
        <v>14</v>
      </c>
      <c r="H1047" s="34" t="s">
        <v>20</v>
      </c>
      <c r="I1047" s="59" t="s">
        <v>16</v>
      </c>
      <c r="J1047" s="35">
        <v>25</v>
      </c>
      <c r="K1047" s="36">
        <v>4.0735493531129002E-4</v>
      </c>
      <c r="L1047" s="36">
        <v>5.0849808163547705E-4</v>
      </c>
      <c r="M1047" s="36">
        <v>3.1905856249052897E-4</v>
      </c>
      <c r="N1047" s="36">
        <v>2.5541499524487401E-4</v>
      </c>
      <c r="O1047" s="36">
        <v>3.0411305110308997E-4</v>
      </c>
      <c r="P1047" s="36">
        <v>2.5859214526552799E-4</v>
      </c>
      <c r="Q1047" s="36">
        <v>2.7178364230168102E-4</v>
      </c>
      <c r="R1047" s="36">
        <v>2.2466373660247501E-4</v>
      </c>
      <c r="S1047" s="36">
        <v>1.8370414000000001E-4</v>
      </c>
      <c r="T1047" s="36">
        <v>1.5712009000000001E-4</v>
      </c>
      <c r="U1047" s="36">
        <v>1.6463358999999999E-4</v>
      </c>
      <c r="V1047" s="36">
        <v>1.8180776999999999E-4</v>
      </c>
      <c r="W1047" s="36">
        <v>1.59480623170944E-4</v>
      </c>
      <c r="X1047" s="36">
        <v>1.5609403785187299E-4</v>
      </c>
      <c r="Y1047" s="36">
        <v>1.60481129311102E-4</v>
      </c>
      <c r="Z1047" s="36">
        <v>1.7122297125501899E-4</v>
      </c>
      <c r="AA1047" s="36">
        <v>1.7340526712051501E-4</v>
      </c>
      <c r="AB1047" s="36">
        <v>1.4960040800312901E-4</v>
      </c>
      <c r="AC1047" s="36">
        <v>8.0284392578624698E-5</v>
      </c>
      <c r="AD1047" s="36">
        <v>1.4448573863426001E-4</v>
      </c>
      <c r="AE1047" s="36">
        <v>1.3711390650074601E-4</v>
      </c>
      <c r="AF1047" s="36">
        <v>1.4264704285028401E-4</v>
      </c>
      <c r="AG1047" s="36">
        <v>1.46647104097949E-4</v>
      </c>
      <c r="AH1047" s="59" t="s">
        <v>459</v>
      </c>
    </row>
    <row r="1048" spans="1:34" ht="15" customHeight="1" x14ac:dyDescent="0.25">
      <c r="A1048" s="34" t="s">
        <v>832</v>
      </c>
      <c r="B1048" s="34" t="s">
        <v>60</v>
      </c>
      <c r="C1048" s="34" t="s">
        <v>45</v>
      </c>
      <c r="D1048" s="34" t="s">
        <v>57</v>
      </c>
      <c r="E1048" s="34" t="s">
        <v>62</v>
      </c>
      <c r="F1048" s="34" t="s">
        <v>13</v>
      </c>
      <c r="G1048" s="34" t="s">
        <v>14</v>
      </c>
      <c r="H1048" s="34" t="s">
        <v>20</v>
      </c>
      <c r="I1048" s="59" t="s">
        <v>17</v>
      </c>
      <c r="J1048" s="35">
        <v>1</v>
      </c>
      <c r="K1048" s="36">
        <v>0.86391834680818402</v>
      </c>
      <c r="L1048" s="36">
        <v>1.0784227315325201</v>
      </c>
      <c r="M1048" s="36">
        <v>0.67665939932991404</v>
      </c>
      <c r="N1048" s="36">
        <v>0.541684121915329</v>
      </c>
      <c r="O1048" s="36">
        <v>0.64496295877943299</v>
      </c>
      <c r="P1048" s="36">
        <v>0.54842222167913202</v>
      </c>
      <c r="Q1048" s="36">
        <v>0.57639874859340501</v>
      </c>
      <c r="R1048" s="36">
        <v>0.47646685258652899</v>
      </c>
      <c r="S1048" s="36">
        <v>0.38959974011199999</v>
      </c>
      <c r="T1048" s="36">
        <v>0.333220286872</v>
      </c>
      <c r="U1048" s="36">
        <v>0.34915491767200002</v>
      </c>
      <c r="V1048" s="36">
        <v>0.38557791861599999</v>
      </c>
      <c r="W1048" s="36">
        <v>0.33822650562093798</v>
      </c>
      <c r="X1048" s="36">
        <v>0.331044235476253</v>
      </c>
      <c r="Y1048" s="36">
        <v>0.34034837904298598</v>
      </c>
      <c r="Z1048" s="36">
        <v>0.36312967743764302</v>
      </c>
      <c r="AA1048" s="36">
        <v>0.367757890509188</v>
      </c>
      <c r="AB1048" s="36">
        <v>0.317272545293036</v>
      </c>
      <c r="AC1048" s="36">
        <v>0.17026713978074701</v>
      </c>
      <c r="AD1048" s="36">
        <v>0.30642535449553798</v>
      </c>
      <c r="AE1048" s="36">
        <v>0.29079117290678203</v>
      </c>
      <c r="AF1048" s="36">
        <v>0.30252584847688202</v>
      </c>
      <c r="AG1048" s="36">
        <v>0.31100917837093101</v>
      </c>
      <c r="AH1048" s="59" t="s">
        <v>459</v>
      </c>
    </row>
    <row r="1049" spans="1:34" ht="15" customHeight="1" x14ac:dyDescent="0.25">
      <c r="A1049" s="34" t="s">
        <v>832</v>
      </c>
      <c r="B1049" s="34" t="s">
        <v>60</v>
      </c>
      <c r="C1049" s="34" t="s">
        <v>45</v>
      </c>
      <c r="D1049" s="34" t="s">
        <v>57</v>
      </c>
      <c r="E1049" s="34" t="s">
        <v>62</v>
      </c>
      <c r="F1049" s="34" t="s">
        <v>13</v>
      </c>
      <c r="G1049" s="34" t="s">
        <v>14</v>
      </c>
      <c r="H1049" s="34" t="s">
        <v>20</v>
      </c>
      <c r="I1049" s="59" t="s">
        <v>18</v>
      </c>
      <c r="J1049" s="35">
        <v>298</v>
      </c>
      <c r="K1049" s="36">
        <v>4.8556708289105801E-4</v>
      </c>
      <c r="L1049" s="36">
        <v>6.0612971330948804E-4</v>
      </c>
      <c r="M1049" s="36">
        <v>3.8031780648871102E-4</v>
      </c>
      <c r="N1049" s="36">
        <v>3.0445467433188998E-4</v>
      </c>
      <c r="O1049" s="36">
        <v>3.6250275691488299E-4</v>
      </c>
      <c r="P1049" s="36">
        <v>3.0824183715651003E-4</v>
      </c>
      <c r="Q1049" s="36">
        <v>3.23966101623603E-4</v>
      </c>
      <c r="R1049" s="36">
        <v>2.6779917403014998E-4</v>
      </c>
      <c r="S1049" s="36">
        <v>2.1897533488E-4</v>
      </c>
      <c r="T1049" s="36">
        <v>1.8728714728E-4</v>
      </c>
      <c r="U1049" s="36">
        <v>1.9624323928E-4</v>
      </c>
      <c r="V1049" s="36">
        <v>2.1671486184000001E-4</v>
      </c>
      <c r="W1049" s="36">
        <v>1.9010090281976501E-4</v>
      </c>
      <c r="X1049" s="36">
        <v>1.8606409311943301E-4</v>
      </c>
      <c r="Y1049" s="36">
        <v>1.9129350613883401E-4</v>
      </c>
      <c r="Z1049" s="36">
        <v>2.04097781735982E-4</v>
      </c>
      <c r="AA1049" s="36">
        <v>2.0669907840765401E-4</v>
      </c>
      <c r="AB1049" s="36">
        <v>1.7832368633973001E-4</v>
      </c>
      <c r="AC1049" s="36">
        <v>9.5698995953720595E-5</v>
      </c>
      <c r="AD1049" s="36">
        <v>1.7222700045203799E-4</v>
      </c>
      <c r="AE1049" s="36">
        <v>1.63439776548889E-4</v>
      </c>
      <c r="AF1049" s="36">
        <v>1.70035275077539E-4</v>
      </c>
      <c r="AG1049" s="36">
        <v>1.7480334808475599E-4</v>
      </c>
      <c r="AH1049" s="59" t="s">
        <v>459</v>
      </c>
    </row>
    <row r="1050" spans="1:34" ht="15" customHeight="1" x14ac:dyDescent="0.25">
      <c r="A1050" s="34" t="s">
        <v>832</v>
      </c>
      <c r="B1050" s="34" t="s">
        <v>180</v>
      </c>
      <c r="C1050" s="34" t="s">
        <v>45</v>
      </c>
      <c r="D1050" s="34" t="s">
        <v>57</v>
      </c>
      <c r="E1050" s="34" t="s">
        <v>69</v>
      </c>
      <c r="F1050" s="34" t="s">
        <v>70</v>
      </c>
      <c r="G1050" s="34" t="s">
        <v>181</v>
      </c>
      <c r="H1050" s="34" t="s">
        <v>169</v>
      </c>
      <c r="I1050" s="59" t="s">
        <v>17</v>
      </c>
      <c r="J1050" s="35">
        <v>1</v>
      </c>
      <c r="K1050" s="36">
        <v>5.5234835999999996</v>
      </c>
      <c r="L1050" s="36">
        <v>5.2789896000000001</v>
      </c>
      <c r="M1050" s="36">
        <v>5.8194774000000002</v>
      </c>
      <c r="N1050" s="36">
        <v>5.8694166000000001</v>
      </c>
      <c r="O1050" s="36">
        <v>6.0306785999999999</v>
      </c>
      <c r="P1050" s="36">
        <v>5.9646131999999996</v>
      </c>
      <c r="Q1050" s="36">
        <v>5.8106340000000003</v>
      </c>
      <c r="R1050" s="36">
        <v>5.6587356</v>
      </c>
      <c r="S1050" s="36">
        <v>5.2847970000000002</v>
      </c>
      <c r="T1050" s="36">
        <v>3.6011500000000001</v>
      </c>
      <c r="U1050" s="36">
        <v>3.4580341818</v>
      </c>
      <c r="V1050" s="36">
        <v>3.6977354138263401</v>
      </c>
      <c r="W1050" s="36">
        <v>4.2224038905923997</v>
      </c>
      <c r="X1050" s="36">
        <v>4.4686772879488403</v>
      </c>
      <c r="Y1050" s="36">
        <v>4.7802741478726301</v>
      </c>
      <c r="Z1050" s="36">
        <v>4.6929892787807299</v>
      </c>
      <c r="AA1050" s="36">
        <v>4.6736450025619201</v>
      </c>
      <c r="AB1050" s="36">
        <v>4.8527491499591804</v>
      </c>
      <c r="AC1050" s="36">
        <v>4.96392839118207</v>
      </c>
      <c r="AD1050" s="36">
        <v>4.9175483351174796</v>
      </c>
      <c r="AE1050" s="36">
        <v>4.7223279132381597</v>
      </c>
      <c r="AF1050" s="36">
        <v>4.6569169505579202</v>
      </c>
      <c r="AG1050" s="36">
        <v>4.5931380615077604</v>
      </c>
      <c r="AH1050" s="59" t="s">
        <v>593</v>
      </c>
    </row>
    <row r="1051" spans="1:34" ht="15" customHeight="1" x14ac:dyDescent="0.25">
      <c r="A1051" s="34" t="s">
        <v>832</v>
      </c>
      <c r="B1051" s="34" t="s">
        <v>68</v>
      </c>
      <c r="C1051" s="34" t="s">
        <v>45</v>
      </c>
      <c r="D1051" s="34" t="s">
        <v>57</v>
      </c>
      <c r="E1051" s="34" t="s">
        <v>69</v>
      </c>
      <c r="F1051" s="34" t="s">
        <v>70</v>
      </c>
      <c r="G1051" s="34" t="s">
        <v>14</v>
      </c>
      <c r="H1051" s="34" t="s">
        <v>908</v>
      </c>
      <c r="I1051" s="59" t="s">
        <v>16</v>
      </c>
      <c r="J1051" s="35">
        <v>25</v>
      </c>
      <c r="K1051" s="36">
        <v>2.69423563936085E-9</v>
      </c>
      <c r="L1051" s="36">
        <v>2.7642518613425202E-9</v>
      </c>
      <c r="M1051" s="36">
        <v>3.4418225486364101E-9</v>
      </c>
      <c r="N1051" s="36">
        <v>5.7890009740363202E-10</v>
      </c>
      <c r="O1051" s="36">
        <v>5.7210827843717602E-10</v>
      </c>
      <c r="P1051" s="36">
        <v>5.0018698022695002E-10</v>
      </c>
      <c r="Q1051" s="36">
        <v>3.7452944718095799E-9</v>
      </c>
      <c r="R1051" s="36">
        <v>3.32503131419024E-9</v>
      </c>
      <c r="S1051" s="36">
        <v>2.3297841937184598E-9</v>
      </c>
      <c r="T1051" s="36">
        <v>2.9915297695857901E-11</v>
      </c>
      <c r="U1051" s="36">
        <v>4.6227709469726199E-10</v>
      </c>
      <c r="V1051" s="36"/>
      <c r="W1051" s="36"/>
      <c r="X1051" s="36"/>
      <c r="Y1051" s="36"/>
      <c r="Z1051" s="36"/>
      <c r="AA1051" s="36"/>
      <c r="AB1051" s="36"/>
      <c r="AC1051" s="36"/>
      <c r="AD1051" s="36"/>
      <c r="AE1051" s="36"/>
      <c r="AF1051" s="36"/>
      <c r="AG1051" s="36"/>
      <c r="AH1051" s="59" t="s">
        <v>1121</v>
      </c>
    </row>
    <row r="1052" spans="1:34" ht="15" customHeight="1" x14ac:dyDescent="0.25">
      <c r="A1052" s="34" t="s">
        <v>832</v>
      </c>
      <c r="B1052" s="34" t="s">
        <v>68</v>
      </c>
      <c r="C1052" s="34" t="s">
        <v>45</v>
      </c>
      <c r="D1052" s="34" t="s">
        <v>57</v>
      </c>
      <c r="E1052" s="34" t="s">
        <v>69</v>
      </c>
      <c r="F1052" s="34" t="s">
        <v>70</v>
      </c>
      <c r="G1052" s="34" t="s">
        <v>14</v>
      </c>
      <c r="H1052" s="34" t="s">
        <v>908</v>
      </c>
      <c r="I1052" s="59" t="s">
        <v>18</v>
      </c>
      <c r="J1052" s="35">
        <v>298</v>
      </c>
      <c r="K1052" s="36">
        <v>6.4230577642362598E-9</v>
      </c>
      <c r="L1052" s="36">
        <v>6.5899764374405699E-9</v>
      </c>
      <c r="M1052" s="36">
        <v>8.2053049559492105E-9</v>
      </c>
      <c r="N1052" s="36">
        <v>1.38009783221026E-9</v>
      </c>
      <c r="O1052" s="36">
        <v>1.36390613579423E-9</v>
      </c>
      <c r="P1052" s="36">
        <v>1.19244576086105E-9</v>
      </c>
      <c r="Q1052" s="36">
        <v>8.9287820207940402E-9</v>
      </c>
      <c r="R1052" s="36">
        <v>7.9268746530295401E-9</v>
      </c>
      <c r="S1052" s="36">
        <v>5.5542055178248098E-9</v>
      </c>
      <c r="T1052" s="36">
        <v>7.1318069706925194E-11</v>
      </c>
      <c r="U1052" s="36">
        <v>1.1020685937582699E-9</v>
      </c>
      <c r="V1052" s="36"/>
      <c r="W1052" s="36"/>
      <c r="X1052" s="36"/>
      <c r="Y1052" s="36"/>
      <c r="Z1052" s="36"/>
      <c r="AA1052" s="36"/>
      <c r="AB1052" s="36"/>
      <c r="AC1052" s="36"/>
      <c r="AD1052" s="36"/>
      <c r="AE1052" s="36"/>
      <c r="AF1052" s="36"/>
      <c r="AG1052" s="36"/>
      <c r="AH1052" s="59" t="s">
        <v>1121</v>
      </c>
    </row>
    <row r="1053" spans="1:34" ht="15" customHeight="1" x14ac:dyDescent="0.25">
      <c r="A1053" s="34" t="s">
        <v>832</v>
      </c>
      <c r="B1053" s="34" t="s">
        <v>68</v>
      </c>
      <c r="C1053" s="34" t="s">
        <v>45</v>
      </c>
      <c r="D1053" s="34" t="s">
        <v>57</v>
      </c>
      <c r="E1053" s="34" t="s">
        <v>69</v>
      </c>
      <c r="F1053" s="34" t="s">
        <v>70</v>
      </c>
      <c r="G1053" s="34" t="s">
        <v>14</v>
      </c>
      <c r="H1053" s="34" t="s">
        <v>71</v>
      </c>
      <c r="I1053" s="59" t="s">
        <v>16</v>
      </c>
      <c r="J1053" s="35">
        <v>25</v>
      </c>
      <c r="K1053" s="36">
        <v>3.5121735449735402E-4</v>
      </c>
      <c r="L1053" s="36">
        <v>3.4296586243386199E-4</v>
      </c>
      <c r="M1053" s="36">
        <v>3.3471437037037001E-4</v>
      </c>
      <c r="N1053" s="36">
        <v>3.2646287830687901E-4</v>
      </c>
      <c r="O1053" s="36">
        <v>3.1821138624338698E-4</v>
      </c>
      <c r="P1053" s="36">
        <v>3.0995989417989398E-4</v>
      </c>
      <c r="Q1053" s="36">
        <v>1.14509118165785E-4</v>
      </c>
      <c r="R1053" s="36">
        <v>1.7077556948289299E-4</v>
      </c>
      <c r="S1053" s="36">
        <v>2.31119252E-4</v>
      </c>
      <c r="T1053" s="36">
        <v>3.2707377599999998E-4</v>
      </c>
      <c r="U1053" s="36">
        <v>5.1296260000000004E-4</v>
      </c>
      <c r="V1053" s="36">
        <v>1.0317750667533201E-3</v>
      </c>
      <c r="W1053" s="36">
        <v>9.1317304750000001E-4</v>
      </c>
      <c r="X1053" s="36">
        <v>9.0636133408000005E-4</v>
      </c>
      <c r="Y1053" s="36">
        <v>1.3169076079999999E-3</v>
      </c>
      <c r="Z1053" s="36">
        <v>1.252497223736E-3</v>
      </c>
      <c r="AA1053" s="36">
        <v>1.156473136E-3</v>
      </c>
      <c r="AB1053" s="36">
        <v>1.393348928E-3</v>
      </c>
      <c r="AC1053" s="36">
        <v>1.422295352E-3</v>
      </c>
      <c r="AD1053" s="36">
        <v>1.006112E-3</v>
      </c>
      <c r="AE1053" s="36">
        <v>1.0817424E-3</v>
      </c>
      <c r="AF1053" s="36">
        <v>1.5773040000000001E-3</v>
      </c>
      <c r="AG1053" s="36">
        <v>2.1855064E-3</v>
      </c>
      <c r="AH1053" s="59" t="s">
        <v>370</v>
      </c>
    </row>
    <row r="1054" spans="1:34" ht="15" customHeight="1" x14ac:dyDescent="0.25">
      <c r="A1054" s="34" t="s">
        <v>832</v>
      </c>
      <c r="B1054" s="34" t="s">
        <v>68</v>
      </c>
      <c r="C1054" s="34" t="s">
        <v>45</v>
      </c>
      <c r="D1054" s="34" t="s">
        <v>57</v>
      </c>
      <c r="E1054" s="34" t="s">
        <v>69</v>
      </c>
      <c r="F1054" s="34" t="s">
        <v>70</v>
      </c>
      <c r="G1054" s="34" t="s">
        <v>14</v>
      </c>
      <c r="H1054" s="34" t="s">
        <v>71</v>
      </c>
      <c r="I1054" s="59" t="s">
        <v>18</v>
      </c>
      <c r="J1054" s="35">
        <v>298</v>
      </c>
      <c r="K1054" s="36">
        <v>5.4947955111111005E-4</v>
      </c>
      <c r="L1054" s="36">
        <v>5.36570091777777E-4</v>
      </c>
      <c r="M1054" s="36">
        <v>5.2366063244444405E-4</v>
      </c>
      <c r="N1054" s="36">
        <v>5.1075117311111099E-4</v>
      </c>
      <c r="O1054" s="36">
        <v>4.9784171377777805E-4</v>
      </c>
      <c r="P1054" s="36">
        <v>4.8493225444444401E-4</v>
      </c>
      <c r="Q1054" s="36">
        <v>1.7914951537037E-4</v>
      </c>
      <c r="R1054" s="36">
        <v>2.6717837845598597E-4</v>
      </c>
      <c r="S1054" s="36">
        <v>3.61586069754E-4</v>
      </c>
      <c r="T1054" s="36">
        <v>5.1170692255199997E-4</v>
      </c>
      <c r="U1054" s="36">
        <v>8.0252998770000096E-4</v>
      </c>
      <c r="V1054" s="36">
        <v>1.61536497943556E-3</v>
      </c>
      <c r="W1054" s="36">
        <v>1.4304100128E-3</v>
      </c>
      <c r="X1054" s="36">
        <v>1.41824922438066E-3</v>
      </c>
      <c r="Y1054" s="36">
        <v>2.061384065216E-3</v>
      </c>
      <c r="Z1054" s="36">
        <v>1.95953190653497E-3</v>
      </c>
      <c r="AA1054" s="36">
        <v>1.8093022212719999E-3</v>
      </c>
      <c r="AB1054" s="36">
        <v>2.1798943978559998E-3</v>
      </c>
      <c r="AC1054" s="36">
        <v>2.2251810782039998E-3</v>
      </c>
      <c r="AD1054" s="36">
        <v>1.574062224E-3</v>
      </c>
      <c r="AE1054" s="36">
        <v>1.6923859848E-3</v>
      </c>
      <c r="AF1054" s="36">
        <v>2.4676921080000001E-3</v>
      </c>
      <c r="AG1054" s="36">
        <v>3.4192247628E-3</v>
      </c>
      <c r="AH1054" s="59" t="s">
        <v>370</v>
      </c>
    </row>
    <row r="1055" spans="1:34" ht="15" customHeight="1" x14ac:dyDescent="0.25">
      <c r="A1055" s="34" t="s">
        <v>832</v>
      </c>
      <c r="B1055" s="34" t="s">
        <v>68</v>
      </c>
      <c r="C1055" s="34" t="s">
        <v>45</v>
      </c>
      <c r="D1055" s="34" t="s">
        <v>57</v>
      </c>
      <c r="E1055" s="34" t="s">
        <v>69</v>
      </c>
      <c r="F1055" s="34" t="s">
        <v>70</v>
      </c>
      <c r="G1055" s="34" t="s">
        <v>14</v>
      </c>
      <c r="H1055" s="34" t="s">
        <v>15</v>
      </c>
      <c r="I1055" s="59" t="s">
        <v>16</v>
      </c>
      <c r="J1055" s="35">
        <v>25</v>
      </c>
      <c r="K1055" s="36">
        <v>9.0875112450396894E-3</v>
      </c>
      <c r="L1055" s="36">
        <v>9.0337972901785805E-3</v>
      </c>
      <c r="M1055" s="36">
        <v>8.9800833353174698E-3</v>
      </c>
      <c r="N1055" s="36">
        <v>8.9263693804563608E-3</v>
      </c>
      <c r="O1055" s="36">
        <v>8.8726554255952397E-3</v>
      </c>
      <c r="P1055" s="36">
        <v>8.8189414707341308E-3</v>
      </c>
      <c r="Q1055" s="36">
        <v>8.3242649503968008E-3</v>
      </c>
      <c r="R1055" s="36">
        <v>7.4859877853238298E-3</v>
      </c>
      <c r="S1055" s="36">
        <v>6.4801004133933403E-3</v>
      </c>
      <c r="T1055" s="36">
        <v>4.2944606849649996E-3</v>
      </c>
      <c r="U1055" s="36">
        <v>4.147958815E-3</v>
      </c>
      <c r="V1055" s="36">
        <v>5.7133989425898002E-3</v>
      </c>
      <c r="W1055" s="36">
        <v>4.5473900850000002E-3</v>
      </c>
      <c r="X1055" s="36">
        <v>4.8148346024609497E-3</v>
      </c>
      <c r="Y1055" s="36">
        <v>5.2882978574999998E-3</v>
      </c>
      <c r="Z1055" s="36">
        <v>4.9514086473250001E-3</v>
      </c>
      <c r="AA1055" s="36">
        <v>4.7126058045000004E-3</v>
      </c>
      <c r="AB1055" s="36">
        <v>5.4636436062999996E-3</v>
      </c>
      <c r="AC1055" s="36">
        <v>5.3697052034999996E-3</v>
      </c>
      <c r="AD1055" s="36">
        <v>5.3502139471000004E-3</v>
      </c>
      <c r="AE1055" s="36">
        <v>4.2651716745E-3</v>
      </c>
      <c r="AF1055" s="36">
        <v>4.0645998250000001E-3</v>
      </c>
      <c r="AG1055" s="36">
        <v>5.0245916325000004E-3</v>
      </c>
      <c r="AH1055" s="59" t="s">
        <v>464</v>
      </c>
    </row>
    <row r="1056" spans="1:34" ht="15" customHeight="1" x14ac:dyDescent="0.25">
      <c r="A1056" s="34" t="s">
        <v>832</v>
      </c>
      <c r="B1056" s="34" t="s">
        <v>68</v>
      </c>
      <c r="C1056" s="34" t="s">
        <v>45</v>
      </c>
      <c r="D1056" s="34" t="s">
        <v>57</v>
      </c>
      <c r="E1056" s="34" t="s">
        <v>69</v>
      </c>
      <c r="F1056" s="34" t="s">
        <v>70</v>
      </c>
      <c r="G1056" s="34" t="s">
        <v>14</v>
      </c>
      <c r="H1056" s="34" t="s">
        <v>15</v>
      </c>
      <c r="I1056" s="59" t="s">
        <v>17</v>
      </c>
      <c r="J1056" s="35">
        <v>1</v>
      </c>
      <c r="K1056" s="36">
        <v>3.0864492737698499</v>
      </c>
      <c r="L1056" s="36">
        <v>3.0682060614642901</v>
      </c>
      <c r="M1056" s="36">
        <v>3.0499628491587298</v>
      </c>
      <c r="N1056" s="36">
        <v>3.0317196368531798</v>
      </c>
      <c r="O1056" s="36">
        <v>3.01347642454762</v>
      </c>
      <c r="P1056" s="36">
        <v>2.99523321224207</v>
      </c>
      <c r="Q1056" s="36">
        <v>2.8272230776984002</v>
      </c>
      <c r="R1056" s="36">
        <v>2.5425136696336201</v>
      </c>
      <c r="S1056" s="36">
        <v>2.2831933117676102</v>
      </c>
      <c r="T1056" s="36">
        <v>1.4318281438160001</v>
      </c>
      <c r="U1056" s="36">
        <v>1.423674187414</v>
      </c>
      <c r="V1056" s="36">
        <v>1.66470054231036</v>
      </c>
      <c r="W1056" s="36">
        <v>1.76308278714153</v>
      </c>
      <c r="X1056" s="36">
        <v>1.6885887624429201</v>
      </c>
      <c r="Y1056" s="36">
        <v>1.8404654276124399</v>
      </c>
      <c r="Z1056" s="36">
        <v>1.6587252189027</v>
      </c>
      <c r="AA1056" s="36">
        <v>1.67987630517346</v>
      </c>
      <c r="AB1056" s="36">
        <v>1.835006800927</v>
      </c>
      <c r="AC1056" s="36">
        <v>1.80931050899682</v>
      </c>
      <c r="AD1056" s="36">
        <v>1.8724793856752899</v>
      </c>
      <c r="AE1056" s="36">
        <v>1.5464255284324999</v>
      </c>
      <c r="AF1056" s="36">
        <v>1.5580025432984299</v>
      </c>
      <c r="AG1056" s="36">
        <v>1.8661192278504499</v>
      </c>
      <c r="AH1056" s="59" t="s">
        <v>464</v>
      </c>
    </row>
    <row r="1057" spans="1:34" ht="15" customHeight="1" x14ac:dyDescent="0.25">
      <c r="A1057" s="34" t="s">
        <v>832</v>
      </c>
      <c r="B1057" s="34" t="s">
        <v>68</v>
      </c>
      <c r="C1057" s="34" t="s">
        <v>45</v>
      </c>
      <c r="D1057" s="34" t="s">
        <v>57</v>
      </c>
      <c r="E1057" s="34" t="s">
        <v>69</v>
      </c>
      <c r="F1057" s="34" t="s">
        <v>70</v>
      </c>
      <c r="G1057" s="34" t="s">
        <v>14</v>
      </c>
      <c r="H1057" s="34" t="s">
        <v>15</v>
      </c>
      <c r="I1057" s="59" t="s">
        <v>18</v>
      </c>
      <c r="J1057" s="35">
        <v>298</v>
      </c>
      <c r="K1057" s="36">
        <v>1.5756092224127001E-2</v>
      </c>
      <c r="L1057" s="36">
        <v>1.56629619925714E-2</v>
      </c>
      <c r="M1057" s="36">
        <v>1.5569831761015901E-2</v>
      </c>
      <c r="N1057" s="36">
        <v>1.5476701529460299E-2</v>
      </c>
      <c r="O1057" s="36">
        <v>1.53835712979048E-2</v>
      </c>
      <c r="P1057" s="36">
        <v>1.5290441066349201E-2</v>
      </c>
      <c r="Q1057" s="36">
        <v>1.4432761921269801E-2</v>
      </c>
      <c r="R1057" s="36">
        <v>1.29793417310633E-2</v>
      </c>
      <c r="S1057" s="36">
        <v>1.12353159167489E-2</v>
      </c>
      <c r="T1057" s="36">
        <v>7.4458140166956703E-3</v>
      </c>
      <c r="U1057" s="36">
        <v>7.1918064108800004E-3</v>
      </c>
      <c r="V1057" s="36">
        <v>9.8993847848247891E-3</v>
      </c>
      <c r="W1057" s="36">
        <v>7.9032410974400006E-3</v>
      </c>
      <c r="X1057" s="36">
        <v>8.3480477761073996E-3</v>
      </c>
      <c r="Y1057" s="36">
        <v>9.1684593398400002E-3</v>
      </c>
      <c r="Z1057" s="36">
        <v>8.5844088837984008E-3</v>
      </c>
      <c r="AA1057" s="36">
        <v>8.1708016275840005E-3</v>
      </c>
      <c r="AB1057" s="36">
        <v>9.4729646235775997E-3</v>
      </c>
      <c r="AC1057" s="36">
        <v>9.3100925128319998E-3</v>
      </c>
      <c r="AD1057" s="36">
        <v>9.2762982180992007E-3</v>
      </c>
      <c r="AE1057" s="36">
        <v>7.3950321978240004E-3</v>
      </c>
      <c r="AF1057" s="36">
        <v>7.0472770784000003E-3</v>
      </c>
      <c r="AG1057" s="36">
        <v>8.7117283286400008E-3</v>
      </c>
      <c r="AH1057" s="59" t="s">
        <v>464</v>
      </c>
    </row>
    <row r="1058" spans="1:34" ht="15" customHeight="1" x14ac:dyDescent="0.25">
      <c r="A1058" s="34" t="s">
        <v>832</v>
      </c>
      <c r="B1058" s="34" t="s">
        <v>68</v>
      </c>
      <c r="C1058" s="34" t="s">
        <v>45</v>
      </c>
      <c r="D1058" s="34" t="s">
        <v>57</v>
      </c>
      <c r="E1058" s="34" t="s">
        <v>69</v>
      </c>
      <c r="F1058" s="34" t="s">
        <v>70</v>
      </c>
      <c r="G1058" s="34" t="s">
        <v>14</v>
      </c>
      <c r="H1058" s="34" t="s">
        <v>21</v>
      </c>
      <c r="I1058" s="59" t="s">
        <v>16</v>
      </c>
      <c r="J1058" s="35">
        <v>25</v>
      </c>
      <c r="K1058" s="36">
        <v>4.9123605524848999E-6</v>
      </c>
      <c r="L1058" s="36">
        <v>4.0955954549445697E-6</v>
      </c>
      <c r="M1058" s="36">
        <v>3.2782228029389298E-6</v>
      </c>
      <c r="N1058" s="36">
        <v>2.4643906440718301E-6</v>
      </c>
      <c r="O1058" s="36">
        <v>1.64770235457245E-6</v>
      </c>
      <c r="P1058" s="36">
        <v>8.3107919455231703E-7</v>
      </c>
      <c r="Q1058" s="36">
        <v>8.2877765552819E-7</v>
      </c>
      <c r="R1058" s="36">
        <v>8.0920171868580997E-7</v>
      </c>
      <c r="S1058" s="36">
        <v>7.9416615330628096E-7</v>
      </c>
      <c r="T1058" s="36">
        <v>1.5156691845161301E-8</v>
      </c>
      <c r="U1058" s="36">
        <v>3.1142257428990601E-7</v>
      </c>
      <c r="V1058" s="36"/>
      <c r="W1058" s="36"/>
      <c r="X1058" s="36"/>
      <c r="Y1058" s="36"/>
      <c r="Z1058" s="36"/>
      <c r="AA1058" s="36"/>
      <c r="AB1058" s="36"/>
      <c r="AC1058" s="36"/>
      <c r="AD1058" s="36"/>
      <c r="AE1058" s="36"/>
      <c r="AF1058" s="36"/>
      <c r="AG1058" s="36"/>
      <c r="AH1058" s="59" t="s">
        <v>466</v>
      </c>
    </row>
    <row r="1059" spans="1:34" ht="15" customHeight="1" x14ac:dyDescent="0.25">
      <c r="A1059" s="34" t="s">
        <v>832</v>
      </c>
      <c r="B1059" s="34" t="s">
        <v>68</v>
      </c>
      <c r="C1059" s="34" t="s">
        <v>45</v>
      </c>
      <c r="D1059" s="34" t="s">
        <v>57</v>
      </c>
      <c r="E1059" s="34" t="s">
        <v>69</v>
      </c>
      <c r="F1059" s="34" t="s">
        <v>70</v>
      </c>
      <c r="G1059" s="34" t="s">
        <v>14</v>
      </c>
      <c r="H1059" s="34" t="s">
        <v>21</v>
      </c>
      <c r="I1059" s="59" t="s">
        <v>17</v>
      </c>
      <c r="J1059" s="35">
        <v>1</v>
      </c>
      <c r="K1059" s="36">
        <v>4.8442424861571097E-3</v>
      </c>
      <c r="L1059" s="36">
        <v>4.0388031979693402E-3</v>
      </c>
      <c r="M1059" s="36">
        <v>3.2327647800715099E-3</v>
      </c>
      <c r="N1059" s="36">
        <v>2.4302177604740298E-3</v>
      </c>
      <c r="O1059" s="36">
        <v>1.62485421525571E-3</v>
      </c>
      <c r="P1059" s="36">
        <v>8.1955489638785804E-4</v>
      </c>
      <c r="Q1059" s="36">
        <v>8.1728527203819899E-4</v>
      </c>
      <c r="R1059" s="36">
        <v>7.9798078818670004E-4</v>
      </c>
      <c r="S1059" s="36">
        <v>7.7404727700955498E-4</v>
      </c>
      <c r="T1059" s="36">
        <v>1.3972422137195301E-5</v>
      </c>
      <c r="U1059" s="36">
        <v>3.0353320212138699E-4</v>
      </c>
      <c r="V1059" s="36"/>
      <c r="W1059" s="36"/>
      <c r="X1059" s="36"/>
      <c r="Y1059" s="36"/>
      <c r="Z1059" s="36"/>
      <c r="AA1059" s="36"/>
      <c r="AB1059" s="36"/>
      <c r="AC1059" s="36"/>
      <c r="AD1059" s="36"/>
      <c r="AE1059" s="36"/>
      <c r="AF1059" s="36"/>
      <c r="AG1059" s="36"/>
      <c r="AH1059" s="59" t="s">
        <v>466</v>
      </c>
    </row>
    <row r="1060" spans="1:34" ht="15" customHeight="1" x14ac:dyDescent="0.25">
      <c r="A1060" s="34" t="s">
        <v>832</v>
      </c>
      <c r="B1060" s="34" t="s">
        <v>68</v>
      </c>
      <c r="C1060" s="34" t="s">
        <v>45</v>
      </c>
      <c r="D1060" s="34" t="s">
        <v>57</v>
      </c>
      <c r="E1060" s="34" t="s">
        <v>69</v>
      </c>
      <c r="F1060" s="34" t="s">
        <v>70</v>
      </c>
      <c r="G1060" s="34" t="s">
        <v>14</v>
      </c>
      <c r="H1060" s="34" t="s">
        <v>21</v>
      </c>
      <c r="I1060" s="59" t="s">
        <v>18</v>
      </c>
      <c r="J1060" s="35">
        <v>298</v>
      </c>
      <c r="K1060" s="36">
        <v>1.1711067557124E-5</v>
      </c>
      <c r="L1060" s="36">
        <v>9.7638995645878598E-6</v>
      </c>
      <c r="M1060" s="36">
        <v>7.8152831622064195E-6</v>
      </c>
      <c r="N1060" s="36">
        <v>5.8751072954672502E-6</v>
      </c>
      <c r="O1060" s="36">
        <v>3.9281224133007302E-6</v>
      </c>
      <c r="P1060" s="36">
        <v>1.9812927998127199E-6</v>
      </c>
      <c r="Q1060" s="36">
        <v>1.9758059307792101E-6</v>
      </c>
      <c r="R1060" s="36">
        <v>1.9291368973469699E-6</v>
      </c>
      <c r="S1060" s="36">
        <v>1.8932921094821699E-6</v>
      </c>
      <c r="T1060" s="36">
        <v>3.6133553358864399E-8</v>
      </c>
      <c r="U1060" s="36">
        <v>7.4243141710713698E-7</v>
      </c>
      <c r="V1060" s="36"/>
      <c r="W1060" s="36"/>
      <c r="X1060" s="36"/>
      <c r="Y1060" s="36"/>
      <c r="Z1060" s="36"/>
      <c r="AA1060" s="36"/>
      <c r="AB1060" s="36"/>
      <c r="AC1060" s="36"/>
      <c r="AD1060" s="36"/>
      <c r="AE1060" s="36"/>
      <c r="AF1060" s="36"/>
      <c r="AG1060" s="36"/>
      <c r="AH1060" s="59" t="s">
        <v>466</v>
      </c>
    </row>
    <row r="1061" spans="1:34" ht="15" customHeight="1" x14ac:dyDescent="0.25">
      <c r="A1061" s="34" t="s">
        <v>832</v>
      </c>
      <c r="B1061" s="34" t="s">
        <v>68</v>
      </c>
      <c r="C1061" s="34" t="s">
        <v>45</v>
      </c>
      <c r="D1061" s="34" t="s">
        <v>57</v>
      </c>
      <c r="E1061" s="34" t="s">
        <v>69</v>
      </c>
      <c r="F1061" s="34" t="s">
        <v>70</v>
      </c>
      <c r="G1061" s="34" t="s">
        <v>14</v>
      </c>
      <c r="H1061" s="34" t="s">
        <v>50</v>
      </c>
      <c r="I1061" s="59" t="s">
        <v>16</v>
      </c>
      <c r="J1061" s="35">
        <v>25</v>
      </c>
      <c r="K1061" s="36"/>
      <c r="L1061" s="36"/>
      <c r="M1061" s="36"/>
      <c r="N1061" s="36"/>
      <c r="O1061" s="36"/>
      <c r="P1061" s="36"/>
      <c r="Q1061" s="36"/>
      <c r="R1061" s="36"/>
      <c r="S1061" s="36"/>
      <c r="T1061" s="36">
        <v>3.3445659999999998E-8</v>
      </c>
      <c r="U1061" s="36">
        <v>2.8741457142857099E-8</v>
      </c>
      <c r="V1061" s="36">
        <v>6.6422399999999998E-12</v>
      </c>
      <c r="W1061" s="36">
        <v>4.2999575000000001E-8</v>
      </c>
      <c r="X1061" s="36">
        <v>4.6314449999999998E-8</v>
      </c>
      <c r="Y1061" s="36">
        <v>3.3708675E-8</v>
      </c>
      <c r="Z1061" s="36">
        <v>3.0978675000000001E-8</v>
      </c>
      <c r="AA1061" s="36">
        <v>4.4349629999999998E-8</v>
      </c>
      <c r="AB1061" s="36">
        <v>2.1252640499999999E-7</v>
      </c>
      <c r="AC1061" s="36">
        <v>2.7927900000000002E-8</v>
      </c>
      <c r="AD1061" s="36">
        <v>3.8376975000000002E-8</v>
      </c>
      <c r="AE1061" s="36">
        <v>1.75266E-8</v>
      </c>
      <c r="AF1061" s="36">
        <v>3.0515075E-8</v>
      </c>
      <c r="AG1061" s="36">
        <v>1.123395E-8</v>
      </c>
      <c r="AH1061" s="59" t="s">
        <v>467</v>
      </c>
    </row>
    <row r="1062" spans="1:34" ht="15" customHeight="1" x14ac:dyDescent="0.25">
      <c r="A1062" s="34" t="s">
        <v>832</v>
      </c>
      <c r="B1062" s="34" t="s">
        <v>68</v>
      </c>
      <c r="C1062" s="34" t="s">
        <v>45</v>
      </c>
      <c r="D1062" s="34" t="s">
        <v>57</v>
      </c>
      <c r="E1062" s="34" t="s">
        <v>69</v>
      </c>
      <c r="F1062" s="34" t="s">
        <v>70</v>
      </c>
      <c r="G1062" s="34" t="s">
        <v>14</v>
      </c>
      <c r="H1062" s="34" t="s">
        <v>50</v>
      </c>
      <c r="I1062" s="59" t="s">
        <v>17</v>
      </c>
      <c r="J1062" s="35">
        <v>1</v>
      </c>
      <c r="K1062" s="36"/>
      <c r="L1062" s="36"/>
      <c r="M1062" s="36"/>
      <c r="N1062" s="36"/>
      <c r="O1062" s="36"/>
      <c r="P1062" s="36"/>
      <c r="Q1062" s="36"/>
      <c r="R1062" s="36"/>
      <c r="S1062" s="36"/>
      <c r="T1062" s="36">
        <v>2.8102999999999998E-5</v>
      </c>
      <c r="U1062" s="36">
        <v>2.4135159611428599E-5</v>
      </c>
      <c r="V1062" s="36">
        <v>2.1639999999999999E-5</v>
      </c>
      <c r="W1062" s="36">
        <v>3.7973101145231002E-5</v>
      </c>
      <c r="X1062" s="36">
        <v>4.0936974510709198E-5</v>
      </c>
      <c r="Y1062" s="36">
        <v>2.51189440992107E-5</v>
      </c>
      <c r="Z1062" s="36">
        <v>2.6805034556422101E-5</v>
      </c>
      <c r="AA1062" s="36">
        <v>4.13799120885296E-5</v>
      </c>
      <c r="AB1062" s="36">
        <v>1.7756036057586799E-4</v>
      </c>
      <c r="AC1062" s="36">
        <v>2.58029532230813E-5</v>
      </c>
      <c r="AD1062" s="36">
        <v>2.9516097011176398E-5</v>
      </c>
      <c r="AE1062" s="36">
        <v>1.3871946944876301E-5</v>
      </c>
      <c r="AF1062" s="36">
        <v>2.5423894726241799E-5</v>
      </c>
      <c r="AG1062" s="36">
        <v>9.7687384212344694E-6</v>
      </c>
      <c r="AH1062" s="59" t="s">
        <v>467</v>
      </c>
    </row>
    <row r="1063" spans="1:34" ht="15" customHeight="1" x14ac:dyDescent="0.25">
      <c r="A1063" s="34" t="s">
        <v>832</v>
      </c>
      <c r="B1063" s="34" t="s">
        <v>68</v>
      </c>
      <c r="C1063" s="34" t="s">
        <v>45</v>
      </c>
      <c r="D1063" s="34" t="s">
        <v>57</v>
      </c>
      <c r="E1063" s="34" t="s">
        <v>69</v>
      </c>
      <c r="F1063" s="34" t="s">
        <v>70</v>
      </c>
      <c r="G1063" s="34" t="s">
        <v>14</v>
      </c>
      <c r="H1063" s="34" t="s">
        <v>50</v>
      </c>
      <c r="I1063" s="59" t="s">
        <v>18</v>
      </c>
      <c r="J1063" s="35">
        <v>298</v>
      </c>
      <c r="K1063" s="36"/>
      <c r="L1063" s="36"/>
      <c r="M1063" s="36"/>
      <c r="N1063" s="36"/>
      <c r="O1063" s="36"/>
      <c r="P1063" s="36"/>
      <c r="Q1063" s="36"/>
      <c r="R1063" s="36"/>
      <c r="S1063" s="36"/>
      <c r="T1063" s="36">
        <v>7.9734453440000099E-8</v>
      </c>
      <c r="U1063" s="36">
        <v>6.8519633828571401E-8</v>
      </c>
      <c r="V1063" s="36">
        <v>1.583510016E-11</v>
      </c>
      <c r="W1063" s="36">
        <v>1.0257058680000001E-7</v>
      </c>
      <c r="X1063" s="36">
        <v>1.1041364880000001E-7</v>
      </c>
      <c r="Y1063" s="36">
        <v>8.0361481200000002E-8</v>
      </c>
      <c r="Z1063" s="36">
        <v>7.3853161199999998E-8</v>
      </c>
      <c r="AA1063" s="36">
        <v>1.0572963712000001E-7</v>
      </c>
      <c r="AB1063" s="36">
        <v>5.0666294952E-7</v>
      </c>
      <c r="AC1063" s="36">
        <v>6.6580113600000001E-8</v>
      </c>
      <c r="AD1063" s="36">
        <v>9.1490708400000001E-8</v>
      </c>
      <c r="AE1063" s="36">
        <v>4.1783414399999997E-8</v>
      </c>
      <c r="AF1063" s="36">
        <v>7.2747938799999998E-8</v>
      </c>
      <c r="AG1063" s="36">
        <v>2.67817368E-8</v>
      </c>
      <c r="AH1063" s="59" t="s">
        <v>467</v>
      </c>
    </row>
    <row r="1064" spans="1:34" ht="15" customHeight="1" x14ac:dyDescent="0.25">
      <c r="A1064" s="34" t="s">
        <v>832</v>
      </c>
      <c r="B1064" s="34" t="s">
        <v>68</v>
      </c>
      <c r="C1064" s="34" t="s">
        <v>45</v>
      </c>
      <c r="D1064" s="34" t="s">
        <v>57</v>
      </c>
      <c r="E1064" s="34" t="s">
        <v>69</v>
      </c>
      <c r="F1064" s="34" t="s">
        <v>70</v>
      </c>
      <c r="G1064" s="34" t="s">
        <v>14</v>
      </c>
      <c r="H1064" s="34" t="s">
        <v>19</v>
      </c>
      <c r="I1064" s="59" t="s">
        <v>16</v>
      </c>
      <c r="J1064" s="35">
        <v>25</v>
      </c>
      <c r="K1064" s="36"/>
      <c r="L1064" s="36"/>
      <c r="M1064" s="36"/>
      <c r="N1064" s="36"/>
      <c r="O1064" s="36"/>
      <c r="P1064" s="36"/>
      <c r="Q1064" s="36"/>
      <c r="R1064" s="36"/>
      <c r="S1064" s="36"/>
      <c r="T1064" s="36"/>
      <c r="U1064" s="36"/>
      <c r="V1064" s="36"/>
      <c r="W1064" s="36"/>
      <c r="X1064" s="36">
        <v>6.0012500000000002E-5</v>
      </c>
      <c r="Y1064" s="36"/>
      <c r="Z1064" s="36">
        <v>6.1299959999999996E-5</v>
      </c>
      <c r="AA1064" s="36"/>
      <c r="AB1064" s="36">
        <v>1.9151999999999999E-6</v>
      </c>
      <c r="AC1064" s="36">
        <v>7.8464064000000001E-5</v>
      </c>
      <c r="AD1064" s="36">
        <v>2.0290560000000001E-4</v>
      </c>
      <c r="AE1064" s="36">
        <v>9.9012799999999995E-5</v>
      </c>
      <c r="AF1064" s="36">
        <v>1.586824E-4</v>
      </c>
      <c r="AG1064" s="36"/>
      <c r="AH1064" s="59" t="s">
        <v>787</v>
      </c>
    </row>
    <row r="1065" spans="1:34" ht="15" customHeight="1" x14ac:dyDescent="0.25">
      <c r="A1065" s="34" t="s">
        <v>832</v>
      </c>
      <c r="B1065" s="34" t="s">
        <v>68</v>
      </c>
      <c r="C1065" s="34" t="s">
        <v>45</v>
      </c>
      <c r="D1065" s="34" t="s">
        <v>57</v>
      </c>
      <c r="E1065" s="34" t="s">
        <v>69</v>
      </c>
      <c r="F1065" s="34" t="s">
        <v>70</v>
      </c>
      <c r="G1065" s="34" t="s">
        <v>14</v>
      </c>
      <c r="H1065" s="34" t="s">
        <v>19</v>
      </c>
      <c r="I1065" s="59" t="s">
        <v>17</v>
      </c>
      <c r="J1065" s="35">
        <v>1</v>
      </c>
      <c r="K1065" s="36"/>
      <c r="L1065" s="36"/>
      <c r="M1065" s="36"/>
      <c r="N1065" s="36"/>
      <c r="O1065" s="36"/>
      <c r="P1065" s="36"/>
      <c r="Q1065" s="36"/>
      <c r="R1065" s="36"/>
      <c r="S1065" s="36"/>
      <c r="T1065" s="36"/>
      <c r="U1065" s="36"/>
      <c r="V1065" s="36"/>
      <c r="W1065" s="36"/>
      <c r="X1065" s="36">
        <v>1.06672707383085E-3</v>
      </c>
      <c r="Y1065" s="36"/>
      <c r="Z1065" s="36">
        <v>2.10982055577462E-3</v>
      </c>
      <c r="AA1065" s="36"/>
      <c r="AB1065" s="36">
        <v>7.0637018543172499E-5</v>
      </c>
      <c r="AC1065" s="36">
        <v>2.7665673016027698E-3</v>
      </c>
      <c r="AD1065" s="36">
        <v>8.2872283464846402E-3</v>
      </c>
      <c r="AE1065" s="36">
        <v>3.7310094760761299E-3</v>
      </c>
      <c r="AF1065" s="36">
        <v>7.1992922897461103E-3</v>
      </c>
      <c r="AG1065" s="36"/>
      <c r="AH1065" s="59" t="s">
        <v>787</v>
      </c>
    </row>
    <row r="1066" spans="1:34" ht="15" customHeight="1" x14ac:dyDescent="0.25">
      <c r="A1066" s="34" t="s">
        <v>832</v>
      </c>
      <c r="B1066" s="34" t="s">
        <v>68</v>
      </c>
      <c r="C1066" s="34" t="s">
        <v>45</v>
      </c>
      <c r="D1066" s="34" t="s">
        <v>57</v>
      </c>
      <c r="E1066" s="34" t="s">
        <v>69</v>
      </c>
      <c r="F1066" s="34" t="s">
        <v>70</v>
      </c>
      <c r="G1066" s="34" t="s">
        <v>14</v>
      </c>
      <c r="H1066" s="34" t="s">
        <v>19</v>
      </c>
      <c r="I1066" s="59" t="s">
        <v>18</v>
      </c>
      <c r="J1066" s="35">
        <v>298</v>
      </c>
      <c r="K1066" s="36"/>
      <c r="L1066" s="36"/>
      <c r="M1066" s="36"/>
      <c r="N1066" s="36"/>
      <c r="O1066" s="36"/>
      <c r="P1066" s="36"/>
      <c r="Q1066" s="36"/>
      <c r="R1066" s="36"/>
      <c r="S1066" s="36"/>
      <c r="T1066" s="36"/>
      <c r="U1066" s="36"/>
      <c r="V1066" s="36"/>
      <c r="W1066" s="36"/>
      <c r="X1066" s="36">
        <v>9.3899800000000005E-5</v>
      </c>
      <c r="Y1066" s="36"/>
      <c r="Z1066" s="36">
        <v>9.5903787420000005E-5</v>
      </c>
      <c r="AA1066" s="36"/>
      <c r="AB1066" s="36">
        <v>2.9963304000000002E-6</v>
      </c>
      <c r="AC1066" s="36">
        <v>1.2275702812799999E-4</v>
      </c>
      <c r="AD1066" s="36">
        <v>3.1744581119999999E-4</v>
      </c>
      <c r="AE1066" s="36">
        <v>1.5490552559999999E-4</v>
      </c>
      <c r="AF1066" s="36">
        <v>2.4825861479999998E-4</v>
      </c>
      <c r="AG1066" s="36"/>
      <c r="AH1066" s="59" t="s">
        <v>787</v>
      </c>
    </row>
    <row r="1067" spans="1:34" ht="15" customHeight="1" x14ac:dyDescent="0.25">
      <c r="A1067" s="34" t="s">
        <v>832</v>
      </c>
      <c r="B1067" s="34" t="s">
        <v>68</v>
      </c>
      <c r="C1067" s="34" t="s">
        <v>45</v>
      </c>
      <c r="D1067" s="34" t="s">
        <v>57</v>
      </c>
      <c r="E1067" s="34" t="s">
        <v>69</v>
      </c>
      <c r="F1067" s="34" t="s">
        <v>70</v>
      </c>
      <c r="G1067" s="34" t="s">
        <v>14</v>
      </c>
      <c r="H1067" s="34" t="s">
        <v>20</v>
      </c>
      <c r="I1067" s="59" t="s">
        <v>16</v>
      </c>
      <c r="J1067" s="35">
        <v>25</v>
      </c>
      <c r="K1067" s="36">
        <v>6.0340146905467197E-5</v>
      </c>
      <c r="L1067" s="36">
        <v>6.7842061586728195E-5</v>
      </c>
      <c r="M1067" s="36">
        <v>7.1878442189404307E-5</v>
      </c>
      <c r="N1067" s="36">
        <v>7.5711282518507199E-5</v>
      </c>
      <c r="O1067" s="36">
        <v>7.9501476746278397E-5</v>
      </c>
      <c r="P1067" s="36">
        <v>8.3545996299974799E-5</v>
      </c>
      <c r="Q1067" s="36">
        <v>7.2356394987432E-5</v>
      </c>
      <c r="R1067" s="36">
        <v>6.1185845031926694E-5</v>
      </c>
      <c r="S1067" s="36">
        <v>4.90166948497638E-5</v>
      </c>
      <c r="T1067" s="36">
        <v>2.98954967921788E-5</v>
      </c>
      <c r="U1067" s="36">
        <v>2.3437880734999999E-5</v>
      </c>
      <c r="V1067" s="36">
        <v>3.4378035913885101E-5</v>
      </c>
      <c r="W1067" s="36">
        <v>7.0365806934100005E-5</v>
      </c>
      <c r="X1067" s="36">
        <v>4.5444264147915001E-5</v>
      </c>
      <c r="Y1067" s="36">
        <v>4.8127149466849998E-5</v>
      </c>
      <c r="Z1067" s="36">
        <v>8.2176131854290094E-5</v>
      </c>
      <c r="AA1067" s="36">
        <v>1.2479858464572099E-4</v>
      </c>
      <c r="AB1067" s="36">
        <v>7.43419719837E-5</v>
      </c>
      <c r="AC1067" s="36">
        <v>9.6184515247374998E-5</v>
      </c>
      <c r="AD1067" s="36">
        <v>1.31432050455825E-4</v>
      </c>
      <c r="AE1067" s="36">
        <v>1.1067832480822499E-4</v>
      </c>
      <c r="AF1067" s="36">
        <v>9.9700987529700006E-5</v>
      </c>
      <c r="AG1067" s="36">
        <v>1.17987819125775E-4</v>
      </c>
      <c r="AH1067" s="59" t="s">
        <v>465</v>
      </c>
    </row>
    <row r="1068" spans="1:34" ht="15" customHeight="1" x14ac:dyDescent="0.25">
      <c r="A1068" s="34" t="s">
        <v>832</v>
      </c>
      <c r="B1068" s="34" t="s">
        <v>68</v>
      </c>
      <c r="C1068" s="34" t="s">
        <v>45</v>
      </c>
      <c r="D1068" s="34" t="s">
        <v>57</v>
      </c>
      <c r="E1068" s="34" t="s">
        <v>69</v>
      </c>
      <c r="F1068" s="34" t="s">
        <v>70</v>
      </c>
      <c r="G1068" s="34" t="s">
        <v>14</v>
      </c>
      <c r="H1068" s="34" t="s">
        <v>20</v>
      </c>
      <c r="I1068" s="59" t="s">
        <v>17</v>
      </c>
      <c r="J1068" s="35">
        <v>1</v>
      </c>
      <c r="K1068" s="36">
        <v>0.12796938355711501</v>
      </c>
      <c r="L1068" s="36">
        <v>0.14387944421313301</v>
      </c>
      <c r="M1068" s="36">
        <v>0.15243980019528899</v>
      </c>
      <c r="N1068" s="36">
        <v>0.16056848796525</v>
      </c>
      <c r="O1068" s="36">
        <v>0.168606731883507</v>
      </c>
      <c r="P1068" s="36">
        <v>0.17718434895298599</v>
      </c>
      <c r="Q1068" s="36">
        <v>0.153453442489346</v>
      </c>
      <c r="R1068" s="36">
        <v>0.12976294014371001</v>
      </c>
      <c r="S1068" s="36">
        <v>0.103835862105822</v>
      </c>
      <c r="T1068" s="36">
        <v>6.3270291727999806E-2</v>
      </c>
      <c r="U1068" s="36">
        <v>4.9435700603710199E-2</v>
      </c>
      <c r="V1068" s="36">
        <v>4.8651316322388401E-2</v>
      </c>
      <c r="W1068" s="36">
        <v>0.11263599933888201</v>
      </c>
      <c r="X1068" s="36">
        <v>9.5406576159652798E-2</v>
      </c>
      <c r="Y1068" s="36">
        <v>9.6443776710330803E-2</v>
      </c>
      <c r="Z1068" s="36">
        <v>0.165000612070861</v>
      </c>
      <c r="AA1068" s="36">
        <v>0.27382689915359898</v>
      </c>
      <c r="AB1068" s="36">
        <v>0.15002364899378001</v>
      </c>
      <c r="AC1068" s="36">
        <v>0.202653469117205</v>
      </c>
      <c r="AD1068" s="36">
        <v>0.267685106417556</v>
      </c>
      <c r="AE1068" s="36">
        <v>0.20051374341764999</v>
      </c>
      <c r="AF1068" s="36">
        <v>0.22560383700862799</v>
      </c>
      <c r="AG1068" s="36">
        <v>0.28725243000901302</v>
      </c>
      <c r="AH1068" s="59" t="s">
        <v>465</v>
      </c>
    </row>
    <row r="1069" spans="1:34" ht="15" customHeight="1" x14ac:dyDescent="0.25">
      <c r="A1069" s="34" t="s">
        <v>832</v>
      </c>
      <c r="B1069" s="34" t="s">
        <v>68</v>
      </c>
      <c r="C1069" s="34" t="s">
        <v>45</v>
      </c>
      <c r="D1069" s="34" t="s">
        <v>57</v>
      </c>
      <c r="E1069" s="34" t="s">
        <v>69</v>
      </c>
      <c r="F1069" s="34" t="s">
        <v>70</v>
      </c>
      <c r="G1069" s="34" t="s">
        <v>14</v>
      </c>
      <c r="H1069" s="34" t="s">
        <v>20</v>
      </c>
      <c r="I1069" s="59" t="s">
        <v>18</v>
      </c>
      <c r="J1069" s="35">
        <v>298</v>
      </c>
      <c r="K1069" s="36">
        <v>7.1925455111316905E-5</v>
      </c>
      <c r="L1069" s="36">
        <v>8.0867737411380002E-5</v>
      </c>
      <c r="M1069" s="36">
        <v>8.5679103089770001E-5</v>
      </c>
      <c r="N1069" s="36">
        <v>9.0247848762060599E-5</v>
      </c>
      <c r="O1069" s="36">
        <v>9.4765760281563798E-5</v>
      </c>
      <c r="P1069" s="36">
        <v>9.9586827589569904E-5</v>
      </c>
      <c r="Q1069" s="36">
        <v>8.62488228250189E-5</v>
      </c>
      <c r="R1069" s="36">
        <v>7.2933527278056599E-5</v>
      </c>
      <c r="S1069" s="36">
        <v>5.8427900260918399E-5</v>
      </c>
      <c r="T1069" s="36">
        <v>3.5635432176277201E-5</v>
      </c>
      <c r="U1069" s="36">
        <v>2.7937953836120101E-5</v>
      </c>
      <c r="V1069" s="36">
        <v>4.1079938809351098E-5</v>
      </c>
      <c r="W1069" s="36">
        <v>8.4174015045447199E-5</v>
      </c>
      <c r="X1069" s="36">
        <v>5.4175522864284898E-5</v>
      </c>
      <c r="Y1069" s="36">
        <v>5.7513582164485201E-5</v>
      </c>
      <c r="Z1069" s="36">
        <v>9.8186389170313798E-5</v>
      </c>
      <c r="AA1069" s="36">
        <v>1.4875991289769899E-4</v>
      </c>
      <c r="AB1069" s="36">
        <v>8.8615630604570397E-5</v>
      </c>
      <c r="AC1069" s="36">
        <v>1.14651942174871E-4</v>
      </c>
      <c r="AD1069" s="36">
        <v>1.5666700414334301E-4</v>
      </c>
      <c r="AE1069" s="36">
        <v>1.31928563171404E-4</v>
      </c>
      <c r="AF1069" s="36">
        <v>1.18843517535402E-4</v>
      </c>
      <c r="AG1069" s="36">
        <v>1.4064148039792399E-4</v>
      </c>
      <c r="AH1069" s="59" t="s">
        <v>465</v>
      </c>
    </row>
    <row r="1070" spans="1:34" ht="15" customHeight="1" x14ac:dyDescent="0.25">
      <c r="A1070" s="34" t="s">
        <v>832</v>
      </c>
      <c r="B1070" s="34" t="s">
        <v>68</v>
      </c>
      <c r="C1070" s="34" t="s">
        <v>45</v>
      </c>
      <c r="D1070" s="34" t="s">
        <v>57</v>
      </c>
      <c r="E1070" s="34" t="s">
        <v>69</v>
      </c>
      <c r="F1070" s="34" t="s">
        <v>70</v>
      </c>
      <c r="G1070" s="34" t="s">
        <v>14</v>
      </c>
      <c r="H1070" s="34" t="s">
        <v>24</v>
      </c>
      <c r="I1070" s="59" t="s">
        <v>16</v>
      </c>
      <c r="J1070" s="35">
        <v>25</v>
      </c>
      <c r="K1070" s="36">
        <v>1.5337332010582001E-3</v>
      </c>
      <c r="L1070" s="36">
        <v>1.5594134479717801E-3</v>
      </c>
      <c r="M1070" s="36">
        <v>1.5850936948853601E-3</v>
      </c>
      <c r="N1070" s="36">
        <v>1.6107739417989401E-3</v>
      </c>
      <c r="O1070" s="36">
        <v>1.6364541887125201E-3</v>
      </c>
      <c r="P1070" s="36">
        <v>1.6621344356261001E-3</v>
      </c>
      <c r="Q1070" s="36">
        <v>1.96116347001764E-3</v>
      </c>
      <c r="R1070" s="36">
        <v>1.8889322495088199E-3</v>
      </c>
      <c r="S1070" s="36">
        <v>2.0809320321624998E-3</v>
      </c>
      <c r="T1070" s="36">
        <v>1.3318898477775001E-3</v>
      </c>
      <c r="U1070" s="36">
        <v>1.5176906267875001E-3</v>
      </c>
      <c r="V1070" s="36">
        <v>9.6160432753241505E-4</v>
      </c>
      <c r="W1070" s="36">
        <v>1.322027575E-3</v>
      </c>
      <c r="X1070" s="36">
        <v>1.6652166902499999E-3</v>
      </c>
      <c r="Y1070" s="36">
        <v>1.6315920725E-3</v>
      </c>
      <c r="Z1070" s="36">
        <v>1.53592389495E-3</v>
      </c>
      <c r="AA1070" s="36">
        <v>1.7363965662500001E-3</v>
      </c>
      <c r="AB1070" s="36">
        <v>1.5603362105000001E-3</v>
      </c>
      <c r="AC1070" s="36">
        <v>1.7119657965E-3</v>
      </c>
      <c r="AD1070" s="36">
        <v>1.0424893687499999E-3</v>
      </c>
      <c r="AE1070" s="36">
        <v>1.447337303E-3</v>
      </c>
      <c r="AF1070" s="36">
        <v>1.2793359749999999E-3</v>
      </c>
      <c r="AG1070" s="36">
        <v>8.8737810000000001E-4</v>
      </c>
      <c r="AH1070" s="59" t="s">
        <v>468</v>
      </c>
    </row>
    <row r="1071" spans="1:34" ht="15" customHeight="1" x14ac:dyDescent="0.25">
      <c r="A1071" s="34" t="s">
        <v>832</v>
      </c>
      <c r="B1071" s="34" t="s">
        <v>68</v>
      </c>
      <c r="C1071" s="34" t="s">
        <v>45</v>
      </c>
      <c r="D1071" s="34" t="s">
        <v>57</v>
      </c>
      <c r="E1071" s="34" t="s">
        <v>69</v>
      </c>
      <c r="F1071" s="34" t="s">
        <v>70</v>
      </c>
      <c r="G1071" s="34" t="s">
        <v>14</v>
      </c>
      <c r="H1071" s="34" t="s">
        <v>24</v>
      </c>
      <c r="I1071" s="59" t="s">
        <v>17</v>
      </c>
      <c r="J1071" s="35">
        <v>1</v>
      </c>
      <c r="K1071" s="36">
        <v>0.56909867576719497</v>
      </c>
      <c r="L1071" s="36">
        <v>0.57862744811287603</v>
      </c>
      <c r="M1071" s="36">
        <v>0.58815622045855398</v>
      </c>
      <c r="N1071" s="36">
        <v>0.59768499280423204</v>
      </c>
      <c r="O1071" s="36">
        <v>0.60721376514991199</v>
      </c>
      <c r="P1071" s="36">
        <v>0.61674253749559005</v>
      </c>
      <c r="Q1071" s="36">
        <v>0.72769861992945395</v>
      </c>
      <c r="R1071" s="36">
        <v>0.70089689723592596</v>
      </c>
      <c r="S1071" s="36">
        <v>0.75004931624099902</v>
      </c>
      <c r="T1071" s="36">
        <v>0.494636801008</v>
      </c>
      <c r="U1071" s="36">
        <v>0.47851961101811202</v>
      </c>
      <c r="V1071" s="36">
        <v>0.58192370052409803</v>
      </c>
      <c r="W1071" s="36">
        <v>0.66701964294567995</v>
      </c>
      <c r="X1071" s="36">
        <v>0.75430011975132505</v>
      </c>
      <c r="Y1071" s="36">
        <v>0.72903718191132705</v>
      </c>
      <c r="Z1071" s="36">
        <v>0.72066129317469296</v>
      </c>
      <c r="AA1071" s="36">
        <v>0.74143496154777599</v>
      </c>
      <c r="AB1071" s="36">
        <v>0.60953514543790399</v>
      </c>
      <c r="AC1071" s="36">
        <v>0.69647395811122104</v>
      </c>
      <c r="AD1071" s="36">
        <v>0.54160359640140798</v>
      </c>
      <c r="AE1071" s="36">
        <v>0.890499761087439</v>
      </c>
      <c r="AF1071" s="36">
        <v>1.02205267755143</v>
      </c>
      <c r="AG1071" s="36">
        <v>0.51777648393390896</v>
      </c>
      <c r="AH1071" s="59" t="s">
        <v>468</v>
      </c>
    </row>
    <row r="1072" spans="1:34" ht="15" customHeight="1" x14ac:dyDescent="0.25">
      <c r="A1072" s="34" t="s">
        <v>832</v>
      </c>
      <c r="B1072" s="34" t="s">
        <v>68</v>
      </c>
      <c r="C1072" s="34" t="s">
        <v>45</v>
      </c>
      <c r="D1072" s="34" t="s">
        <v>57</v>
      </c>
      <c r="E1072" s="34" t="s">
        <v>69</v>
      </c>
      <c r="F1072" s="34" t="s">
        <v>70</v>
      </c>
      <c r="G1072" s="34" t="s">
        <v>14</v>
      </c>
      <c r="H1072" s="34" t="s">
        <v>24</v>
      </c>
      <c r="I1072" s="59" t="s">
        <v>18</v>
      </c>
      <c r="J1072" s="35">
        <v>298</v>
      </c>
      <c r="K1072" s="36">
        <v>2.6592145100529101E-3</v>
      </c>
      <c r="L1072" s="36">
        <v>2.7037393890652602E-3</v>
      </c>
      <c r="M1072" s="36">
        <v>2.7482642680775999E-3</v>
      </c>
      <c r="N1072" s="36">
        <v>2.79278914708994E-3</v>
      </c>
      <c r="O1072" s="36">
        <v>2.8373140261022901E-3</v>
      </c>
      <c r="P1072" s="36">
        <v>2.8818389051146298E-3</v>
      </c>
      <c r="Q1072" s="36">
        <v>3.40030088183422E-3</v>
      </c>
      <c r="R1072" s="36">
        <v>3.2750650784211001E-3</v>
      </c>
      <c r="S1072" s="36">
        <v>3.60795779249119E-3</v>
      </c>
      <c r="T1072" s="36">
        <v>2.3092548342556899E-3</v>
      </c>
      <c r="U1072" s="36">
        <v>2.6313996030991999E-3</v>
      </c>
      <c r="V1072" s="36">
        <v>1.9542347168372801E-3</v>
      </c>
      <c r="W1072" s="36">
        <v>2.3494977388000002E-3</v>
      </c>
      <c r="X1072" s="36">
        <v>2.9744070889160001E-3</v>
      </c>
      <c r="Y1072" s="36">
        <v>2.9195276884400002E-3</v>
      </c>
      <c r="Z1072" s="36">
        <v>2.7149370077368001E-3</v>
      </c>
      <c r="AA1072" s="36">
        <v>3.0431813937999998E-3</v>
      </c>
      <c r="AB1072" s="36">
        <v>2.7510075000160002E-3</v>
      </c>
      <c r="AC1072" s="36">
        <v>2.9973275425679998E-3</v>
      </c>
      <c r="AD1072" s="36">
        <v>1.9244767884000001E-3</v>
      </c>
      <c r="AE1072" s="36">
        <v>2.791548039856E-3</v>
      </c>
      <c r="AF1072" s="36">
        <v>2.5604961024000002E-3</v>
      </c>
      <c r="AG1072" s="36">
        <v>1.6588237944E-3</v>
      </c>
      <c r="AH1072" s="59" t="s">
        <v>468</v>
      </c>
    </row>
    <row r="1073" spans="1:34" ht="15" customHeight="1" x14ac:dyDescent="0.25">
      <c r="A1073" s="34" t="s">
        <v>832</v>
      </c>
      <c r="B1073" s="34" t="s">
        <v>68</v>
      </c>
      <c r="C1073" s="34" t="s">
        <v>45</v>
      </c>
      <c r="D1073" s="34" t="s">
        <v>57</v>
      </c>
      <c r="E1073" s="34" t="s">
        <v>69</v>
      </c>
      <c r="F1073" s="34" t="s">
        <v>70</v>
      </c>
      <c r="G1073" s="34" t="s">
        <v>14</v>
      </c>
      <c r="H1073" s="34" t="s">
        <v>910</v>
      </c>
      <c r="I1073" s="59" t="s">
        <v>16</v>
      </c>
      <c r="J1073" s="35">
        <v>25</v>
      </c>
      <c r="K1073" s="36"/>
      <c r="L1073" s="36"/>
      <c r="M1073" s="36"/>
      <c r="N1073" s="36"/>
      <c r="O1073" s="36"/>
      <c r="P1073" s="36"/>
      <c r="Q1073" s="36"/>
      <c r="R1073" s="36"/>
      <c r="S1073" s="36"/>
      <c r="T1073" s="36"/>
      <c r="U1073" s="36">
        <v>1.68720043967422E-10</v>
      </c>
      <c r="V1073" s="36"/>
      <c r="W1073" s="36"/>
      <c r="X1073" s="36"/>
      <c r="Y1073" s="36"/>
      <c r="Z1073" s="36"/>
      <c r="AA1073" s="36"/>
      <c r="AB1073" s="36"/>
      <c r="AC1073" s="36"/>
      <c r="AD1073" s="36"/>
      <c r="AE1073" s="36"/>
      <c r="AF1073" s="36"/>
      <c r="AG1073" s="36"/>
      <c r="AH1073" s="59" t="s">
        <v>1122</v>
      </c>
    </row>
    <row r="1074" spans="1:34" ht="15" customHeight="1" x14ac:dyDescent="0.25">
      <c r="A1074" s="34" t="s">
        <v>832</v>
      </c>
      <c r="B1074" s="34" t="s">
        <v>68</v>
      </c>
      <c r="C1074" s="34" t="s">
        <v>45</v>
      </c>
      <c r="D1074" s="34" t="s">
        <v>57</v>
      </c>
      <c r="E1074" s="34" t="s">
        <v>69</v>
      </c>
      <c r="F1074" s="34" t="s">
        <v>70</v>
      </c>
      <c r="G1074" s="34" t="s">
        <v>14</v>
      </c>
      <c r="H1074" s="34" t="s">
        <v>910</v>
      </c>
      <c r="I1074" s="59" t="s">
        <v>18</v>
      </c>
      <c r="J1074" s="35">
        <v>298</v>
      </c>
      <c r="K1074" s="36"/>
      <c r="L1074" s="36"/>
      <c r="M1074" s="36"/>
      <c r="N1074" s="36"/>
      <c r="O1074" s="36"/>
      <c r="P1074" s="36"/>
      <c r="Q1074" s="36"/>
      <c r="R1074" s="36"/>
      <c r="S1074" s="36"/>
      <c r="T1074" s="36"/>
      <c r="U1074" s="36">
        <v>4.0222858481833399E-10</v>
      </c>
      <c r="V1074" s="36"/>
      <c r="W1074" s="36"/>
      <c r="X1074" s="36"/>
      <c r="Y1074" s="36"/>
      <c r="Z1074" s="36"/>
      <c r="AA1074" s="36"/>
      <c r="AB1074" s="36"/>
      <c r="AC1074" s="36"/>
      <c r="AD1074" s="36"/>
      <c r="AE1074" s="36"/>
      <c r="AF1074" s="36"/>
      <c r="AG1074" s="36"/>
      <c r="AH1074" s="59" t="s">
        <v>1122</v>
      </c>
    </row>
    <row r="1075" spans="1:34" ht="15" customHeight="1" x14ac:dyDescent="0.25">
      <c r="A1075" s="34" t="s">
        <v>832</v>
      </c>
      <c r="B1075" s="34" t="s">
        <v>68</v>
      </c>
      <c r="C1075" s="34" t="s">
        <v>45</v>
      </c>
      <c r="D1075" s="34" t="s">
        <v>57</v>
      </c>
      <c r="E1075" s="34" t="s">
        <v>69</v>
      </c>
      <c r="F1075" s="34" t="s">
        <v>70</v>
      </c>
      <c r="G1075" s="34" t="s">
        <v>14</v>
      </c>
      <c r="H1075" s="34" t="s">
        <v>27</v>
      </c>
      <c r="I1075" s="59" t="s">
        <v>16</v>
      </c>
      <c r="J1075" s="35">
        <v>25</v>
      </c>
      <c r="K1075" s="36">
        <v>6.2993082547801898E-5</v>
      </c>
      <c r="L1075" s="36">
        <v>6.5835940938559296E-5</v>
      </c>
      <c r="M1075" s="36">
        <v>6.8678799329316694E-5</v>
      </c>
      <c r="N1075" s="36">
        <v>7.1521657720074105E-5</v>
      </c>
      <c r="O1075" s="36">
        <v>7.4364516110831598E-5</v>
      </c>
      <c r="P1075" s="36">
        <v>7.7207374501588996E-5</v>
      </c>
      <c r="Q1075" s="36">
        <v>5.5111995000000003E-5</v>
      </c>
      <c r="R1075" s="36">
        <v>3.2200267499999998E-5</v>
      </c>
      <c r="S1075" s="36">
        <v>9.28572992142856E-6</v>
      </c>
      <c r="T1075" s="36"/>
      <c r="U1075" s="36"/>
      <c r="V1075" s="36"/>
      <c r="W1075" s="36"/>
      <c r="X1075" s="36"/>
      <c r="Y1075" s="36"/>
      <c r="Z1075" s="36"/>
      <c r="AA1075" s="36"/>
      <c r="AB1075" s="36"/>
      <c r="AC1075" s="36"/>
      <c r="AD1075" s="36"/>
      <c r="AE1075" s="36"/>
      <c r="AF1075" s="36"/>
      <c r="AG1075" s="36"/>
      <c r="AH1075" s="59" t="s">
        <v>469</v>
      </c>
    </row>
    <row r="1076" spans="1:34" ht="15" customHeight="1" x14ac:dyDescent="0.25">
      <c r="A1076" s="34" t="s">
        <v>832</v>
      </c>
      <c r="B1076" s="34" t="s">
        <v>68</v>
      </c>
      <c r="C1076" s="34" t="s">
        <v>45</v>
      </c>
      <c r="D1076" s="34" t="s">
        <v>57</v>
      </c>
      <c r="E1076" s="34" t="s">
        <v>69</v>
      </c>
      <c r="F1076" s="34" t="s">
        <v>70</v>
      </c>
      <c r="G1076" s="34" t="s">
        <v>14</v>
      </c>
      <c r="H1076" s="34" t="s">
        <v>27</v>
      </c>
      <c r="I1076" s="59" t="s">
        <v>17</v>
      </c>
      <c r="J1076" s="35">
        <v>1</v>
      </c>
      <c r="K1076" s="36">
        <v>6.3077073324532301E-2</v>
      </c>
      <c r="L1076" s="36">
        <v>6.5923722193144102E-2</v>
      </c>
      <c r="M1076" s="36">
        <v>6.8770371061755806E-2</v>
      </c>
      <c r="N1076" s="36">
        <v>7.1617019930367495E-2</v>
      </c>
      <c r="O1076" s="36">
        <v>7.4463668798979393E-2</v>
      </c>
      <c r="P1076" s="36">
        <v>7.7310317667591097E-2</v>
      </c>
      <c r="Q1076" s="36">
        <v>5.5185477660000003E-2</v>
      </c>
      <c r="R1076" s="36">
        <v>3.2243201190000001E-2</v>
      </c>
      <c r="S1076" s="36">
        <v>9.7491818399999906E-3</v>
      </c>
      <c r="T1076" s="36"/>
      <c r="U1076" s="36"/>
      <c r="V1076" s="36"/>
      <c r="W1076" s="36"/>
      <c r="X1076" s="36"/>
      <c r="Y1076" s="36"/>
      <c r="Z1076" s="36"/>
      <c r="AA1076" s="36"/>
      <c r="AB1076" s="36"/>
      <c r="AC1076" s="36"/>
      <c r="AD1076" s="36"/>
      <c r="AE1076" s="36"/>
      <c r="AF1076" s="36"/>
      <c r="AG1076" s="36"/>
      <c r="AH1076" s="59" t="s">
        <v>469</v>
      </c>
    </row>
    <row r="1077" spans="1:34" ht="15" customHeight="1" x14ac:dyDescent="0.25">
      <c r="A1077" s="34" t="s">
        <v>832</v>
      </c>
      <c r="B1077" s="34" t="s">
        <v>68</v>
      </c>
      <c r="C1077" s="34" t="s">
        <v>45</v>
      </c>
      <c r="D1077" s="34" t="s">
        <v>57</v>
      </c>
      <c r="E1077" s="34" t="s">
        <v>69</v>
      </c>
      <c r="F1077" s="34" t="s">
        <v>70</v>
      </c>
      <c r="G1077" s="34" t="s">
        <v>14</v>
      </c>
      <c r="H1077" s="34" t="s">
        <v>27</v>
      </c>
      <c r="I1077" s="59" t="s">
        <v>18</v>
      </c>
      <c r="J1077" s="35">
        <v>298</v>
      </c>
      <c r="K1077" s="36">
        <v>1.5017550879396001E-4</v>
      </c>
      <c r="L1077" s="36">
        <v>1.5695288319752501E-4</v>
      </c>
      <c r="M1077" s="36">
        <v>1.6373025760109099E-4</v>
      </c>
      <c r="N1077" s="36">
        <v>1.70507632004657E-4</v>
      </c>
      <c r="O1077" s="36">
        <v>1.77285006408223E-4</v>
      </c>
      <c r="P1077" s="36">
        <v>1.84062380811788E-4</v>
      </c>
      <c r="Q1077" s="36">
        <v>1.3138699608E-4</v>
      </c>
      <c r="R1077" s="36">
        <v>7.6765437720000004E-5</v>
      </c>
      <c r="S1077" s="36">
        <v>2.2137180132685699E-5</v>
      </c>
      <c r="T1077" s="36"/>
      <c r="U1077" s="36"/>
      <c r="V1077" s="36"/>
      <c r="W1077" s="36"/>
      <c r="X1077" s="36"/>
      <c r="Y1077" s="36"/>
      <c r="Z1077" s="36"/>
      <c r="AA1077" s="36"/>
      <c r="AB1077" s="36"/>
      <c r="AC1077" s="36"/>
      <c r="AD1077" s="36"/>
      <c r="AE1077" s="36"/>
      <c r="AF1077" s="36"/>
      <c r="AG1077" s="36"/>
      <c r="AH1077" s="59" t="s">
        <v>469</v>
      </c>
    </row>
    <row r="1078" spans="1:34" ht="15" customHeight="1" x14ac:dyDescent="0.25">
      <c r="A1078" s="34" t="s">
        <v>832</v>
      </c>
      <c r="B1078" s="34" t="s">
        <v>68</v>
      </c>
      <c r="C1078" s="34" t="s">
        <v>45</v>
      </c>
      <c r="D1078" s="34" t="s">
        <v>57</v>
      </c>
      <c r="E1078" s="34" t="s">
        <v>69</v>
      </c>
      <c r="F1078" s="34" t="s">
        <v>70</v>
      </c>
      <c r="G1078" s="34" t="s">
        <v>14</v>
      </c>
      <c r="H1078" s="34" t="s">
        <v>44</v>
      </c>
      <c r="I1078" s="59" t="s">
        <v>16</v>
      </c>
      <c r="J1078" s="35">
        <v>25</v>
      </c>
      <c r="K1078" s="36">
        <v>8.8192363315696702E-4</v>
      </c>
      <c r="L1078" s="36">
        <v>1.0441482962962999E-3</v>
      </c>
      <c r="M1078" s="36">
        <v>1.2063729594356299E-3</v>
      </c>
      <c r="N1078" s="36">
        <v>1.3685976225749599E-3</v>
      </c>
      <c r="O1078" s="36">
        <v>1.5308222857142899E-3</v>
      </c>
      <c r="P1078" s="36">
        <v>1.6930469488536199E-3</v>
      </c>
      <c r="Q1078" s="36">
        <v>1.5572515608465599E-3</v>
      </c>
      <c r="R1078" s="36">
        <v>1.6271588844232799E-3</v>
      </c>
      <c r="S1078" s="36">
        <v>1.7517407039999999E-3</v>
      </c>
      <c r="T1078" s="36">
        <v>1.210679792E-3</v>
      </c>
      <c r="U1078" s="36">
        <v>1.483308176E-3</v>
      </c>
      <c r="V1078" s="36">
        <v>2.52661681828236E-3</v>
      </c>
      <c r="W1078" s="36">
        <v>1.20663624E-3</v>
      </c>
      <c r="X1078" s="36">
        <v>2.080737992E-3</v>
      </c>
      <c r="Y1078" s="36">
        <v>2.3072752080000002E-3</v>
      </c>
      <c r="Z1078" s="36">
        <v>2.3522141473600001E-3</v>
      </c>
      <c r="AA1078" s="36">
        <v>2.129997376E-3</v>
      </c>
      <c r="AB1078" s="36">
        <v>2.1550807279999999E-3</v>
      </c>
      <c r="AC1078" s="36">
        <v>2.0768284079999999E-3</v>
      </c>
      <c r="AD1078" s="36">
        <v>1.6459624879999999E-3</v>
      </c>
      <c r="AE1078" s="36">
        <v>1.3233069439999999E-3</v>
      </c>
      <c r="AF1078" s="36">
        <v>1.1806410399999999E-3</v>
      </c>
      <c r="AG1078" s="36">
        <v>1.4615482080000001E-3</v>
      </c>
      <c r="AH1078" s="59" t="s">
        <v>369</v>
      </c>
    </row>
    <row r="1079" spans="1:34" ht="15" customHeight="1" x14ac:dyDescent="0.25">
      <c r="A1079" s="34" t="s">
        <v>832</v>
      </c>
      <c r="B1079" s="34" t="s">
        <v>68</v>
      </c>
      <c r="C1079" s="34" t="s">
        <v>45</v>
      </c>
      <c r="D1079" s="34" t="s">
        <v>57</v>
      </c>
      <c r="E1079" s="34" t="s">
        <v>69</v>
      </c>
      <c r="F1079" s="34" t="s">
        <v>70</v>
      </c>
      <c r="G1079" s="34" t="s">
        <v>14</v>
      </c>
      <c r="H1079" s="34" t="s">
        <v>44</v>
      </c>
      <c r="I1079" s="59" t="s">
        <v>17</v>
      </c>
      <c r="J1079" s="35">
        <v>1</v>
      </c>
      <c r="K1079" s="36">
        <v>7.5818974742504402E-2</v>
      </c>
      <c r="L1079" s="36">
        <v>8.9765429032592603E-2</v>
      </c>
      <c r="M1079" s="36">
        <v>0.103711883322681</v>
      </c>
      <c r="N1079" s="36">
        <v>0.117658337612769</v>
      </c>
      <c r="O1079" s="36">
        <v>0.13160479190285701</v>
      </c>
      <c r="P1079" s="36">
        <v>0.14555124619294499</v>
      </c>
      <c r="Q1079" s="36">
        <v>0.13387691668597901</v>
      </c>
      <c r="R1079" s="36">
        <v>0.13988684929386899</v>
      </c>
      <c r="S1079" s="36">
        <v>0.166035121200242</v>
      </c>
      <c r="T1079" s="36">
        <v>0.113717530000364</v>
      </c>
      <c r="U1079" s="36">
        <v>0.12819926056146499</v>
      </c>
      <c r="V1079" s="36">
        <v>0.118370496427028</v>
      </c>
      <c r="W1079" s="36">
        <v>0.129680743985428</v>
      </c>
      <c r="X1079" s="36">
        <v>0.16346447764892999</v>
      </c>
      <c r="Y1079" s="36">
        <v>0.17948518494916799</v>
      </c>
      <c r="Z1079" s="36">
        <v>0.191381115879939</v>
      </c>
      <c r="AA1079" s="36">
        <v>0.19529477631848</v>
      </c>
      <c r="AB1079" s="36">
        <v>0.172673153312737</v>
      </c>
      <c r="AC1079" s="36">
        <v>0.16464223292388899</v>
      </c>
      <c r="AD1079" s="36">
        <v>0.134833651927662</v>
      </c>
      <c r="AE1079" s="36">
        <v>0.112092168771773</v>
      </c>
      <c r="AF1079" s="36">
        <v>0.101988123825556</v>
      </c>
      <c r="AG1079" s="36">
        <v>0.14721238989194799</v>
      </c>
      <c r="AH1079" s="59" t="s">
        <v>369</v>
      </c>
    </row>
    <row r="1080" spans="1:34" ht="15" customHeight="1" x14ac:dyDescent="0.25">
      <c r="A1080" s="34" t="s">
        <v>832</v>
      </c>
      <c r="B1080" s="34" t="s">
        <v>68</v>
      </c>
      <c r="C1080" s="34" t="s">
        <v>45</v>
      </c>
      <c r="D1080" s="34" t="s">
        <v>57</v>
      </c>
      <c r="E1080" s="34" t="s">
        <v>69</v>
      </c>
      <c r="F1080" s="34" t="s">
        <v>70</v>
      </c>
      <c r="G1080" s="34" t="s">
        <v>14</v>
      </c>
      <c r="H1080" s="34" t="s">
        <v>44</v>
      </c>
      <c r="I1080" s="59" t="s">
        <v>18</v>
      </c>
      <c r="J1080" s="35">
        <v>298</v>
      </c>
      <c r="K1080" s="36">
        <v>1.37976952407407E-3</v>
      </c>
      <c r="L1080" s="36">
        <v>1.6335700095555601E-3</v>
      </c>
      <c r="M1080" s="36">
        <v>1.88737049503704E-3</v>
      </c>
      <c r="N1080" s="36">
        <v>2.1411709805185201E-3</v>
      </c>
      <c r="O1080" s="36">
        <v>2.394971466E-3</v>
      </c>
      <c r="P1080" s="36">
        <v>2.6487719514814798E-3</v>
      </c>
      <c r="Q1080" s="36">
        <v>2.43632006694445E-3</v>
      </c>
      <c r="R1080" s="36">
        <v>2.5456900746802201E-3</v>
      </c>
      <c r="S1080" s="36">
        <v>2.7405983314079999E-3</v>
      </c>
      <c r="T1080" s="36">
        <v>1.8941085345839999E-3</v>
      </c>
      <c r="U1080" s="36">
        <v>2.3206356413519999E-3</v>
      </c>
      <c r="V1080" s="36">
        <v>3.95302238720274E-3</v>
      </c>
      <c r="W1080" s="36">
        <v>1.8884715344E-3</v>
      </c>
      <c r="X1080" s="36">
        <v>3.2555101509840001E-3</v>
      </c>
      <c r="Y1080" s="36">
        <v>3.610728500416E-3</v>
      </c>
      <c r="Z1080" s="36">
        <v>3.6800390335447199E-3</v>
      </c>
      <c r="AA1080" s="36">
        <v>3.3323808947520002E-3</v>
      </c>
      <c r="AB1080" s="36">
        <v>3.3716237989560001E-3</v>
      </c>
      <c r="AC1080" s="36">
        <v>3.2491980443160001E-3</v>
      </c>
      <c r="AD1080" s="36">
        <v>2.5751083124759999E-3</v>
      </c>
      <c r="AE1080" s="36">
        <v>2.0703137138880002E-3</v>
      </c>
      <c r="AF1080" s="36">
        <v>1.84711290708E-3</v>
      </c>
      <c r="AG1080" s="36">
        <v>2.2865921714159999E-3</v>
      </c>
      <c r="AH1080" s="59" t="s">
        <v>369</v>
      </c>
    </row>
    <row r="1081" spans="1:34" ht="15" customHeight="1" x14ac:dyDescent="0.25">
      <c r="A1081" s="34" t="s">
        <v>832</v>
      </c>
      <c r="B1081" s="34" t="s">
        <v>568</v>
      </c>
      <c r="C1081" s="34" t="s">
        <v>45</v>
      </c>
      <c r="D1081" s="34" t="s">
        <v>57</v>
      </c>
      <c r="E1081" s="34" t="s">
        <v>69</v>
      </c>
      <c r="F1081" s="34" t="s">
        <v>70</v>
      </c>
      <c r="G1081" s="34" t="s">
        <v>793</v>
      </c>
      <c r="H1081" s="34" t="s">
        <v>15</v>
      </c>
      <c r="I1081" s="59" t="s">
        <v>16</v>
      </c>
      <c r="J1081" s="35">
        <v>25</v>
      </c>
      <c r="K1081" s="36">
        <v>1.53571680637803E-2</v>
      </c>
      <c r="L1081" s="36">
        <v>1.52663957709127E-2</v>
      </c>
      <c r="M1081" s="36">
        <v>1.5175623478045099E-2</v>
      </c>
      <c r="N1081" s="36">
        <v>1.50848511851775E-2</v>
      </c>
      <c r="O1081" s="36">
        <v>1.4994078892309901E-2</v>
      </c>
      <c r="P1081" s="36">
        <v>1.4903306599442201E-2</v>
      </c>
      <c r="Q1081" s="36">
        <v>1.4067342796462301E-2</v>
      </c>
      <c r="R1081" s="36">
        <v>1.26507213518306E-2</v>
      </c>
      <c r="S1081" s="36">
        <v>1.09508520468652E-2</v>
      </c>
      <c r="T1081" s="36">
        <v>7.2572955019233496E-3</v>
      </c>
      <c r="U1081" s="36">
        <v>7.0097190447345201E-3</v>
      </c>
      <c r="V1081" s="36">
        <v>7.9567529188633804E-3</v>
      </c>
      <c r="W1081" s="36">
        <v>8.0886431455980696E-3</v>
      </c>
      <c r="X1081" s="36">
        <v>8.4582546301018892E-3</v>
      </c>
      <c r="Y1081" s="36">
        <v>9.2630458865727103E-3</v>
      </c>
      <c r="Z1081" s="36">
        <v>8.7242448448188407E-3</v>
      </c>
      <c r="AA1081" s="36">
        <v>8.5321224280117194E-3</v>
      </c>
      <c r="AB1081" s="36">
        <v>9.9654471638378206E-3</v>
      </c>
      <c r="AC1081" s="36">
        <v>9.6840050598078695E-3</v>
      </c>
      <c r="AD1081" s="36">
        <v>9.6428646937757496E-3</v>
      </c>
      <c r="AE1081" s="36">
        <v>7.6024093225432604E-3</v>
      </c>
      <c r="AF1081" s="36">
        <v>7.23532032916394E-3</v>
      </c>
      <c r="AG1081" s="36">
        <v>8.9777355590965301E-3</v>
      </c>
      <c r="AH1081" s="59" t="s">
        <v>796</v>
      </c>
    </row>
    <row r="1082" spans="1:34" ht="15" customHeight="1" x14ac:dyDescent="0.25">
      <c r="A1082" s="34" t="s">
        <v>832</v>
      </c>
      <c r="B1082" s="34" t="s">
        <v>68</v>
      </c>
      <c r="C1082" s="34" t="s">
        <v>45</v>
      </c>
      <c r="D1082" s="34" t="s">
        <v>57</v>
      </c>
      <c r="E1082" s="34" t="s">
        <v>69</v>
      </c>
      <c r="F1082" s="34" t="s">
        <v>72</v>
      </c>
      <c r="G1082" s="34" t="s">
        <v>14</v>
      </c>
      <c r="H1082" s="34" t="s">
        <v>20</v>
      </c>
      <c r="I1082" s="59" t="s">
        <v>16</v>
      </c>
      <c r="J1082" s="35">
        <v>25</v>
      </c>
      <c r="K1082" s="36">
        <v>6.5229463842579602E-5</v>
      </c>
      <c r="L1082" s="36">
        <v>6.3450722729897302E-5</v>
      </c>
      <c r="M1082" s="36">
        <v>6.2592501778009402E-5</v>
      </c>
      <c r="N1082" s="36">
        <v>6.0872536787940597E-5</v>
      </c>
      <c r="O1082" s="36">
        <v>6.5456171740517198E-5</v>
      </c>
      <c r="P1082" s="36">
        <v>6.1483766046404594E-5</v>
      </c>
      <c r="Q1082" s="36">
        <v>6.2185474730539698E-5</v>
      </c>
      <c r="R1082" s="36">
        <v>6.1937525747080094E-5</v>
      </c>
      <c r="S1082" s="36">
        <v>5.6860909999999997E-5</v>
      </c>
      <c r="T1082" s="36">
        <v>6.0865297499999998E-5</v>
      </c>
      <c r="U1082" s="36">
        <v>6.6292170000000007E-5</v>
      </c>
      <c r="V1082" s="36">
        <v>6.9610494999999993E-5</v>
      </c>
      <c r="W1082" s="36">
        <v>6.1529415964301903E-5</v>
      </c>
      <c r="X1082" s="36">
        <v>6.1196648469601802E-5</v>
      </c>
      <c r="Y1082" s="36">
        <v>6.7610609770159697E-5</v>
      </c>
      <c r="Z1082" s="36">
        <v>6.9243277776709594E-5</v>
      </c>
      <c r="AA1082" s="36">
        <v>5.79361794244151E-5</v>
      </c>
      <c r="AB1082" s="36">
        <v>4.7287455417088599E-5</v>
      </c>
      <c r="AC1082" s="36">
        <v>3.7332336818817697E-5</v>
      </c>
      <c r="AD1082" s="36">
        <v>3.9623926476882398E-5</v>
      </c>
      <c r="AE1082" s="36">
        <v>5.5509072091275698E-5</v>
      </c>
      <c r="AF1082" s="36">
        <v>6.9471969051894297E-5</v>
      </c>
      <c r="AG1082" s="36">
        <v>7.14744159803179E-5</v>
      </c>
      <c r="AH1082" s="59" t="s">
        <v>470</v>
      </c>
    </row>
    <row r="1083" spans="1:34" ht="15" customHeight="1" x14ac:dyDescent="0.25">
      <c r="A1083" s="34" t="s">
        <v>832</v>
      </c>
      <c r="B1083" s="34" t="s">
        <v>68</v>
      </c>
      <c r="C1083" s="34" t="s">
        <v>45</v>
      </c>
      <c r="D1083" s="34" t="s">
        <v>57</v>
      </c>
      <c r="E1083" s="34" t="s">
        <v>69</v>
      </c>
      <c r="F1083" s="34" t="s">
        <v>72</v>
      </c>
      <c r="G1083" s="34" t="s">
        <v>14</v>
      </c>
      <c r="H1083" s="34" t="s">
        <v>20</v>
      </c>
      <c r="I1083" s="59" t="s">
        <v>17</v>
      </c>
      <c r="J1083" s="35">
        <v>1</v>
      </c>
      <c r="K1083" s="36">
        <v>0.13833864691734299</v>
      </c>
      <c r="L1083" s="36">
        <v>0.134566292765566</v>
      </c>
      <c r="M1083" s="36">
        <v>0.132746177770802</v>
      </c>
      <c r="N1083" s="36">
        <v>0.12909847601986399</v>
      </c>
      <c r="O1083" s="36">
        <v>0.13881944902728899</v>
      </c>
      <c r="P1083" s="36">
        <v>0.130394771031215</v>
      </c>
      <c r="Q1083" s="36">
        <v>0.13188295480852899</v>
      </c>
      <c r="R1083" s="36">
        <v>0.131357104604407</v>
      </c>
      <c r="S1083" s="36">
        <v>0.12059061792799999</v>
      </c>
      <c r="T1083" s="36">
        <v>0.12908312293800001</v>
      </c>
      <c r="U1083" s="36">
        <v>0.14059243413600001</v>
      </c>
      <c r="V1083" s="36">
        <v>0.147629937796</v>
      </c>
      <c r="W1083" s="36">
        <v>0.13049158537709099</v>
      </c>
      <c r="X1083" s="36">
        <v>0.12978585207433099</v>
      </c>
      <c r="Y1083" s="36">
        <v>0.143388581200555</v>
      </c>
      <c r="Z1083" s="36">
        <v>0.14685114350884601</v>
      </c>
      <c r="AA1083" s="36">
        <v>0.12287104932329999</v>
      </c>
      <c r="AB1083" s="36">
        <v>0.100287235448561</v>
      </c>
      <c r="AC1083" s="36">
        <v>7.9174419925348599E-2</v>
      </c>
      <c r="AD1083" s="36">
        <v>8.4034423272172198E-2</v>
      </c>
      <c r="AE1083" s="36">
        <v>0.117723640091177</v>
      </c>
      <c r="AF1083" s="36">
        <v>0.14733615196525701</v>
      </c>
      <c r="AG1083" s="36">
        <v>0.15158294141105799</v>
      </c>
      <c r="AH1083" s="59" t="s">
        <v>470</v>
      </c>
    </row>
    <row r="1084" spans="1:34" ht="15" customHeight="1" x14ac:dyDescent="0.25">
      <c r="A1084" s="34" t="s">
        <v>832</v>
      </c>
      <c r="B1084" s="34" t="s">
        <v>68</v>
      </c>
      <c r="C1084" s="34" t="s">
        <v>45</v>
      </c>
      <c r="D1084" s="34" t="s">
        <v>57</v>
      </c>
      <c r="E1084" s="34" t="s">
        <v>69</v>
      </c>
      <c r="F1084" s="34" t="s">
        <v>72</v>
      </c>
      <c r="G1084" s="34" t="s">
        <v>14</v>
      </c>
      <c r="H1084" s="34" t="s">
        <v>20</v>
      </c>
      <c r="I1084" s="59" t="s">
        <v>18</v>
      </c>
      <c r="J1084" s="35">
        <v>298</v>
      </c>
      <c r="K1084" s="36">
        <v>7.7753520900354899E-5</v>
      </c>
      <c r="L1084" s="36">
        <v>7.5633261494037496E-5</v>
      </c>
      <c r="M1084" s="36">
        <v>7.4610262119387196E-5</v>
      </c>
      <c r="N1084" s="36">
        <v>7.2560063851225193E-5</v>
      </c>
      <c r="O1084" s="36">
        <v>7.80237567146965E-5</v>
      </c>
      <c r="P1084" s="36">
        <v>7.3288649127314204E-5</v>
      </c>
      <c r="Q1084" s="36">
        <v>7.4125085878803295E-5</v>
      </c>
      <c r="R1084" s="36">
        <v>7.3829530690519403E-5</v>
      </c>
      <c r="S1084" s="36">
        <v>6.7778204719999999E-5</v>
      </c>
      <c r="T1084" s="36">
        <v>7.255143462E-5</v>
      </c>
      <c r="U1084" s="36">
        <v>7.9020266639999996E-5</v>
      </c>
      <c r="V1084" s="36">
        <v>8.2975710040000006E-5</v>
      </c>
      <c r="W1084" s="36">
        <v>7.3343063829447796E-5</v>
      </c>
      <c r="X1084" s="36">
        <v>7.29464049757653E-5</v>
      </c>
      <c r="Y1084" s="36">
        <v>8.05918468460303E-5</v>
      </c>
      <c r="Z1084" s="36">
        <v>8.2537987109837906E-5</v>
      </c>
      <c r="AA1084" s="36">
        <v>6.9059925873902805E-5</v>
      </c>
      <c r="AB1084" s="36">
        <v>5.6366646857169603E-5</v>
      </c>
      <c r="AC1084" s="36">
        <v>4.4500145488030698E-5</v>
      </c>
      <c r="AD1084" s="36">
        <v>4.7231720360443797E-5</v>
      </c>
      <c r="AE1084" s="36">
        <v>6.6166813932800597E-5</v>
      </c>
      <c r="AF1084" s="36">
        <v>8.2810587109858006E-5</v>
      </c>
      <c r="AG1084" s="36">
        <v>8.5197503848538999E-5</v>
      </c>
      <c r="AH1084" s="59" t="s">
        <v>470</v>
      </c>
    </row>
    <row r="1085" spans="1:34" ht="15" customHeight="1" x14ac:dyDescent="0.25">
      <c r="A1085" s="34" t="s">
        <v>832</v>
      </c>
      <c r="B1085" s="34" t="s">
        <v>68</v>
      </c>
      <c r="C1085" s="34" t="s">
        <v>45</v>
      </c>
      <c r="D1085" s="34" t="s">
        <v>57</v>
      </c>
      <c r="E1085" s="34" t="s">
        <v>69</v>
      </c>
      <c r="F1085" s="34" t="s">
        <v>73</v>
      </c>
      <c r="G1085" s="34" t="s">
        <v>14</v>
      </c>
      <c r="H1085" s="34" t="s">
        <v>20</v>
      </c>
      <c r="I1085" s="59" t="s">
        <v>16</v>
      </c>
      <c r="J1085" s="35">
        <v>25</v>
      </c>
      <c r="K1085" s="36">
        <v>1.80383404599769E-4</v>
      </c>
      <c r="L1085" s="36">
        <v>1.75464532683521E-4</v>
      </c>
      <c r="M1085" s="36">
        <v>1.73091236812593E-4</v>
      </c>
      <c r="N1085" s="36">
        <v>1.68334902444282E-4</v>
      </c>
      <c r="O1085" s="36">
        <v>1.8101033513193401E-4</v>
      </c>
      <c r="P1085" s="36">
        <v>1.70025175645036E-4</v>
      </c>
      <c r="Q1085" s="36">
        <v>1.7196565766075501E-4</v>
      </c>
      <c r="R1085" s="36">
        <v>1.7127998773233999E-4</v>
      </c>
      <c r="S1085" s="36">
        <v>1.7800654499999999E-4</v>
      </c>
      <c r="T1085" s="36">
        <v>1.63618475E-4</v>
      </c>
      <c r="U1085" s="36">
        <v>1.6725332250000001E-4</v>
      </c>
      <c r="V1085" s="36">
        <v>1.6470982999999999E-4</v>
      </c>
      <c r="W1085" s="36">
        <v>1.5260142438488499E-4</v>
      </c>
      <c r="X1085" s="36">
        <v>1.4402529187055799E-4</v>
      </c>
      <c r="Y1085" s="36">
        <v>1.26722076573089E-4</v>
      </c>
      <c r="Z1085" s="36">
        <v>1.13316453984259E-4</v>
      </c>
      <c r="AA1085" s="36">
        <v>1.0731639237568E-4</v>
      </c>
      <c r="AB1085" s="36">
        <v>1.3329231779936701E-4</v>
      </c>
      <c r="AC1085" s="36">
        <v>1.1584266408649199E-4</v>
      </c>
      <c r="AD1085" s="36">
        <v>1.1781641559298099E-4</v>
      </c>
      <c r="AE1085" s="36">
        <v>1.24367898763286E-4</v>
      </c>
      <c r="AF1085" s="36">
        <v>1.25770284108088E-4</v>
      </c>
      <c r="AG1085" s="36">
        <v>1.2379005472637499E-4</v>
      </c>
      <c r="AH1085" s="59" t="s">
        <v>471</v>
      </c>
    </row>
    <row r="1086" spans="1:34" ht="15" customHeight="1" x14ac:dyDescent="0.25">
      <c r="A1086" s="34" t="s">
        <v>832</v>
      </c>
      <c r="B1086" s="34" t="s">
        <v>68</v>
      </c>
      <c r="C1086" s="34" t="s">
        <v>45</v>
      </c>
      <c r="D1086" s="34" t="s">
        <v>57</v>
      </c>
      <c r="E1086" s="34" t="s">
        <v>69</v>
      </c>
      <c r="F1086" s="34" t="s">
        <v>73</v>
      </c>
      <c r="G1086" s="34" t="s">
        <v>14</v>
      </c>
      <c r="H1086" s="34" t="s">
        <v>20</v>
      </c>
      <c r="I1086" s="59" t="s">
        <v>17</v>
      </c>
      <c r="J1086" s="35">
        <v>1</v>
      </c>
      <c r="K1086" s="36">
        <v>0.38255712447519102</v>
      </c>
      <c r="L1086" s="36">
        <v>0.37212518091521102</v>
      </c>
      <c r="M1086" s="36">
        <v>0.36709189503214801</v>
      </c>
      <c r="N1086" s="36">
        <v>0.357004661103833</v>
      </c>
      <c r="O1086" s="36">
        <v>0.383886718747805</v>
      </c>
      <c r="P1086" s="36">
        <v>0.36058939250799299</v>
      </c>
      <c r="Q1086" s="36">
        <v>0.36470476676692998</v>
      </c>
      <c r="R1086" s="36">
        <v>0.363250597982747</v>
      </c>
      <c r="S1086" s="36">
        <v>0.37751628063600001</v>
      </c>
      <c r="T1086" s="36">
        <v>0.34700206177999998</v>
      </c>
      <c r="U1086" s="36">
        <v>0.35471084635799999</v>
      </c>
      <c r="V1086" s="36">
        <v>0.34931660746400001</v>
      </c>
      <c r="W1086" s="36">
        <v>0.32363710083546399</v>
      </c>
      <c r="X1086" s="36">
        <v>0.30544883899907899</v>
      </c>
      <c r="Y1086" s="36">
        <v>0.26875217999620798</v>
      </c>
      <c r="Z1086" s="36">
        <v>0.24032153560981701</v>
      </c>
      <c r="AA1086" s="36">
        <v>0.22759660495034101</v>
      </c>
      <c r="AB1086" s="36">
        <v>0.28268634758889699</v>
      </c>
      <c r="AC1086" s="36">
        <v>0.24567912199463299</v>
      </c>
      <c r="AD1086" s="36">
        <v>0.24986505418959401</v>
      </c>
      <c r="AE1086" s="36">
        <v>0.26375943969717702</v>
      </c>
      <c r="AF1086" s="36">
        <v>0.26673361853643301</v>
      </c>
      <c r="AG1086" s="36">
        <v>0.26253394806369501</v>
      </c>
      <c r="AH1086" s="59" t="s">
        <v>471</v>
      </c>
    </row>
    <row r="1087" spans="1:34" ht="15" customHeight="1" x14ac:dyDescent="0.25">
      <c r="A1087" s="34" t="s">
        <v>832</v>
      </c>
      <c r="B1087" s="34" t="s">
        <v>68</v>
      </c>
      <c r="C1087" s="34" t="s">
        <v>45</v>
      </c>
      <c r="D1087" s="34" t="s">
        <v>57</v>
      </c>
      <c r="E1087" s="34" t="s">
        <v>69</v>
      </c>
      <c r="F1087" s="34" t="s">
        <v>73</v>
      </c>
      <c r="G1087" s="34" t="s">
        <v>14</v>
      </c>
      <c r="H1087" s="34" t="s">
        <v>20</v>
      </c>
      <c r="I1087" s="59" t="s">
        <v>18</v>
      </c>
      <c r="J1087" s="35">
        <v>298</v>
      </c>
      <c r="K1087" s="36">
        <v>2.15017018282925E-4</v>
      </c>
      <c r="L1087" s="36">
        <v>2.09153722958757E-4</v>
      </c>
      <c r="M1087" s="36">
        <v>2.0632475428061101E-4</v>
      </c>
      <c r="N1087" s="36">
        <v>2.00655203713584E-4</v>
      </c>
      <c r="O1087" s="36">
        <v>2.15764319477265E-4</v>
      </c>
      <c r="P1087" s="36">
        <v>2.0267000936888301E-4</v>
      </c>
      <c r="Q1087" s="36">
        <v>2.0498306393162101E-4</v>
      </c>
      <c r="R1087" s="36">
        <v>2.0416574537694999E-4</v>
      </c>
      <c r="S1087" s="36">
        <v>2.1218380164E-4</v>
      </c>
      <c r="T1087" s="36">
        <v>1.9503322219999999E-4</v>
      </c>
      <c r="U1087" s="36">
        <v>1.9936596042E-4</v>
      </c>
      <c r="V1087" s="36">
        <v>1.9633411735999999E-4</v>
      </c>
      <c r="W1087" s="36">
        <v>1.8190089786678299E-4</v>
      </c>
      <c r="X1087" s="36">
        <v>1.71678147909705E-4</v>
      </c>
      <c r="Y1087" s="36">
        <v>1.51052715275123E-4</v>
      </c>
      <c r="Z1087" s="36">
        <v>1.3507321314923699E-4</v>
      </c>
      <c r="AA1087" s="36">
        <v>1.2792113971180999E-4</v>
      </c>
      <c r="AB1087" s="36">
        <v>1.5888444281684499E-4</v>
      </c>
      <c r="AC1087" s="36">
        <v>1.3808445559109899E-4</v>
      </c>
      <c r="AD1087" s="36">
        <v>1.40437167386833E-4</v>
      </c>
      <c r="AE1087" s="36">
        <v>1.4824653532583701E-4</v>
      </c>
      <c r="AF1087" s="36">
        <v>1.49918178656841E-4</v>
      </c>
      <c r="AG1087" s="36">
        <v>1.47557745233838E-4</v>
      </c>
      <c r="AH1087" s="59" t="s">
        <v>471</v>
      </c>
    </row>
    <row r="1088" spans="1:34" ht="15" customHeight="1" x14ac:dyDescent="0.25">
      <c r="A1088" s="34" t="s">
        <v>832</v>
      </c>
      <c r="B1088" s="34" t="s">
        <v>182</v>
      </c>
      <c r="C1088" s="34" t="s">
        <v>45</v>
      </c>
      <c r="D1088" s="34" t="s">
        <v>57</v>
      </c>
      <c r="E1088" s="34" t="s">
        <v>69</v>
      </c>
      <c r="F1088" s="34" t="s">
        <v>183</v>
      </c>
      <c r="G1088" s="34" t="s">
        <v>184</v>
      </c>
      <c r="H1088" s="34" t="s">
        <v>169</v>
      </c>
      <c r="I1088" s="59" t="s">
        <v>17</v>
      </c>
      <c r="J1088" s="35">
        <v>1</v>
      </c>
      <c r="K1088" s="36">
        <v>7.1999999999999995E-2</v>
      </c>
      <c r="L1088" s="36">
        <v>6.8000000000000005E-2</v>
      </c>
      <c r="M1088" s="36">
        <v>5.8999999999999997E-2</v>
      </c>
      <c r="N1088" s="36">
        <v>5.8000000000000003E-2</v>
      </c>
      <c r="O1088" s="36">
        <v>7.5999999999999998E-2</v>
      </c>
      <c r="P1088" s="36">
        <v>7.1999999999999995E-2</v>
      </c>
      <c r="Q1088" s="36">
        <v>6.6000000000000003E-2</v>
      </c>
      <c r="R1088" s="36">
        <v>5.4999999969999998E-2</v>
      </c>
      <c r="S1088" s="36">
        <v>4.3999999999999997E-2</v>
      </c>
      <c r="T1088" s="36">
        <v>2.9000000000000001E-2</v>
      </c>
      <c r="U1088" s="36">
        <v>3.2000000000000001E-2</v>
      </c>
      <c r="V1088" s="36">
        <v>3.8793500000000002E-2</v>
      </c>
      <c r="W1088" s="36">
        <v>3.8109200000000003E-2</v>
      </c>
      <c r="X1088" s="36">
        <v>4.29101E-2</v>
      </c>
      <c r="Y1088" s="36">
        <v>5.3069999999999999E-2</v>
      </c>
      <c r="Z1088" s="36">
        <v>5.8561229999999999E-2</v>
      </c>
      <c r="AA1088" s="36">
        <v>5.5839920996512103E-2</v>
      </c>
      <c r="AB1088" s="36">
        <v>7.2547130000000001E-2</v>
      </c>
      <c r="AC1088" s="36">
        <v>5.8561740000000001E-2</v>
      </c>
      <c r="AD1088" s="36">
        <v>5.8443929999999998E-2</v>
      </c>
      <c r="AE1088" s="36">
        <v>4.4542989999999998E-2</v>
      </c>
      <c r="AF1088" s="36">
        <v>4.429657E-2</v>
      </c>
      <c r="AG1088" s="36">
        <v>3.9407400000000002E-2</v>
      </c>
      <c r="AH1088" s="59" t="s">
        <v>594</v>
      </c>
    </row>
    <row r="1089" spans="1:34" ht="15" customHeight="1" x14ac:dyDescent="0.25">
      <c r="A1089" s="34" t="s">
        <v>832</v>
      </c>
      <c r="B1089" s="34" t="s">
        <v>68</v>
      </c>
      <c r="C1089" s="34" t="s">
        <v>45</v>
      </c>
      <c r="D1089" s="34" t="s">
        <v>57</v>
      </c>
      <c r="E1089" s="34" t="s">
        <v>69</v>
      </c>
      <c r="F1089" s="34" t="s">
        <v>13</v>
      </c>
      <c r="G1089" s="34" t="s">
        <v>14</v>
      </c>
      <c r="H1089" s="34" t="s">
        <v>20</v>
      </c>
      <c r="I1089" s="59" t="s">
        <v>16</v>
      </c>
      <c r="J1089" s="35">
        <v>25</v>
      </c>
      <c r="K1089" s="36">
        <v>4.7016175157760302E-4</v>
      </c>
      <c r="L1089" s="36">
        <v>4.1334398193980197E-4</v>
      </c>
      <c r="M1089" s="36">
        <v>4.1176149817512199E-4</v>
      </c>
      <c r="N1089" s="36">
        <v>4.05943495746622E-4</v>
      </c>
      <c r="O1089" s="36">
        <v>5.2383180592207603E-4</v>
      </c>
      <c r="P1089" s="36">
        <v>4.2429089788794798E-4</v>
      </c>
      <c r="Q1089" s="36">
        <v>4.9718378456727497E-4</v>
      </c>
      <c r="R1089" s="36">
        <v>3.2370871678758201E-4</v>
      </c>
      <c r="S1089" s="36">
        <v>2.3681858274853901E-4</v>
      </c>
      <c r="T1089" s="36">
        <v>1.6261413778383799E-4</v>
      </c>
      <c r="U1089" s="36">
        <v>1.41927359614628E-4</v>
      </c>
      <c r="V1089" s="36">
        <v>1.43863697037941E-4</v>
      </c>
      <c r="W1089" s="36">
        <v>1.3879330653443099E-4</v>
      </c>
      <c r="X1089" s="36">
        <v>1.3704444541949099E-4</v>
      </c>
      <c r="Y1089" s="36">
        <v>1.59207028500671E-4</v>
      </c>
      <c r="Z1089" s="36">
        <v>1.6728947311255401E-4</v>
      </c>
      <c r="AA1089" s="36">
        <v>1.77628799573281E-4</v>
      </c>
      <c r="AB1089" s="36">
        <v>1.9631888716908799E-4</v>
      </c>
      <c r="AC1089" s="36">
        <v>2.00497318440127E-4</v>
      </c>
      <c r="AD1089" s="36">
        <v>1.93746875724009E-4</v>
      </c>
      <c r="AE1089" s="36">
        <v>1.94557340339236E-4</v>
      </c>
      <c r="AF1089" s="36">
        <v>2.0205103695787699E-4</v>
      </c>
      <c r="AG1089" s="36">
        <v>2.07192321030786E-4</v>
      </c>
      <c r="AH1089" s="59" t="s">
        <v>472</v>
      </c>
    </row>
    <row r="1090" spans="1:34" ht="15" customHeight="1" x14ac:dyDescent="0.25">
      <c r="A1090" s="34" t="s">
        <v>832</v>
      </c>
      <c r="B1090" s="34" t="s">
        <v>68</v>
      </c>
      <c r="C1090" s="34" t="s">
        <v>45</v>
      </c>
      <c r="D1090" s="34" t="s">
        <v>57</v>
      </c>
      <c r="E1090" s="34" t="s">
        <v>69</v>
      </c>
      <c r="F1090" s="34" t="s">
        <v>13</v>
      </c>
      <c r="G1090" s="34" t="s">
        <v>14</v>
      </c>
      <c r="H1090" s="34" t="s">
        <v>20</v>
      </c>
      <c r="I1090" s="59" t="s">
        <v>17</v>
      </c>
      <c r="J1090" s="35">
        <v>1</v>
      </c>
      <c r="K1090" s="36">
        <v>0.99711904274578</v>
      </c>
      <c r="L1090" s="36">
        <v>0.87661991689793195</v>
      </c>
      <c r="M1090" s="36">
        <v>0.87326378532979798</v>
      </c>
      <c r="N1090" s="36">
        <v>0.860924965779435</v>
      </c>
      <c r="O1090" s="36">
        <v>1.11094249399954</v>
      </c>
      <c r="P1090" s="36">
        <v>0.89983613624075998</v>
      </c>
      <c r="Q1090" s="36">
        <v>1.05442737031028</v>
      </c>
      <c r="R1090" s="36">
        <v>0.68652144656310399</v>
      </c>
      <c r="S1090" s="36">
        <v>0.50224485029310195</v>
      </c>
      <c r="T1090" s="36">
        <v>0.34487206341196303</v>
      </c>
      <c r="U1090" s="36">
        <v>0.30099954427070302</v>
      </c>
      <c r="V1090" s="36">
        <v>0.30510612867806602</v>
      </c>
      <c r="W1090" s="36">
        <v>0.29435284449822202</v>
      </c>
      <c r="X1090" s="36">
        <v>0.29064385984565699</v>
      </c>
      <c r="Y1090" s="36">
        <v>0.33764626604422199</v>
      </c>
      <c r="Z1090" s="36">
        <v>0.354787514577105</v>
      </c>
      <c r="AA1090" s="36">
        <v>0.37671515813501399</v>
      </c>
      <c r="AB1090" s="36">
        <v>0.41635309590820102</v>
      </c>
      <c r="AC1090" s="36">
        <v>0.42521471294782198</v>
      </c>
      <c r="AD1090" s="36">
        <v>0.41089837403547902</v>
      </c>
      <c r="AE1090" s="36">
        <v>0.41261720739145102</v>
      </c>
      <c r="AF1090" s="36">
        <v>0.42850983918026597</v>
      </c>
      <c r="AG1090" s="36">
        <v>0.439413474442092</v>
      </c>
      <c r="AH1090" s="59" t="s">
        <v>472</v>
      </c>
    </row>
    <row r="1091" spans="1:34" ht="15" customHeight="1" x14ac:dyDescent="0.25">
      <c r="A1091" s="34" t="s">
        <v>832</v>
      </c>
      <c r="B1091" s="34" t="s">
        <v>68</v>
      </c>
      <c r="C1091" s="34" t="s">
        <v>45</v>
      </c>
      <c r="D1091" s="34" t="s">
        <v>57</v>
      </c>
      <c r="E1091" s="34" t="s">
        <v>69</v>
      </c>
      <c r="F1091" s="34" t="s">
        <v>13</v>
      </c>
      <c r="G1091" s="34" t="s">
        <v>14</v>
      </c>
      <c r="H1091" s="34" t="s">
        <v>20</v>
      </c>
      <c r="I1091" s="59" t="s">
        <v>18</v>
      </c>
      <c r="J1091" s="35">
        <v>298</v>
      </c>
      <c r="K1091" s="36">
        <v>5.6043280788050298E-4</v>
      </c>
      <c r="L1091" s="36">
        <v>4.9270602647224397E-4</v>
      </c>
      <c r="M1091" s="36">
        <v>4.9081970582474498E-4</v>
      </c>
      <c r="N1091" s="36">
        <v>4.8388464692997299E-4</v>
      </c>
      <c r="O1091" s="36">
        <v>6.2440751265911503E-4</v>
      </c>
      <c r="P1091" s="36">
        <v>5.0575475028243402E-4</v>
      </c>
      <c r="Q1091" s="36">
        <v>5.9264307120419197E-4</v>
      </c>
      <c r="R1091" s="36">
        <v>3.8586079041079798E-4</v>
      </c>
      <c r="S1091" s="36">
        <v>2.82287750636258E-4</v>
      </c>
      <c r="T1091" s="36">
        <v>1.9383605223833499E-4</v>
      </c>
      <c r="U1091" s="36">
        <v>1.6917741266063701E-4</v>
      </c>
      <c r="V1091" s="36">
        <v>1.7148552686922601E-4</v>
      </c>
      <c r="W1091" s="36">
        <v>1.65441621389042E-4</v>
      </c>
      <c r="X1091" s="36">
        <v>1.6335697894003399E-4</v>
      </c>
      <c r="Y1091" s="36">
        <v>1.89774777972799E-4</v>
      </c>
      <c r="Z1091" s="36">
        <v>1.9940905195016501E-4</v>
      </c>
      <c r="AA1091" s="36">
        <v>2.11733529091351E-4</v>
      </c>
      <c r="AB1091" s="36">
        <v>2.3401211350555201E-4</v>
      </c>
      <c r="AC1091" s="36">
        <v>2.3899280358063201E-4</v>
      </c>
      <c r="AD1091" s="36">
        <v>2.30946275863019E-4</v>
      </c>
      <c r="AE1091" s="36">
        <v>2.31912349684369E-4</v>
      </c>
      <c r="AF1091" s="36">
        <v>2.4084483605378999E-4</v>
      </c>
      <c r="AG1091" s="36">
        <v>2.4697324666869799E-4</v>
      </c>
      <c r="AH1091" s="59" t="s">
        <v>472</v>
      </c>
    </row>
    <row r="1092" spans="1:34" ht="15" customHeight="1" x14ac:dyDescent="0.25">
      <c r="A1092" s="34" t="s">
        <v>832</v>
      </c>
      <c r="B1092" s="34" t="s">
        <v>166</v>
      </c>
      <c r="C1092" s="34" t="s">
        <v>45</v>
      </c>
      <c r="D1092" s="34" t="s">
        <v>57</v>
      </c>
      <c r="E1092" s="34" t="s">
        <v>170</v>
      </c>
      <c r="F1092" s="34" t="s">
        <v>167</v>
      </c>
      <c r="G1092" s="34" t="s">
        <v>168</v>
      </c>
      <c r="H1092" s="34" t="s">
        <v>169</v>
      </c>
      <c r="I1092" s="59" t="s">
        <v>16</v>
      </c>
      <c r="J1092" s="35">
        <v>25</v>
      </c>
      <c r="K1092" s="36">
        <v>1.4092978287306201E-4</v>
      </c>
      <c r="L1092" s="36">
        <v>1.0863416088E-4</v>
      </c>
      <c r="M1092" s="36">
        <v>1.9369790248969401E-4</v>
      </c>
      <c r="N1092" s="36">
        <v>1.96035764258774E-4</v>
      </c>
      <c r="O1092" s="36">
        <v>2.1605701836334399E-4</v>
      </c>
      <c r="P1092" s="36">
        <v>2.5350505881176102E-4</v>
      </c>
      <c r="Q1092" s="36">
        <v>2.6694074267972302E-4</v>
      </c>
      <c r="R1092" s="36">
        <v>2.6735322047935099E-4</v>
      </c>
      <c r="S1092" s="36">
        <v>2.3974943140228801E-4</v>
      </c>
      <c r="T1092" s="36">
        <v>1.61903043703586E-4</v>
      </c>
      <c r="U1092" s="36">
        <v>2.2823172126926999E-4</v>
      </c>
      <c r="V1092" s="36">
        <v>2.9124645922428099E-4</v>
      </c>
      <c r="W1092" s="36">
        <v>4.6289710620864202E-4</v>
      </c>
      <c r="X1092" s="36">
        <v>4.4440059924798599E-4</v>
      </c>
      <c r="Y1092" s="36">
        <v>3.94405598857957E-4</v>
      </c>
      <c r="Z1092" s="36">
        <v>1.16284749573115E-3</v>
      </c>
      <c r="AA1092" s="36">
        <v>1.0455977938890601E-3</v>
      </c>
      <c r="AB1092" s="36">
        <v>1.4301733958443899E-3</v>
      </c>
      <c r="AC1092" s="36">
        <v>1.4541606892969599E-3</v>
      </c>
      <c r="AD1092" s="36">
        <v>9.1634526875045304E-4</v>
      </c>
      <c r="AE1092" s="36">
        <v>7.9342411084672702E-4</v>
      </c>
      <c r="AF1092" s="36">
        <v>9.3290910353858796E-4</v>
      </c>
      <c r="AG1092" s="36">
        <v>1.09311466170078E-3</v>
      </c>
      <c r="AH1092" s="59" t="s">
        <v>575</v>
      </c>
    </row>
    <row r="1093" spans="1:34" ht="15" customHeight="1" x14ac:dyDescent="0.25">
      <c r="A1093" s="34" t="s">
        <v>832</v>
      </c>
      <c r="B1093" s="34" t="s">
        <v>93</v>
      </c>
      <c r="C1093" s="34" t="s">
        <v>45</v>
      </c>
      <c r="D1093" s="34" t="s">
        <v>57</v>
      </c>
      <c r="E1093" s="34" t="s">
        <v>94</v>
      </c>
      <c r="F1093" s="34" t="s">
        <v>95</v>
      </c>
      <c r="G1093" s="34" t="s">
        <v>14</v>
      </c>
      <c r="H1093" s="34" t="s">
        <v>20</v>
      </c>
      <c r="I1093" s="59" t="s">
        <v>16</v>
      </c>
      <c r="J1093" s="35">
        <v>25</v>
      </c>
      <c r="K1093" s="36">
        <v>1.7961471144580499E-5</v>
      </c>
      <c r="L1093" s="36">
        <v>1.8191311174673101E-5</v>
      </c>
      <c r="M1093" s="36">
        <v>1.4330267819621599E-5</v>
      </c>
      <c r="N1093" s="36">
        <v>1.82567191247375E-5</v>
      </c>
      <c r="O1093" s="36">
        <v>1.90272066294317E-5</v>
      </c>
      <c r="P1093" s="36">
        <v>1.8330918168012299E-5</v>
      </c>
      <c r="Q1093" s="36">
        <v>9.8719025475385295E-6</v>
      </c>
      <c r="R1093" s="36">
        <v>9.2001805349568096E-6</v>
      </c>
      <c r="S1093" s="36">
        <v>6.7299599999999997E-6</v>
      </c>
      <c r="T1093" s="36">
        <v>5.1850450000000001E-6</v>
      </c>
      <c r="U1093" s="36">
        <v>4.9140224999999998E-6</v>
      </c>
      <c r="V1093" s="36">
        <v>4.704675E-6</v>
      </c>
      <c r="W1093" s="36">
        <v>4.1815898962125601E-6</v>
      </c>
      <c r="X1093" s="36">
        <v>4.0619837256351303E-6</v>
      </c>
      <c r="Y1093" s="36">
        <v>3.75047141118922E-6</v>
      </c>
      <c r="Z1093" s="36">
        <v>3.56400270344827E-6</v>
      </c>
      <c r="AA1093" s="36">
        <v>3.3865035636018E-6</v>
      </c>
      <c r="AB1093" s="36">
        <v>2.9828567911822598E-6</v>
      </c>
      <c r="AC1093" s="36">
        <v>2.36466562300168E-6</v>
      </c>
      <c r="AD1093" s="36">
        <v>2.35615443886529E-6</v>
      </c>
      <c r="AE1093" s="36">
        <v>2.0488343201210302E-6</v>
      </c>
      <c r="AF1093" s="36">
        <v>2.25143941620919E-6</v>
      </c>
      <c r="AG1093" s="36">
        <v>2.21270178944017E-6</v>
      </c>
      <c r="AH1093" s="59" t="s">
        <v>486</v>
      </c>
    </row>
    <row r="1094" spans="1:34" ht="15" customHeight="1" x14ac:dyDescent="0.25">
      <c r="A1094" s="34" t="s">
        <v>832</v>
      </c>
      <c r="B1094" s="34" t="s">
        <v>93</v>
      </c>
      <c r="C1094" s="34" t="s">
        <v>45</v>
      </c>
      <c r="D1094" s="34" t="s">
        <v>57</v>
      </c>
      <c r="E1094" s="34" t="s">
        <v>94</v>
      </c>
      <c r="F1094" s="34" t="s">
        <v>95</v>
      </c>
      <c r="G1094" s="34" t="s">
        <v>14</v>
      </c>
      <c r="H1094" s="34" t="s">
        <v>20</v>
      </c>
      <c r="I1094" s="59" t="s">
        <v>17</v>
      </c>
      <c r="J1094" s="35">
        <v>1</v>
      </c>
      <c r="K1094" s="36">
        <v>3.8092688003426203E-2</v>
      </c>
      <c r="L1094" s="36">
        <v>3.8580132739246702E-2</v>
      </c>
      <c r="M1094" s="36">
        <v>3.03916319918534E-2</v>
      </c>
      <c r="N1094" s="36">
        <v>3.8718849919743198E-2</v>
      </c>
      <c r="O1094" s="36">
        <v>4.0352899819698702E-2</v>
      </c>
      <c r="P1094" s="36">
        <v>3.8876211250720397E-2</v>
      </c>
      <c r="Q1094" s="36">
        <v>2.0936330922819699E-2</v>
      </c>
      <c r="R1094" s="36">
        <v>1.9511742878536398E-2</v>
      </c>
      <c r="S1094" s="36">
        <v>1.4272899168E-2</v>
      </c>
      <c r="T1094" s="36">
        <v>1.0996443436E-2</v>
      </c>
      <c r="U1094" s="36">
        <v>1.0421658917999999E-2</v>
      </c>
      <c r="V1094" s="36">
        <v>9.9776747399999994E-3</v>
      </c>
      <c r="W1094" s="36">
        <v>8.8683158518876003E-3</v>
      </c>
      <c r="X1094" s="36">
        <v>8.6146550853269804E-3</v>
      </c>
      <c r="Y1094" s="36">
        <v>7.9539997688500997E-3</v>
      </c>
      <c r="Z1094" s="36">
        <v>7.5585369334731003E-3</v>
      </c>
      <c r="AA1094" s="36">
        <v>7.1820967576866996E-3</v>
      </c>
      <c r="AB1094" s="36">
        <v>6.3260426827393404E-3</v>
      </c>
      <c r="AC1094" s="36">
        <v>5.0149828532619701E-3</v>
      </c>
      <c r="AD1094" s="36">
        <v>4.9969323339455101E-3</v>
      </c>
      <c r="AE1094" s="36">
        <v>4.3451678261126796E-3</v>
      </c>
      <c r="AF1094" s="36">
        <v>4.7748527138964597E-3</v>
      </c>
      <c r="AG1094" s="36">
        <v>4.6926979550447204E-3</v>
      </c>
      <c r="AH1094" s="59" t="s">
        <v>486</v>
      </c>
    </row>
    <row r="1095" spans="1:34" ht="15" customHeight="1" x14ac:dyDescent="0.25">
      <c r="A1095" s="34" t="s">
        <v>832</v>
      </c>
      <c r="B1095" s="34" t="s">
        <v>93</v>
      </c>
      <c r="C1095" s="34" t="s">
        <v>45</v>
      </c>
      <c r="D1095" s="34" t="s">
        <v>57</v>
      </c>
      <c r="E1095" s="34" t="s">
        <v>94</v>
      </c>
      <c r="F1095" s="34" t="s">
        <v>95</v>
      </c>
      <c r="G1095" s="34" t="s">
        <v>14</v>
      </c>
      <c r="H1095" s="34" t="s">
        <v>20</v>
      </c>
      <c r="I1095" s="59" t="s">
        <v>18</v>
      </c>
      <c r="J1095" s="35">
        <v>298</v>
      </c>
      <c r="K1095" s="36">
        <v>2.1410073604339901E-5</v>
      </c>
      <c r="L1095" s="36">
        <v>2.1684042920210301E-5</v>
      </c>
      <c r="M1095" s="36">
        <v>1.7081679240988899E-5</v>
      </c>
      <c r="N1095" s="36">
        <v>2.1762009196687099E-5</v>
      </c>
      <c r="O1095" s="36">
        <v>2.2680430302282599E-5</v>
      </c>
      <c r="P1095" s="36">
        <v>2.1850454456270598E-5</v>
      </c>
      <c r="Q1095" s="36">
        <v>1.17673078366659E-5</v>
      </c>
      <c r="R1095" s="36">
        <v>1.09666151976685E-5</v>
      </c>
      <c r="S1095" s="36">
        <v>8.0221123199999996E-6</v>
      </c>
      <c r="T1095" s="36">
        <v>6.1805736399999998E-6</v>
      </c>
      <c r="U1095" s="36">
        <v>5.8575148200000002E-6</v>
      </c>
      <c r="V1095" s="36">
        <v>5.6079726000000001E-6</v>
      </c>
      <c r="W1095" s="36">
        <v>4.9844551562853796E-6</v>
      </c>
      <c r="X1095" s="36">
        <v>4.8418846009570704E-6</v>
      </c>
      <c r="Y1095" s="36">
        <v>4.4705619221375503E-6</v>
      </c>
      <c r="Z1095" s="36">
        <v>4.2482912225103401E-6</v>
      </c>
      <c r="AA1095" s="36">
        <v>4.0367122478133404E-6</v>
      </c>
      <c r="AB1095" s="36">
        <v>3.5555652950892598E-6</v>
      </c>
      <c r="AC1095" s="36">
        <v>2.8186814226179999E-6</v>
      </c>
      <c r="AD1095" s="36">
        <v>2.8085360911274298E-6</v>
      </c>
      <c r="AE1095" s="36">
        <v>2.4422105095842702E-6</v>
      </c>
      <c r="AF1095" s="36">
        <v>2.6837157841213598E-6</v>
      </c>
      <c r="AG1095" s="36">
        <v>2.6375405330126899E-6</v>
      </c>
      <c r="AH1095" s="59" t="s">
        <v>486</v>
      </c>
    </row>
    <row r="1096" spans="1:34" ht="15" customHeight="1" x14ac:dyDescent="0.25">
      <c r="A1096" s="34" t="s">
        <v>832</v>
      </c>
      <c r="B1096" s="34" t="s">
        <v>93</v>
      </c>
      <c r="C1096" s="34" t="s">
        <v>45</v>
      </c>
      <c r="D1096" s="34" t="s">
        <v>57</v>
      </c>
      <c r="E1096" s="34" t="s">
        <v>94</v>
      </c>
      <c r="F1096" s="34" t="s">
        <v>96</v>
      </c>
      <c r="G1096" s="34" t="s">
        <v>14</v>
      </c>
      <c r="H1096" s="34" t="s">
        <v>20</v>
      </c>
      <c r="I1096" s="59" t="s">
        <v>16</v>
      </c>
      <c r="J1096" s="35">
        <v>25</v>
      </c>
      <c r="K1096" s="36">
        <v>1.8188505768513199E-6</v>
      </c>
      <c r="L1096" s="36">
        <v>2.3978176049263602E-6</v>
      </c>
      <c r="M1096" s="36">
        <v>1.9688197297866399E-6</v>
      </c>
      <c r="N1096" s="36">
        <v>2.3892337062223699E-6</v>
      </c>
      <c r="O1096" s="36">
        <v>2.53261182940672E-6</v>
      </c>
      <c r="P1096" s="36">
        <v>2.4499414126950099E-6</v>
      </c>
      <c r="Q1096" s="36">
        <v>1.31289632936392E-6</v>
      </c>
      <c r="R1096" s="36">
        <v>1.2165471838743401E-6</v>
      </c>
      <c r="S1096" s="36">
        <v>8.7820000000000002E-7</v>
      </c>
      <c r="T1096" s="36">
        <v>5.9746499999999998E-7</v>
      </c>
      <c r="U1096" s="36">
        <v>6.9940000000000003E-7</v>
      </c>
      <c r="V1096" s="36">
        <v>8.2219032499999999E-7</v>
      </c>
      <c r="W1096" s="36">
        <v>7.4816889887233904E-7</v>
      </c>
      <c r="X1096" s="36">
        <v>6.6783379207503998E-7</v>
      </c>
      <c r="Y1096" s="36">
        <v>5.1333025047025698E-7</v>
      </c>
      <c r="Z1096" s="36">
        <v>4.9510888291571404E-7</v>
      </c>
      <c r="AA1096" s="36">
        <v>5.2742654618086204E-7</v>
      </c>
      <c r="AB1096" s="36">
        <v>4.7145761007424802E-7</v>
      </c>
      <c r="AC1096" s="36">
        <v>3.49148081995738E-7</v>
      </c>
      <c r="AD1096" s="36">
        <v>3.6704994779725299E-7</v>
      </c>
      <c r="AE1096" s="36">
        <v>2.6914276736905201E-7</v>
      </c>
      <c r="AF1096" s="36">
        <v>3.47090962183198E-7</v>
      </c>
      <c r="AG1096" s="36">
        <v>3.0867499115253102E-7</v>
      </c>
      <c r="AH1096" s="59" t="s">
        <v>487</v>
      </c>
    </row>
    <row r="1097" spans="1:34" ht="15" customHeight="1" x14ac:dyDescent="0.25">
      <c r="A1097" s="34" t="s">
        <v>832</v>
      </c>
      <c r="B1097" s="34" t="s">
        <v>93</v>
      </c>
      <c r="C1097" s="34" t="s">
        <v>45</v>
      </c>
      <c r="D1097" s="34" t="s">
        <v>57</v>
      </c>
      <c r="E1097" s="34" t="s">
        <v>94</v>
      </c>
      <c r="F1097" s="34" t="s">
        <v>96</v>
      </c>
      <c r="G1097" s="34" t="s">
        <v>14</v>
      </c>
      <c r="H1097" s="34" t="s">
        <v>20</v>
      </c>
      <c r="I1097" s="59" t="s">
        <v>17</v>
      </c>
      <c r="J1097" s="35">
        <v>1</v>
      </c>
      <c r="K1097" s="36">
        <v>3.8574183033862901E-3</v>
      </c>
      <c r="L1097" s="36">
        <v>5.0852915765278199E-3</v>
      </c>
      <c r="M1097" s="36">
        <v>4.1754728829315104E-3</v>
      </c>
      <c r="N1097" s="36">
        <v>5.0670868441564099E-3</v>
      </c>
      <c r="O1097" s="36">
        <v>5.3711631678057597E-3</v>
      </c>
      <c r="P1097" s="36">
        <v>5.19583574804357E-3</v>
      </c>
      <c r="Q1097" s="36">
        <v>2.7843905353150001E-3</v>
      </c>
      <c r="R1097" s="36">
        <v>2.5800532675607098E-3</v>
      </c>
      <c r="S1097" s="36">
        <v>1.8624865599999999E-3</v>
      </c>
      <c r="T1097" s="36">
        <v>1.2671037720000001E-3</v>
      </c>
      <c r="U1097" s="36">
        <v>1.4832875200000001E-3</v>
      </c>
      <c r="V1097" s="36">
        <v>1.7437012412600001E-3</v>
      </c>
      <c r="W1097" s="36">
        <v>1.58671660072846E-3</v>
      </c>
      <c r="X1097" s="36">
        <v>1.4163419062327501E-3</v>
      </c>
      <c r="Y1097" s="36">
        <v>1.08867079519732E-3</v>
      </c>
      <c r="Z1097" s="36">
        <v>1.0500269188876499E-3</v>
      </c>
      <c r="AA1097" s="36">
        <v>1.11856621914037E-3</v>
      </c>
      <c r="AB1097" s="36">
        <v>9.9986729944546602E-4</v>
      </c>
      <c r="AC1097" s="36">
        <v>7.4047325229656099E-4</v>
      </c>
      <c r="AD1097" s="36">
        <v>7.7843952928841401E-4</v>
      </c>
      <c r="AE1097" s="36">
        <v>5.7079798103628504E-4</v>
      </c>
      <c r="AF1097" s="36">
        <v>7.3611051259812497E-4</v>
      </c>
      <c r="AG1097" s="36">
        <v>6.5463792123628703E-4</v>
      </c>
      <c r="AH1097" s="59" t="s">
        <v>487</v>
      </c>
    </row>
    <row r="1098" spans="1:34" ht="15" customHeight="1" x14ac:dyDescent="0.25">
      <c r="A1098" s="34" t="s">
        <v>832</v>
      </c>
      <c r="B1098" s="34" t="s">
        <v>93</v>
      </c>
      <c r="C1098" s="34" t="s">
        <v>45</v>
      </c>
      <c r="D1098" s="34" t="s">
        <v>57</v>
      </c>
      <c r="E1098" s="34" t="s">
        <v>94</v>
      </c>
      <c r="F1098" s="34" t="s">
        <v>96</v>
      </c>
      <c r="G1098" s="34" t="s">
        <v>14</v>
      </c>
      <c r="H1098" s="34" t="s">
        <v>20</v>
      </c>
      <c r="I1098" s="59" t="s">
        <v>18</v>
      </c>
      <c r="J1098" s="35">
        <v>298</v>
      </c>
      <c r="K1098" s="36">
        <v>2.1680698876067799E-6</v>
      </c>
      <c r="L1098" s="36">
        <v>2.85819858507222E-6</v>
      </c>
      <c r="M1098" s="36">
        <v>2.3468331179056801E-6</v>
      </c>
      <c r="N1098" s="36">
        <v>2.8479665778170699E-6</v>
      </c>
      <c r="O1098" s="36">
        <v>3.0188733006528101E-6</v>
      </c>
      <c r="P1098" s="36">
        <v>2.9203301639324499E-6</v>
      </c>
      <c r="Q1098" s="36">
        <v>1.56497242460179E-6</v>
      </c>
      <c r="R1098" s="36">
        <v>1.45012424317822E-6</v>
      </c>
      <c r="S1098" s="36">
        <v>1.0468144E-6</v>
      </c>
      <c r="T1098" s="36">
        <v>7.1217828000000002E-7</v>
      </c>
      <c r="U1098" s="36">
        <v>8.3368479999999998E-7</v>
      </c>
      <c r="V1098" s="36">
        <v>9.8005086739999999E-7</v>
      </c>
      <c r="W1098" s="36">
        <v>8.9181732745582797E-7</v>
      </c>
      <c r="X1098" s="36">
        <v>7.9605788015344805E-7</v>
      </c>
      <c r="Y1098" s="36">
        <v>6.1188965856054701E-7</v>
      </c>
      <c r="Z1098" s="36">
        <v>5.9016978843553097E-7</v>
      </c>
      <c r="AA1098" s="36">
        <v>6.2869244304758803E-7</v>
      </c>
      <c r="AB1098" s="36">
        <v>5.6197747120850403E-7</v>
      </c>
      <c r="AC1098" s="36">
        <v>4.1618451373891901E-7</v>
      </c>
      <c r="AD1098" s="36">
        <v>4.37523537774325E-7</v>
      </c>
      <c r="AE1098" s="36">
        <v>3.2081817870390999E-7</v>
      </c>
      <c r="AF1098" s="36">
        <v>4.1373242692237102E-7</v>
      </c>
      <c r="AG1098" s="36">
        <v>3.6794058945381698E-7</v>
      </c>
      <c r="AH1098" s="59" t="s">
        <v>487</v>
      </c>
    </row>
    <row r="1099" spans="1:34" ht="15" customHeight="1" x14ac:dyDescent="0.25">
      <c r="A1099" s="34" t="s">
        <v>832</v>
      </c>
      <c r="B1099" s="34" t="s">
        <v>93</v>
      </c>
      <c r="C1099" s="34" t="s">
        <v>45</v>
      </c>
      <c r="D1099" s="34" t="s">
        <v>57</v>
      </c>
      <c r="E1099" s="34" t="s">
        <v>94</v>
      </c>
      <c r="F1099" s="34" t="s">
        <v>97</v>
      </c>
      <c r="G1099" s="34" t="s">
        <v>14</v>
      </c>
      <c r="H1099" s="34" t="s">
        <v>20</v>
      </c>
      <c r="I1099" s="59" t="s">
        <v>16</v>
      </c>
      <c r="J1099" s="35">
        <v>25</v>
      </c>
      <c r="K1099" s="36">
        <v>2.4712063324749701E-4</v>
      </c>
      <c r="L1099" s="36">
        <v>2.0779545915962101E-4</v>
      </c>
      <c r="M1099" s="36">
        <v>1.98848892552233E-4</v>
      </c>
      <c r="N1099" s="36">
        <v>1.9034317153049699E-4</v>
      </c>
      <c r="O1099" s="36">
        <v>1.87383993405543E-4</v>
      </c>
      <c r="P1099" s="36">
        <v>1.78271264065924E-4</v>
      </c>
      <c r="Q1099" s="36">
        <v>1.7431472422471599E-4</v>
      </c>
      <c r="R1099" s="36">
        <v>1.5485934918804201E-4</v>
      </c>
      <c r="S1099" s="36">
        <v>1.361159675E-4</v>
      </c>
      <c r="T1099" s="36">
        <v>1.0456817E-4</v>
      </c>
      <c r="U1099" s="36">
        <v>1.0904305E-4</v>
      </c>
      <c r="V1099" s="36">
        <v>1.031054125E-4</v>
      </c>
      <c r="W1099" s="36">
        <v>8.4562984981539997E-5</v>
      </c>
      <c r="X1099" s="36">
        <v>8.5261269669566404E-5</v>
      </c>
      <c r="Y1099" s="36">
        <v>8.6830493618344706E-5</v>
      </c>
      <c r="Z1099" s="36">
        <v>8.3739974237663801E-5</v>
      </c>
      <c r="AA1099" s="36">
        <v>8.2390486777244695E-5</v>
      </c>
      <c r="AB1099" s="36">
        <v>9.4301511716867397E-5</v>
      </c>
      <c r="AC1099" s="36">
        <v>8.4220926239856695E-5</v>
      </c>
      <c r="AD1099" s="36">
        <v>7.7371341917879997E-5</v>
      </c>
      <c r="AE1099" s="36">
        <v>6.7754267442817704E-5</v>
      </c>
      <c r="AF1099" s="36">
        <v>7.8179546182423899E-5</v>
      </c>
      <c r="AG1099" s="36">
        <v>7.1119811069634002E-5</v>
      </c>
      <c r="AH1099" s="59" t="s">
        <v>488</v>
      </c>
    </row>
    <row r="1100" spans="1:34" ht="15" customHeight="1" x14ac:dyDescent="0.25">
      <c r="A1100" s="34" t="s">
        <v>832</v>
      </c>
      <c r="B1100" s="34" t="s">
        <v>93</v>
      </c>
      <c r="C1100" s="34" t="s">
        <v>45</v>
      </c>
      <c r="D1100" s="34" t="s">
        <v>57</v>
      </c>
      <c r="E1100" s="34" t="s">
        <v>94</v>
      </c>
      <c r="F1100" s="34" t="s">
        <v>97</v>
      </c>
      <c r="G1100" s="34" t="s">
        <v>14</v>
      </c>
      <c r="H1100" s="34" t="s">
        <v>20</v>
      </c>
      <c r="I1100" s="59" t="s">
        <v>17</v>
      </c>
      <c r="J1100" s="35">
        <v>1</v>
      </c>
      <c r="K1100" s="36">
        <v>0.52409343899129102</v>
      </c>
      <c r="L1100" s="36">
        <v>0.440692609785725</v>
      </c>
      <c r="M1100" s="36">
        <v>0.421718731324776</v>
      </c>
      <c r="N1100" s="36">
        <v>0.40367979818187799</v>
      </c>
      <c r="O1100" s="36">
        <v>0.39740397321447501</v>
      </c>
      <c r="P1100" s="36">
        <v>0.378077696831011</v>
      </c>
      <c r="Q1100" s="36">
        <v>0.36968666713577902</v>
      </c>
      <c r="R1100" s="36">
        <v>0.32842570775800001</v>
      </c>
      <c r="S1100" s="36">
        <v>0.28867474387399999</v>
      </c>
      <c r="T1100" s="36">
        <v>0.22176817493600001</v>
      </c>
      <c r="U1100" s="36">
        <v>0.23125850043999999</v>
      </c>
      <c r="V1100" s="36">
        <v>0.21866595883000001</v>
      </c>
      <c r="W1100" s="36">
        <v>0.17934117854885001</v>
      </c>
      <c r="X1100" s="36">
        <v>0.18082210071521601</v>
      </c>
      <c r="Y1100" s="36">
        <v>0.184150110865785</v>
      </c>
      <c r="Z1100" s="36">
        <v>0.177595737363237</v>
      </c>
      <c r="AA1100" s="36">
        <v>0.17473374435718</v>
      </c>
      <c r="AB1100" s="36">
        <v>0.199994646049132</v>
      </c>
      <c r="AC1100" s="36">
        <v>0.17861574036948799</v>
      </c>
      <c r="AD1100" s="36">
        <v>0.16408914193943999</v>
      </c>
      <c r="AE1100" s="36">
        <v>0.14369325039272801</v>
      </c>
      <c r="AF1100" s="36">
        <v>0.16580318154368501</v>
      </c>
      <c r="AG1100" s="36">
        <v>0.15083089531648</v>
      </c>
      <c r="AH1100" s="59" t="s">
        <v>488</v>
      </c>
    </row>
    <row r="1101" spans="1:34" ht="15" customHeight="1" x14ac:dyDescent="0.25">
      <c r="A1101" s="34" t="s">
        <v>832</v>
      </c>
      <c r="B1101" s="34" t="s">
        <v>93</v>
      </c>
      <c r="C1101" s="34" t="s">
        <v>45</v>
      </c>
      <c r="D1101" s="34" t="s">
        <v>57</v>
      </c>
      <c r="E1101" s="34" t="s">
        <v>94</v>
      </c>
      <c r="F1101" s="34" t="s">
        <v>97</v>
      </c>
      <c r="G1101" s="34" t="s">
        <v>14</v>
      </c>
      <c r="H1101" s="34" t="s">
        <v>20</v>
      </c>
      <c r="I1101" s="59" t="s">
        <v>18</v>
      </c>
      <c r="J1101" s="35">
        <v>298</v>
      </c>
      <c r="K1101" s="36">
        <v>2.9456779483101597E-4</v>
      </c>
      <c r="L1101" s="36">
        <v>2.4769218731826901E-4</v>
      </c>
      <c r="M1101" s="36">
        <v>2.3702787992226201E-4</v>
      </c>
      <c r="N1101" s="36">
        <v>2.2688906046435301E-4</v>
      </c>
      <c r="O1101" s="36">
        <v>2.23361720139407E-4</v>
      </c>
      <c r="P1101" s="36">
        <v>2.12499346766581E-4</v>
      </c>
      <c r="Q1101" s="36">
        <v>2.0778315127586199E-4</v>
      </c>
      <c r="R1101" s="36">
        <v>1.8459234423214699E-4</v>
      </c>
      <c r="S1101" s="36">
        <v>1.6225023326000001E-4</v>
      </c>
      <c r="T1101" s="36">
        <v>1.2464525864000001E-4</v>
      </c>
      <c r="U1101" s="36">
        <v>1.299793156E-4</v>
      </c>
      <c r="V1101" s="36">
        <v>1.229016517E-4</v>
      </c>
      <c r="W1101" s="36">
        <v>1.00799078097996E-4</v>
      </c>
      <c r="X1101" s="36">
        <v>1.01631433446123E-4</v>
      </c>
      <c r="Y1101" s="36">
        <v>1.03501948393067E-4</v>
      </c>
      <c r="Z1101" s="36">
        <v>9.9818049291295206E-5</v>
      </c>
      <c r="AA1101" s="36">
        <v>9.8209460238475593E-5</v>
      </c>
      <c r="AB1101" s="36">
        <v>1.12407401966506E-4</v>
      </c>
      <c r="AC1101" s="36">
        <v>1.00391344077909E-4</v>
      </c>
      <c r="AD1101" s="36">
        <v>9.2226639566112995E-5</v>
      </c>
      <c r="AE1101" s="36">
        <v>8.0763086791838703E-5</v>
      </c>
      <c r="AF1101" s="36">
        <v>9.3190019049449295E-5</v>
      </c>
      <c r="AG1101" s="36">
        <v>8.4774814795003696E-5</v>
      </c>
      <c r="AH1101" s="59" t="s">
        <v>488</v>
      </c>
    </row>
    <row r="1102" spans="1:34" ht="15" customHeight="1" x14ac:dyDescent="0.25">
      <c r="A1102" s="34" t="s">
        <v>832</v>
      </c>
      <c r="B1102" s="34" t="s">
        <v>63</v>
      </c>
      <c r="C1102" s="34" t="s">
        <v>45</v>
      </c>
      <c r="D1102" s="34" t="s">
        <v>57</v>
      </c>
      <c r="E1102" s="34" t="s">
        <v>67</v>
      </c>
      <c r="F1102" s="34" t="s">
        <v>13</v>
      </c>
      <c r="G1102" s="34" t="s">
        <v>14</v>
      </c>
      <c r="H1102" s="34" t="s">
        <v>20</v>
      </c>
      <c r="I1102" s="59" t="s">
        <v>16</v>
      </c>
      <c r="J1102" s="35">
        <v>25</v>
      </c>
      <c r="K1102" s="36">
        <v>3.7262019213251898E-9</v>
      </c>
      <c r="L1102" s="36">
        <v>2.6049484408025202E-9</v>
      </c>
      <c r="M1102" s="36">
        <v>2.6798928011778299E-9</v>
      </c>
      <c r="N1102" s="36">
        <v>2.3381223499826802E-9</v>
      </c>
      <c r="O1102" s="36">
        <v>2.4729838718731E-9</v>
      </c>
      <c r="P1102" s="36">
        <v>2.5225427935794501E-9</v>
      </c>
      <c r="Q1102" s="36">
        <v>2.6316358362563E-9</v>
      </c>
      <c r="R1102" s="36">
        <v>2.8532222739595901E-9</v>
      </c>
      <c r="S1102" s="36">
        <v>2.5650000000000001E-9</v>
      </c>
      <c r="T1102" s="36">
        <v>2.1649999999999999E-9</v>
      </c>
      <c r="U1102" s="36">
        <v>3.7224999999999999E-9</v>
      </c>
      <c r="V1102" s="36">
        <v>4.1575000000000002E-9</v>
      </c>
      <c r="W1102" s="36">
        <v>3.3024645736400601E-9</v>
      </c>
      <c r="X1102" s="36">
        <v>3.7288089080700098E-9</v>
      </c>
      <c r="Y1102" s="36">
        <v>3.0780519083472801E-9</v>
      </c>
      <c r="Z1102" s="36">
        <v>5.0528252976798001E-9</v>
      </c>
      <c r="AA1102" s="36">
        <v>1.48485391408092E-8</v>
      </c>
      <c r="AB1102" s="36">
        <v>1.74012686991063E-8</v>
      </c>
      <c r="AC1102" s="36">
        <v>1.74298572347211E-8</v>
      </c>
      <c r="AD1102" s="36">
        <v>1.6103421316338199E-8</v>
      </c>
      <c r="AE1102" s="36">
        <v>9.7420715473598505E-9</v>
      </c>
      <c r="AF1102" s="36">
        <v>1.1419806182255399E-8</v>
      </c>
      <c r="AG1102" s="36">
        <v>1.00336156340194E-8</v>
      </c>
      <c r="AH1102" s="59" t="s">
        <v>463</v>
      </c>
    </row>
    <row r="1103" spans="1:34" ht="15" customHeight="1" x14ac:dyDescent="0.25">
      <c r="A1103" s="34" t="s">
        <v>832</v>
      </c>
      <c r="B1103" s="34" t="s">
        <v>63</v>
      </c>
      <c r="C1103" s="34" t="s">
        <v>45</v>
      </c>
      <c r="D1103" s="34" t="s">
        <v>57</v>
      </c>
      <c r="E1103" s="34" t="s">
        <v>67</v>
      </c>
      <c r="F1103" s="34" t="s">
        <v>13</v>
      </c>
      <c r="G1103" s="34" t="s">
        <v>14</v>
      </c>
      <c r="H1103" s="34" t="s">
        <v>20</v>
      </c>
      <c r="I1103" s="59" t="s">
        <v>17</v>
      </c>
      <c r="J1103" s="35">
        <v>1</v>
      </c>
      <c r="K1103" s="36">
        <v>7.9025290347464506E-6</v>
      </c>
      <c r="L1103" s="36">
        <v>5.5245746532539802E-6</v>
      </c>
      <c r="M1103" s="36">
        <v>5.6835166527379297E-6</v>
      </c>
      <c r="N1103" s="36">
        <v>4.9586898798432601E-6</v>
      </c>
      <c r="O1103" s="36">
        <v>5.2447041954684702E-6</v>
      </c>
      <c r="P1103" s="36">
        <v>5.3498087566233002E-6</v>
      </c>
      <c r="Q1103" s="36">
        <v>5.5811732815323602E-6</v>
      </c>
      <c r="R1103" s="36">
        <v>6.0511137986134999E-6</v>
      </c>
      <c r="S1103" s="36">
        <v>5.4398519999999997E-6</v>
      </c>
      <c r="T1103" s="36">
        <v>4.591532E-6</v>
      </c>
      <c r="U1103" s="36">
        <v>7.8946780000000006E-6</v>
      </c>
      <c r="V1103" s="36">
        <v>8.8172260000000003E-6</v>
      </c>
      <c r="W1103" s="36">
        <v>7.00386686777584E-6</v>
      </c>
      <c r="X1103" s="36">
        <v>7.9080579322348907E-6</v>
      </c>
      <c r="Y1103" s="36">
        <v>6.5279324872229099E-6</v>
      </c>
      <c r="Z1103" s="36">
        <v>1.0716031891319299E-5</v>
      </c>
      <c r="AA1103" s="36">
        <v>3.1490781809828199E-5</v>
      </c>
      <c r="AB1103" s="36">
        <v>3.69046106570647E-5</v>
      </c>
      <c r="AC1103" s="36">
        <v>3.6965241223396397E-5</v>
      </c>
      <c r="AD1103" s="36">
        <v>3.4152135927690098E-5</v>
      </c>
      <c r="AE1103" s="36">
        <v>2.06609853376408E-5</v>
      </c>
      <c r="AF1103" s="36">
        <v>2.4219124951327202E-5</v>
      </c>
      <c r="AG1103" s="36">
        <v>2.1279292036628299E-5</v>
      </c>
      <c r="AH1103" s="59" t="s">
        <v>463</v>
      </c>
    </row>
    <row r="1104" spans="1:34" ht="15" customHeight="1" x14ac:dyDescent="0.25">
      <c r="A1104" s="34" t="s">
        <v>832</v>
      </c>
      <c r="B1104" s="34" t="s">
        <v>63</v>
      </c>
      <c r="C1104" s="34" t="s">
        <v>45</v>
      </c>
      <c r="D1104" s="34" t="s">
        <v>57</v>
      </c>
      <c r="E1104" s="34" t="s">
        <v>67</v>
      </c>
      <c r="F1104" s="34" t="s">
        <v>13</v>
      </c>
      <c r="G1104" s="34" t="s">
        <v>14</v>
      </c>
      <c r="H1104" s="34" t="s">
        <v>20</v>
      </c>
      <c r="I1104" s="59" t="s">
        <v>18</v>
      </c>
      <c r="J1104" s="35">
        <v>298</v>
      </c>
      <c r="K1104" s="36">
        <v>4.4416326902196196E-9</v>
      </c>
      <c r="L1104" s="36">
        <v>3.1050985414365998E-9</v>
      </c>
      <c r="M1104" s="36">
        <v>3.19443221900397E-9</v>
      </c>
      <c r="N1104" s="36">
        <v>2.7870418411793501E-9</v>
      </c>
      <c r="O1104" s="36">
        <v>2.94779677527273E-9</v>
      </c>
      <c r="P1104" s="36">
        <v>3.0068710099466999E-9</v>
      </c>
      <c r="Q1104" s="36">
        <v>3.13690991681751E-9</v>
      </c>
      <c r="R1104" s="36">
        <v>3.40104095055983E-9</v>
      </c>
      <c r="S1104" s="36">
        <v>3.0574800000000001E-9</v>
      </c>
      <c r="T1104" s="36">
        <v>2.5806799999999998E-9</v>
      </c>
      <c r="U1104" s="36">
        <v>4.4372200000000001E-9</v>
      </c>
      <c r="V1104" s="36">
        <v>4.9557399999999997E-9</v>
      </c>
      <c r="W1104" s="36">
        <v>3.9365377717789499E-9</v>
      </c>
      <c r="X1104" s="36">
        <v>4.4447402184194603E-9</v>
      </c>
      <c r="Y1104" s="36">
        <v>3.66903787474996E-9</v>
      </c>
      <c r="Z1104" s="36">
        <v>6.0229677548343198E-9</v>
      </c>
      <c r="AA1104" s="36">
        <v>1.76994586558446E-8</v>
      </c>
      <c r="AB1104" s="36">
        <v>2.07423122893348E-8</v>
      </c>
      <c r="AC1104" s="36">
        <v>2.07763898237875E-8</v>
      </c>
      <c r="AD1104" s="36">
        <v>1.91952782090752E-8</v>
      </c>
      <c r="AE1104" s="36">
        <v>1.16125492844529E-8</v>
      </c>
      <c r="AF1104" s="36">
        <v>1.36124089692484E-8</v>
      </c>
      <c r="AG1104" s="36">
        <v>1.19600698357511E-8</v>
      </c>
      <c r="AH1104" s="59" t="s">
        <v>463</v>
      </c>
    </row>
    <row r="1105" spans="1:34" ht="15" customHeight="1" x14ac:dyDescent="0.25">
      <c r="A1105" s="34" t="s">
        <v>832</v>
      </c>
      <c r="B1105" s="34" t="s">
        <v>74</v>
      </c>
      <c r="C1105" s="34" t="s">
        <v>45</v>
      </c>
      <c r="D1105" s="34" t="s">
        <v>57</v>
      </c>
      <c r="E1105" s="34" t="s">
        <v>75</v>
      </c>
      <c r="F1105" s="34" t="s">
        <v>13</v>
      </c>
      <c r="G1105" s="34" t="s">
        <v>14</v>
      </c>
      <c r="H1105" s="34" t="s">
        <v>20</v>
      </c>
      <c r="I1105" s="59" t="s">
        <v>16</v>
      </c>
      <c r="J1105" s="35">
        <v>25</v>
      </c>
      <c r="K1105" s="36">
        <v>2.38142212877782E-4</v>
      </c>
      <c r="L1105" s="36">
        <v>2.2891508181482499E-4</v>
      </c>
      <c r="M1105" s="36">
        <v>2.1983885801106601E-4</v>
      </c>
      <c r="N1105" s="36">
        <v>1.5095651174920201E-4</v>
      </c>
      <c r="O1105" s="36">
        <v>1.4610724159925401E-4</v>
      </c>
      <c r="P1105" s="36">
        <v>1.34470373931707E-4</v>
      </c>
      <c r="Q1105" s="36">
        <v>1.32138555781839E-4</v>
      </c>
      <c r="R1105" s="36">
        <v>1.2809688145206099E-4</v>
      </c>
      <c r="S1105" s="36">
        <v>1.3545357377500001E-4</v>
      </c>
      <c r="T1105" s="36">
        <v>1.2005673775E-4</v>
      </c>
      <c r="U1105" s="36">
        <v>1.163537885E-4</v>
      </c>
      <c r="V1105" s="36">
        <v>1.107533052E-4</v>
      </c>
      <c r="W1105" s="36">
        <v>1.01546468906252E-4</v>
      </c>
      <c r="X1105" s="36">
        <v>1.15995783135604E-4</v>
      </c>
      <c r="Y1105" s="36">
        <v>1.19140987556012E-4</v>
      </c>
      <c r="Z1105" s="36">
        <v>1.1975710201813299E-4</v>
      </c>
      <c r="AA1105" s="36">
        <v>1.22529940075521E-4</v>
      </c>
      <c r="AB1105" s="36">
        <v>1.2523531789013499E-4</v>
      </c>
      <c r="AC1105" s="36">
        <v>1.2353664379725199E-4</v>
      </c>
      <c r="AD1105" s="36">
        <v>9.1018645101951894E-5</v>
      </c>
      <c r="AE1105" s="36">
        <v>8.2101078395263201E-5</v>
      </c>
      <c r="AF1105" s="36">
        <v>9.1058415280315704E-5</v>
      </c>
      <c r="AG1105" s="36">
        <v>9.2981958399333104E-5</v>
      </c>
      <c r="AH1105" s="59" t="s">
        <v>473</v>
      </c>
    </row>
    <row r="1106" spans="1:34" ht="15" customHeight="1" x14ac:dyDescent="0.25">
      <c r="A1106" s="34" t="s">
        <v>832</v>
      </c>
      <c r="B1106" s="34" t="s">
        <v>74</v>
      </c>
      <c r="C1106" s="34" t="s">
        <v>45</v>
      </c>
      <c r="D1106" s="34" t="s">
        <v>57</v>
      </c>
      <c r="E1106" s="34" t="s">
        <v>75</v>
      </c>
      <c r="F1106" s="34" t="s">
        <v>13</v>
      </c>
      <c r="G1106" s="34" t="s">
        <v>14</v>
      </c>
      <c r="H1106" s="34" t="s">
        <v>20</v>
      </c>
      <c r="I1106" s="59" t="s">
        <v>17</v>
      </c>
      <c r="J1106" s="35">
        <v>1</v>
      </c>
      <c r="K1106" s="36">
        <v>0.50505200507119996</v>
      </c>
      <c r="L1106" s="36">
        <v>0.48548310551287999</v>
      </c>
      <c r="M1106" s="36">
        <v>0.46623425006986902</v>
      </c>
      <c r="N1106" s="36">
        <v>0.32014857011770897</v>
      </c>
      <c r="O1106" s="36">
        <v>0.309864237983697</v>
      </c>
      <c r="P1106" s="36">
        <v>0.28518476903436502</v>
      </c>
      <c r="Q1106" s="36">
        <v>0.28023944910212401</v>
      </c>
      <c r="R1106" s="36">
        <v>0.271667866183531</v>
      </c>
      <c r="S1106" s="36">
        <v>0.28726993926201999</v>
      </c>
      <c r="T1106" s="36">
        <v>0.25461632942020002</v>
      </c>
      <c r="U1106" s="36">
        <v>0.2467631146508</v>
      </c>
      <c r="V1106" s="36">
        <v>0.23488560966815999</v>
      </c>
      <c r="W1106" s="36">
        <v>0.21535975125637999</v>
      </c>
      <c r="X1106" s="36">
        <v>0.24600385687398901</v>
      </c>
      <c r="Y1106" s="36">
        <v>0.25267420640879001</v>
      </c>
      <c r="Z1106" s="36">
        <v>0.25398086196005698</v>
      </c>
      <c r="AA1106" s="36">
        <v>0.25986149691216398</v>
      </c>
      <c r="AB1106" s="36">
        <v>0.265599062181398</v>
      </c>
      <c r="AC1106" s="36">
        <v>0.26199651416521202</v>
      </c>
      <c r="AD1106" s="36">
        <v>0.19303234253222001</v>
      </c>
      <c r="AE1106" s="36">
        <v>0.17411996706067401</v>
      </c>
      <c r="AF1106" s="36">
        <v>0.19311668712649399</v>
      </c>
      <c r="AG1106" s="36">
        <v>0.19719613737330599</v>
      </c>
      <c r="AH1106" s="59" t="s">
        <v>473</v>
      </c>
    </row>
    <row r="1107" spans="1:34" ht="15" customHeight="1" x14ac:dyDescent="0.25">
      <c r="A1107" s="34" t="s">
        <v>832</v>
      </c>
      <c r="B1107" s="34" t="s">
        <v>74</v>
      </c>
      <c r="C1107" s="34" t="s">
        <v>45</v>
      </c>
      <c r="D1107" s="34" t="s">
        <v>57</v>
      </c>
      <c r="E1107" s="34" t="s">
        <v>75</v>
      </c>
      <c r="F1107" s="34" t="s">
        <v>13</v>
      </c>
      <c r="G1107" s="34" t="s">
        <v>14</v>
      </c>
      <c r="H1107" s="34" t="s">
        <v>20</v>
      </c>
      <c r="I1107" s="59" t="s">
        <v>18</v>
      </c>
      <c r="J1107" s="35">
        <v>298</v>
      </c>
      <c r="K1107" s="36">
        <v>2.8386551775031599E-4</v>
      </c>
      <c r="L1107" s="36">
        <v>2.72866777523271E-4</v>
      </c>
      <c r="M1107" s="36">
        <v>2.6204791874919099E-4</v>
      </c>
      <c r="N1107" s="36">
        <v>1.7994016200504901E-4</v>
      </c>
      <c r="O1107" s="36">
        <v>1.7415983198631099E-4</v>
      </c>
      <c r="P1107" s="36">
        <v>1.6028868572659499E-4</v>
      </c>
      <c r="Q1107" s="36">
        <v>1.57509158491952E-4</v>
      </c>
      <c r="R1107" s="36">
        <v>1.52691482690857E-4</v>
      </c>
      <c r="S1107" s="36">
        <v>1.6146065993980001E-4</v>
      </c>
      <c r="T1107" s="36">
        <v>1.43107631398E-4</v>
      </c>
      <c r="U1107" s="36">
        <v>1.3869371589200001E-4</v>
      </c>
      <c r="V1107" s="36">
        <v>1.320179397984E-4</v>
      </c>
      <c r="W1107" s="36">
        <v>1.21043390936253E-4</v>
      </c>
      <c r="X1107" s="36">
        <v>1.3826697349764001E-4</v>
      </c>
      <c r="Y1107" s="36">
        <v>1.4201605716676599E-4</v>
      </c>
      <c r="Z1107" s="36">
        <v>1.4275046560561499E-4</v>
      </c>
      <c r="AA1107" s="36">
        <v>1.4605568857002101E-4</v>
      </c>
      <c r="AB1107" s="36">
        <v>1.4928049892504099E-4</v>
      </c>
      <c r="AC1107" s="36">
        <v>1.47255679406324E-4</v>
      </c>
      <c r="AD1107" s="36">
        <v>1.0849422496152699E-4</v>
      </c>
      <c r="AE1107" s="36">
        <v>9.7864485447153799E-5</v>
      </c>
      <c r="AF1107" s="36">
        <v>1.0854163101413601E-4</v>
      </c>
      <c r="AG1107" s="36">
        <v>1.1083449441200501E-4</v>
      </c>
      <c r="AH1107" s="59" t="s">
        <v>473</v>
      </c>
    </row>
    <row r="1108" spans="1:34" ht="15" customHeight="1" x14ac:dyDescent="0.25">
      <c r="A1108" s="34" t="s">
        <v>832</v>
      </c>
      <c r="B1108" s="34" t="s">
        <v>307</v>
      </c>
      <c r="C1108" s="34" t="s">
        <v>45</v>
      </c>
      <c r="D1108" s="34" t="s">
        <v>57</v>
      </c>
      <c r="E1108" s="34" t="s">
        <v>298</v>
      </c>
      <c r="F1108" s="34" t="s">
        <v>167</v>
      </c>
      <c r="G1108" s="34" t="s">
        <v>168</v>
      </c>
      <c r="H1108" s="34" t="s">
        <v>169</v>
      </c>
      <c r="I1108" s="59" t="s">
        <v>16</v>
      </c>
      <c r="J1108" s="35">
        <v>25</v>
      </c>
      <c r="K1108" s="36">
        <v>2.7704606579999997E-4</v>
      </c>
      <c r="L1108" s="36">
        <v>1.852051068E-4</v>
      </c>
      <c r="M1108" s="36">
        <v>5.4232766973000001E-5</v>
      </c>
      <c r="N1108" s="36">
        <v>1.4271878181438801E-4</v>
      </c>
      <c r="O1108" s="36">
        <v>1.34687244390846E-4</v>
      </c>
      <c r="P1108" s="36">
        <v>1.6336591440162899E-4</v>
      </c>
      <c r="Q1108" s="36">
        <v>1.6356795491823499E-4</v>
      </c>
      <c r="R1108" s="36">
        <v>1.25231312109057E-4</v>
      </c>
      <c r="S1108" s="36">
        <v>1.16522226129057E-4</v>
      </c>
      <c r="T1108" s="36">
        <v>1.38096780249057E-4</v>
      </c>
      <c r="U1108" s="36">
        <v>1.3045246356905701E-4</v>
      </c>
      <c r="V1108" s="36">
        <v>1.45409319708375E-4</v>
      </c>
      <c r="W1108" s="36">
        <v>1.2961488695921301E-4</v>
      </c>
      <c r="X1108" s="36">
        <v>1.75420738652602E-4</v>
      </c>
      <c r="Y1108" s="36">
        <v>4.4066284305577702E-4</v>
      </c>
      <c r="Z1108" s="36">
        <v>1.3310329229879601E-4</v>
      </c>
      <c r="AA1108" s="36">
        <v>1.3840857690934001E-4</v>
      </c>
      <c r="AB1108" s="36">
        <v>1.09563662990698E-3</v>
      </c>
      <c r="AC1108" s="36">
        <v>1.25127797334941E-3</v>
      </c>
      <c r="AD1108" s="36">
        <v>8.1650214317962699E-4</v>
      </c>
      <c r="AE1108" s="36">
        <v>6.8892868600874298E-4</v>
      </c>
      <c r="AF1108" s="36">
        <v>6.6856094209414099E-4</v>
      </c>
      <c r="AG1108" s="36">
        <v>1.0684571915238099E-3</v>
      </c>
      <c r="AH1108" s="59" t="s">
        <v>710</v>
      </c>
    </row>
    <row r="1109" spans="1:34" ht="15" customHeight="1" x14ac:dyDescent="0.25">
      <c r="A1109" s="34" t="s">
        <v>832</v>
      </c>
      <c r="B1109" s="34" t="s">
        <v>86</v>
      </c>
      <c r="C1109" s="34" t="s">
        <v>45</v>
      </c>
      <c r="D1109" s="34" t="s">
        <v>57</v>
      </c>
      <c r="E1109" s="34" t="s">
        <v>87</v>
      </c>
      <c r="F1109" s="34" t="s">
        <v>88</v>
      </c>
      <c r="G1109" s="34" t="s">
        <v>14</v>
      </c>
      <c r="H1109" s="34" t="s">
        <v>20</v>
      </c>
      <c r="I1109" s="59" t="s">
        <v>16</v>
      </c>
      <c r="J1109" s="35">
        <v>25</v>
      </c>
      <c r="K1109" s="36">
        <v>2.84176552688296E-5</v>
      </c>
      <c r="L1109" s="36">
        <v>2.29955477699277E-5</v>
      </c>
      <c r="M1109" s="36">
        <v>2.0670779625863701E-5</v>
      </c>
      <c r="N1109" s="36">
        <v>2.2183355092182001E-5</v>
      </c>
      <c r="O1109" s="36">
        <v>2.3022273831718501E-5</v>
      </c>
      <c r="P1109" s="36">
        <v>2.1505443563314999E-5</v>
      </c>
      <c r="Q1109" s="36">
        <v>1.7915763706487099E-5</v>
      </c>
      <c r="R1109" s="36">
        <v>1.60804441560559E-5</v>
      </c>
      <c r="S1109" s="36">
        <v>1.28875725E-5</v>
      </c>
      <c r="T1109" s="36">
        <v>1.00565857E-5</v>
      </c>
      <c r="U1109" s="36">
        <v>8.6560552249999997E-6</v>
      </c>
      <c r="V1109" s="36">
        <v>8.2143255499999992E-6</v>
      </c>
      <c r="W1109" s="36">
        <v>7.1452775195743903E-6</v>
      </c>
      <c r="X1109" s="36">
        <v>6.8813881190197203E-6</v>
      </c>
      <c r="Y1109" s="36">
        <v>6.3909157730498399E-6</v>
      </c>
      <c r="Z1109" s="36">
        <v>6.87065469781225E-6</v>
      </c>
      <c r="AA1109" s="36">
        <v>6.7786596396624702E-6</v>
      </c>
      <c r="AB1109" s="36">
        <v>6.4254751815431296E-6</v>
      </c>
      <c r="AC1109" s="36">
        <v>5.7419696344532397E-6</v>
      </c>
      <c r="AD1109" s="36">
        <v>5.8769975927178896E-6</v>
      </c>
      <c r="AE1109" s="36">
        <v>4.8532068807045899E-6</v>
      </c>
      <c r="AF1109" s="36">
        <v>5.0574591445635296E-6</v>
      </c>
      <c r="AG1109" s="36">
        <v>5.18926405215019E-6</v>
      </c>
      <c r="AH1109" s="59" t="s">
        <v>481</v>
      </c>
    </row>
    <row r="1110" spans="1:34" ht="15" customHeight="1" x14ac:dyDescent="0.25">
      <c r="A1110" s="34" t="s">
        <v>832</v>
      </c>
      <c r="B1110" s="34" t="s">
        <v>86</v>
      </c>
      <c r="C1110" s="34" t="s">
        <v>45</v>
      </c>
      <c r="D1110" s="34" t="s">
        <v>57</v>
      </c>
      <c r="E1110" s="34" t="s">
        <v>87</v>
      </c>
      <c r="F1110" s="34" t="s">
        <v>88</v>
      </c>
      <c r="G1110" s="34" t="s">
        <v>14</v>
      </c>
      <c r="H1110" s="34" t="s">
        <v>20</v>
      </c>
      <c r="I1110" s="59" t="s">
        <v>17</v>
      </c>
      <c r="J1110" s="35">
        <v>1</v>
      </c>
      <c r="K1110" s="36">
        <v>6.0268163294133897E-2</v>
      </c>
      <c r="L1110" s="36">
        <v>4.8768957710462697E-2</v>
      </c>
      <c r="M1110" s="36">
        <v>4.3838589430531698E-2</v>
      </c>
      <c r="N1110" s="36">
        <v>4.7046459479499599E-2</v>
      </c>
      <c r="O1110" s="36">
        <v>4.88256383423087E-2</v>
      </c>
      <c r="P1110" s="36">
        <v>4.56087447090784E-2</v>
      </c>
      <c r="Q1110" s="36">
        <v>3.7995751668717902E-2</v>
      </c>
      <c r="R1110" s="36">
        <v>3.41034059661635E-2</v>
      </c>
      <c r="S1110" s="36">
        <v>2.7331963758E-2</v>
      </c>
      <c r="T1110" s="36">
        <v>2.132800695256E-2</v>
      </c>
      <c r="U1110" s="36">
        <v>1.8357761921180001E-2</v>
      </c>
      <c r="V1110" s="36">
        <v>1.7420941626439999E-2</v>
      </c>
      <c r="W1110" s="36">
        <v>1.51537045635134E-2</v>
      </c>
      <c r="X1110" s="36">
        <v>1.4594047922817001E-2</v>
      </c>
      <c r="Y1110" s="36">
        <v>1.35538541714841E-2</v>
      </c>
      <c r="Z1110" s="36">
        <v>1.45712844831202E-2</v>
      </c>
      <c r="AA1110" s="36">
        <v>1.43761813637962E-2</v>
      </c>
      <c r="AB1110" s="36">
        <v>1.36271477650167E-2</v>
      </c>
      <c r="AC1110" s="36">
        <v>1.21775692007484E-2</v>
      </c>
      <c r="AD1110" s="36">
        <v>1.24639364946361E-2</v>
      </c>
      <c r="AE1110" s="36">
        <v>1.02926811525983E-2</v>
      </c>
      <c r="AF1110" s="36">
        <v>1.07258593537903E-2</v>
      </c>
      <c r="AG1110" s="36">
        <v>1.1005391201800101E-2</v>
      </c>
      <c r="AH1110" s="59" t="s">
        <v>481</v>
      </c>
    </row>
    <row r="1111" spans="1:34" ht="15" customHeight="1" x14ac:dyDescent="0.25">
      <c r="A1111" s="34" t="s">
        <v>832</v>
      </c>
      <c r="B1111" s="34" t="s">
        <v>86</v>
      </c>
      <c r="C1111" s="34" t="s">
        <v>45</v>
      </c>
      <c r="D1111" s="34" t="s">
        <v>57</v>
      </c>
      <c r="E1111" s="34" t="s">
        <v>87</v>
      </c>
      <c r="F1111" s="34" t="s">
        <v>88</v>
      </c>
      <c r="G1111" s="34" t="s">
        <v>14</v>
      </c>
      <c r="H1111" s="34" t="s">
        <v>20</v>
      </c>
      <c r="I1111" s="59" t="s">
        <v>18</v>
      </c>
      <c r="J1111" s="35">
        <v>298</v>
      </c>
      <c r="K1111" s="36">
        <v>3.3873845080444898E-5</v>
      </c>
      <c r="L1111" s="36">
        <v>2.7410692941753799E-5</v>
      </c>
      <c r="M1111" s="36">
        <v>2.4639569314029499E-5</v>
      </c>
      <c r="N1111" s="36">
        <v>2.64425592698809E-5</v>
      </c>
      <c r="O1111" s="36">
        <v>2.7442550407408499E-5</v>
      </c>
      <c r="P1111" s="36">
        <v>2.5634488727471401E-5</v>
      </c>
      <c r="Q1111" s="36">
        <v>2.13555903381326E-5</v>
      </c>
      <c r="R1111" s="36">
        <v>1.9167889434018699E-5</v>
      </c>
      <c r="S1111" s="36">
        <v>1.5361986420000001E-5</v>
      </c>
      <c r="T1111" s="36">
        <v>1.19874501544E-5</v>
      </c>
      <c r="U1111" s="36">
        <v>1.03180178282E-5</v>
      </c>
      <c r="V1111" s="36">
        <v>9.7914760556000003E-6</v>
      </c>
      <c r="W1111" s="36">
        <v>8.5171708033326693E-6</v>
      </c>
      <c r="X1111" s="36">
        <v>8.2026146378715102E-6</v>
      </c>
      <c r="Y1111" s="36">
        <v>7.6179716014754103E-6</v>
      </c>
      <c r="Z1111" s="36">
        <v>8.1898203997922095E-6</v>
      </c>
      <c r="AA1111" s="36">
        <v>8.0801622904776592E-6</v>
      </c>
      <c r="AB1111" s="36">
        <v>7.6591664163994197E-6</v>
      </c>
      <c r="AC1111" s="36">
        <v>6.8444278042682703E-6</v>
      </c>
      <c r="AD1111" s="36">
        <v>7.0053811305197198E-6</v>
      </c>
      <c r="AE1111" s="36">
        <v>5.7850226017998801E-6</v>
      </c>
      <c r="AF1111" s="36">
        <v>6.0284913003197297E-6</v>
      </c>
      <c r="AG1111" s="36">
        <v>6.1856027501630197E-6</v>
      </c>
      <c r="AH1111" s="59" t="s">
        <v>481</v>
      </c>
    </row>
    <row r="1112" spans="1:34" ht="15" customHeight="1" x14ac:dyDescent="0.25">
      <c r="A1112" s="34" t="s">
        <v>832</v>
      </c>
      <c r="B1112" s="34" t="s">
        <v>86</v>
      </c>
      <c r="C1112" s="34" t="s">
        <v>45</v>
      </c>
      <c r="D1112" s="34" t="s">
        <v>57</v>
      </c>
      <c r="E1112" s="34" t="s">
        <v>87</v>
      </c>
      <c r="F1112" s="34" t="s">
        <v>89</v>
      </c>
      <c r="G1112" s="34" t="s">
        <v>14</v>
      </c>
      <c r="H1112" s="34" t="s">
        <v>20</v>
      </c>
      <c r="I1112" s="59" t="s">
        <v>16</v>
      </c>
      <c r="J1112" s="35">
        <v>25</v>
      </c>
      <c r="K1112" s="36">
        <v>1.4468527864696499E-4</v>
      </c>
      <c r="L1112" s="36">
        <v>1.33562109951351E-4</v>
      </c>
      <c r="M1112" s="36">
        <v>6.4172046840155596E-5</v>
      </c>
      <c r="N1112" s="36">
        <v>5.2123607571757698E-5</v>
      </c>
      <c r="O1112" s="36">
        <v>4.2849797131828199E-5</v>
      </c>
      <c r="P1112" s="36">
        <v>3.4566893356021199E-5</v>
      </c>
      <c r="Q1112" s="36">
        <v>3.2607366860797899E-5</v>
      </c>
      <c r="R1112" s="36">
        <v>2.2555974357418401E-5</v>
      </c>
      <c r="S1112" s="36">
        <v>2.1540715E-5</v>
      </c>
      <c r="T1112" s="36">
        <v>1.6008643125000002E-5</v>
      </c>
      <c r="U1112" s="36">
        <v>1.5287623674999999E-5</v>
      </c>
      <c r="V1112" s="36">
        <v>1.2047346175E-5</v>
      </c>
      <c r="W1112" s="36">
        <v>6.22789751809317E-6</v>
      </c>
      <c r="X1112" s="36">
        <v>7.01107773949827E-6</v>
      </c>
      <c r="Y1112" s="36">
        <v>9.7413532128140898E-6</v>
      </c>
      <c r="Z1112" s="36">
        <v>1.12637510257043E-5</v>
      </c>
      <c r="AA1112" s="36">
        <v>1.20841512345039E-5</v>
      </c>
      <c r="AB1112" s="36">
        <v>1.1247338323625399E-5</v>
      </c>
      <c r="AC1112" s="36">
        <v>1.01253302675063E-5</v>
      </c>
      <c r="AD1112" s="36">
        <v>1.07130500682503E-5</v>
      </c>
      <c r="AE1112" s="36">
        <v>1.0553655677372299E-5</v>
      </c>
      <c r="AF1112" s="36">
        <v>1.14735887491264E-5</v>
      </c>
      <c r="AG1112" s="36">
        <v>1.0342953988129701E-5</v>
      </c>
      <c r="AH1112" s="59" t="s">
        <v>482</v>
      </c>
    </row>
    <row r="1113" spans="1:34" ht="15" customHeight="1" x14ac:dyDescent="0.25">
      <c r="A1113" s="34" t="s">
        <v>832</v>
      </c>
      <c r="B1113" s="34" t="s">
        <v>86</v>
      </c>
      <c r="C1113" s="34" t="s">
        <v>45</v>
      </c>
      <c r="D1113" s="34" t="s">
        <v>57</v>
      </c>
      <c r="E1113" s="34" t="s">
        <v>87</v>
      </c>
      <c r="F1113" s="34" t="s">
        <v>89</v>
      </c>
      <c r="G1113" s="34" t="s">
        <v>14</v>
      </c>
      <c r="H1113" s="34" t="s">
        <v>20</v>
      </c>
      <c r="I1113" s="59" t="s">
        <v>17</v>
      </c>
      <c r="J1113" s="35">
        <v>1</v>
      </c>
      <c r="K1113" s="36">
        <v>0.306848538954483</v>
      </c>
      <c r="L1113" s="36">
        <v>0.28325852278482599</v>
      </c>
      <c r="M1113" s="36">
        <v>0.13609607693860201</v>
      </c>
      <c r="N1113" s="36">
        <v>0.110543746938184</v>
      </c>
      <c r="O1113" s="36">
        <v>9.0875849757181201E-2</v>
      </c>
      <c r="P1113" s="36">
        <v>7.3309467429449798E-2</v>
      </c>
      <c r="Q1113" s="36">
        <v>6.9153703638380096E-2</v>
      </c>
      <c r="R1113" s="36">
        <v>4.7836710417212797E-2</v>
      </c>
      <c r="S1113" s="36">
        <v>4.5683548371999998E-2</v>
      </c>
      <c r="T1113" s="36">
        <v>3.3951130339500001E-2</v>
      </c>
      <c r="U1113" s="36">
        <v>3.2421992289939999E-2</v>
      </c>
      <c r="V1113" s="36">
        <v>2.5550011767940001E-2</v>
      </c>
      <c r="W1113" s="36">
        <v>1.3208125056372E-2</v>
      </c>
      <c r="X1113" s="36">
        <v>1.48690936699279E-2</v>
      </c>
      <c r="Y1113" s="36">
        <v>2.06594618937361E-2</v>
      </c>
      <c r="Z1113" s="36">
        <v>2.3888163175313702E-2</v>
      </c>
      <c r="AA1113" s="36">
        <v>2.5628067938135799E-2</v>
      </c>
      <c r="AB1113" s="36">
        <v>2.3853355116744801E-2</v>
      </c>
      <c r="AC1113" s="36">
        <v>2.1473800431327399E-2</v>
      </c>
      <c r="AD1113" s="36">
        <v>2.2720236584745201E-2</v>
      </c>
      <c r="AE1113" s="36">
        <v>2.2382192960571302E-2</v>
      </c>
      <c r="AF1113" s="36">
        <v>2.4333187019147301E-2</v>
      </c>
      <c r="AG1113" s="36">
        <v>2.1935336818025401E-2</v>
      </c>
      <c r="AH1113" s="59" t="s">
        <v>482</v>
      </c>
    </row>
    <row r="1114" spans="1:34" ht="15" customHeight="1" x14ac:dyDescent="0.25">
      <c r="A1114" s="34" t="s">
        <v>832</v>
      </c>
      <c r="B1114" s="34" t="s">
        <v>86</v>
      </c>
      <c r="C1114" s="34" t="s">
        <v>45</v>
      </c>
      <c r="D1114" s="34" t="s">
        <v>57</v>
      </c>
      <c r="E1114" s="34" t="s">
        <v>87</v>
      </c>
      <c r="F1114" s="34" t="s">
        <v>89</v>
      </c>
      <c r="G1114" s="34" t="s">
        <v>14</v>
      </c>
      <c r="H1114" s="34" t="s">
        <v>20</v>
      </c>
      <c r="I1114" s="59" t="s">
        <v>18</v>
      </c>
      <c r="J1114" s="35">
        <v>298</v>
      </c>
      <c r="K1114" s="36">
        <v>1.7246485214718199E-4</v>
      </c>
      <c r="L1114" s="36">
        <v>1.59206035062011E-4</v>
      </c>
      <c r="M1114" s="36">
        <v>7.6493079833465496E-5</v>
      </c>
      <c r="N1114" s="36">
        <v>6.2131340225535196E-5</v>
      </c>
      <c r="O1114" s="36">
        <v>5.1076958181139199E-5</v>
      </c>
      <c r="P1114" s="36">
        <v>4.1203736880377299E-5</v>
      </c>
      <c r="Q1114" s="36">
        <v>3.88679812980711E-5</v>
      </c>
      <c r="R1114" s="36">
        <v>2.68867214340427E-5</v>
      </c>
      <c r="S1114" s="36">
        <v>2.567653228E-5</v>
      </c>
      <c r="T1114" s="36">
        <v>1.9082302604999999E-5</v>
      </c>
      <c r="U1114" s="36">
        <v>1.82228474206E-5</v>
      </c>
      <c r="V1114" s="36">
        <v>1.4360436640600001E-5</v>
      </c>
      <c r="W1114" s="36">
        <v>7.4236538415670601E-6</v>
      </c>
      <c r="X1114" s="36">
        <v>8.3572046654819394E-6</v>
      </c>
      <c r="Y1114" s="36">
        <v>1.16116930296744E-5</v>
      </c>
      <c r="Z1114" s="36">
        <v>1.3426391222639599E-5</v>
      </c>
      <c r="AA1114" s="36">
        <v>1.4404308271528601E-5</v>
      </c>
      <c r="AB1114" s="36">
        <v>1.3406827281761501E-5</v>
      </c>
      <c r="AC1114" s="36">
        <v>1.2069393678867501E-5</v>
      </c>
      <c r="AD1114" s="36">
        <v>1.2769955681354301E-5</v>
      </c>
      <c r="AE1114" s="36">
        <v>1.2579957567427801E-5</v>
      </c>
      <c r="AF1114" s="36">
        <v>1.36765177889587E-5</v>
      </c>
      <c r="AG1114" s="36">
        <v>1.23288011538506E-5</v>
      </c>
      <c r="AH1114" s="59" t="s">
        <v>482</v>
      </c>
    </row>
    <row r="1115" spans="1:34" ht="15" customHeight="1" x14ac:dyDescent="0.25">
      <c r="A1115" s="34" t="s">
        <v>832</v>
      </c>
      <c r="B1115" s="34" t="s">
        <v>82</v>
      </c>
      <c r="C1115" s="34" t="s">
        <v>45</v>
      </c>
      <c r="D1115" s="34" t="s">
        <v>83</v>
      </c>
      <c r="E1115" s="34" t="s">
        <v>15</v>
      </c>
      <c r="F1115" s="34" t="s">
        <v>13</v>
      </c>
      <c r="G1115" s="34" t="s">
        <v>14</v>
      </c>
      <c r="H1115" s="34" t="s">
        <v>20</v>
      </c>
      <c r="I1115" s="59" t="s">
        <v>16</v>
      </c>
      <c r="J1115" s="35">
        <v>25</v>
      </c>
      <c r="K1115" s="36">
        <v>2.4458606071222402E-10</v>
      </c>
      <c r="L1115" s="36">
        <v>2.3791644768538998E-10</v>
      </c>
      <c r="M1115" s="36">
        <v>2.3469844052302E-10</v>
      </c>
      <c r="N1115" s="36">
        <v>2.28249215944092E-10</v>
      </c>
      <c r="O1115" s="36">
        <v>2.4543613042646698E-10</v>
      </c>
      <c r="P1115" s="36">
        <v>2.30541096755508E-10</v>
      </c>
      <c r="Q1115" s="36">
        <v>2.3317224152828099E-10</v>
      </c>
      <c r="R1115" s="36">
        <v>2.32242525698202E-10</v>
      </c>
      <c r="S1115" s="36">
        <v>6.9E-10</v>
      </c>
      <c r="T1115" s="36"/>
      <c r="U1115" s="36"/>
      <c r="V1115" s="36"/>
      <c r="W1115" s="36">
        <v>9.7818163488738305E-10</v>
      </c>
      <c r="X1115" s="36">
        <v>2.2871183517482301E-8</v>
      </c>
      <c r="Y1115" s="36">
        <v>2.0597839809635101E-8</v>
      </c>
      <c r="Z1115" s="36">
        <v>1.6870105808262699E-8</v>
      </c>
      <c r="AA1115" s="36">
        <v>2.4387461344270301E-9</v>
      </c>
      <c r="AB1115" s="36">
        <v>7.3039535723880596E-10</v>
      </c>
      <c r="AC1115" s="36">
        <v>6.07155393287922E-10</v>
      </c>
      <c r="AD1115" s="36">
        <v>7.64649235094821E-10</v>
      </c>
      <c r="AE1115" s="36">
        <v>8.0056374984091397E-10</v>
      </c>
      <c r="AF1115" s="36">
        <v>5.7463880949048504E-10</v>
      </c>
      <c r="AG1115" s="36">
        <v>1.14894012088794E-9</v>
      </c>
      <c r="AH1115" s="59" t="s">
        <v>478</v>
      </c>
    </row>
    <row r="1116" spans="1:34" ht="15" customHeight="1" x14ac:dyDescent="0.25">
      <c r="A1116" s="34" t="s">
        <v>832</v>
      </c>
      <c r="B1116" s="34" t="s">
        <v>82</v>
      </c>
      <c r="C1116" s="34" t="s">
        <v>45</v>
      </c>
      <c r="D1116" s="34" t="s">
        <v>83</v>
      </c>
      <c r="E1116" s="34" t="s">
        <v>15</v>
      </c>
      <c r="F1116" s="34" t="s">
        <v>13</v>
      </c>
      <c r="G1116" s="34" t="s">
        <v>14</v>
      </c>
      <c r="H1116" s="34" t="s">
        <v>20</v>
      </c>
      <c r="I1116" s="59" t="s">
        <v>17</v>
      </c>
      <c r="J1116" s="35">
        <v>1</v>
      </c>
      <c r="K1116" s="36">
        <v>5.1871811755848395E-7</v>
      </c>
      <c r="L1116" s="36">
        <v>5.0457320225117501E-7</v>
      </c>
      <c r="M1116" s="36">
        <v>4.9774845266122199E-7</v>
      </c>
      <c r="N1116" s="36">
        <v>4.8407093717423095E-7</v>
      </c>
      <c r="O1116" s="36">
        <v>5.2052094540845103E-7</v>
      </c>
      <c r="P1116" s="36">
        <v>4.8893155799908204E-7</v>
      </c>
      <c r="Q1116" s="36">
        <v>4.9451168983317796E-7</v>
      </c>
      <c r="R1116" s="36">
        <v>4.9253994850074704E-7</v>
      </c>
      <c r="S1116" s="36">
        <v>1.463352E-6</v>
      </c>
      <c r="T1116" s="36"/>
      <c r="U1116" s="36"/>
      <c r="V1116" s="36"/>
      <c r="W1116" s="36">
        <v>2.0745276112691601E-6</v>
      </c>
      <c r="X1116" s="36">
        <v>4.8505206003876498E-5</v>
      </c>
      <c r="Y1116" s="36">
        <v>4.3683898668274103E-5</v>
      </c>
      <c r="Z1116" s="36">
        <v>3.57781203981635E-5</v>
      </c>
      <c r="AA1116" s="36">
        <v>5.1720928018928401E-6</v>
      </c>
      <c r="AB1116" s="36">
        <v>1.54902247363206E-6</v>
      </c>
      <c r="AC1116" s="36">
        <v>1.28765515808502E-6</v>
      </c>
      <c r="AD1116" s="36">
        <v>1.6216680977891E-6</v>
      </c>
      <c r="AE1116" s="36">
        <v>1.69783560066261E-6</v>
      </c>
      <c r="AF1116" s="36">
        <v>1.2186939871674201E-6</v>
      </c>
      <c r="AG1116" s="36">
        <v>2.43667220837915E-6</v>
      </c>
      <c r="AH1116" s="59" t="s">
        <v>478</v>
      </c>
    </row>
    <row r="1117" spans="1:34" ht="15" customHeight="1" x14ac:dyDescent="0.25">
      <c r="A1117" s="34" t="s">
        <v>832</v>
      </c>
      <c r="B1117" s="34" t="s">
        <v>82</v>
      </c>
      <c r="C1117" s="34" t="s">
        <v>45</v>
      </c>
      <c r="D1117" s="34" t="s">
        <v>83</v>
      </c>
      <c r="E1117" s="34" t="s">
        <v>15</v>
      </c>
      <c r="F1117" s="34" t="s">
        <v>13</v>
      </c>
      <c r="G1117" s="34" t="s">
        <v>14</v>
      </c>
      <c r="H1117" s="34" t="s">
        <v>20</v>
      </c>
      <c r="I1117" s="59" t="s">
        <v>18</v>
      </c>
      <c r="J1117" s="35">
        <v>298</v>
      </c>
      <c r="K1117" s="36">
        <v>2.9154658436897098E-10</v>
      </c>
      <c r="L1117" s="36">
        <v>2.8359640564098499E-10</v>
      </c>
      <c r="M1117" s="36">
        <v>2.7976054110344002E-10</v>
      </c>
      <c r="N1117" s="36">
        <v>2.7207306540535797E-10</v>
      </c>
      <c r="O1117" s="36">
        <v>2.9255986746834902E-10</v>
      </c>
      <c r="P1117" s="36">
        <v>2.7480498733256599E-10</v>
      </c>
      <c r="Q1117" s="36">
        <v>2.7794131190171099E-10</v>
      </c>
      <c r="R1117" s="36">
        <v>2.7683309063225698E-10</v>
      </c>
      <c r="S1117" s="36">
        <v>8.2248000000000004E-10</v>
      </c>
      <c r="T1117" s="36"/>
      <c r="U1117" s="36"/>
      <c r="V1117" s="36"/>
      <c r="W1117" s="36">
        <v>1.1659925087857599E-9</v>
      </c>
      <c r="X1117" s="36">
        <v>2.7262450752838901E-8</v>
      </c>
      <c r="Y1117" s="36">
        <v>2.4552625053084999E-8</v>
      </c>
      <c r="Z1117" s="36">
        <v>2.0109166123449201E-8</v>
      </c>
      <c r="AA1117" s="36">
        <v>2.9069853922370199E-9</v>
      </c>
      <c r="AB1117" s="36">
        <v>8.70631265828657E-10</v>
      </c>
      <c r="AC1117" s="36">
        <v>7.2372922879920302E-10</v>
      </c>
      <c r="AD1117" s="36">
        <v>9.1146188823302601E-10</v>
      </c>
      <c r="AE1117" s="36">
        <v>9.5427198981036908E-10</v>
      </c>
      <c r="AF1117" s="36">
        <v>6.8496946091265901E-10</v>
      </c>
      <c r="AG1117" s="36">
        <v>1.36953662409843E-9</v>
      </c>
      <c r="AH1117" s="59" t="s">
        <v>478</v>
      </c>
    </row>
    <row r="1118" spans="1:34" ht="15" customHeight="1" x14ac:dyDescent="0.25">
      <c r="A1118" s="34" t="s">
        <v>832</v>
      </c>
      <c r="B1118" s="34" t="s">
        <v>82</v>
      </c>
      <c r="C1118" s="34" t="s">
        <v>45</v>
      </c>
      <c r="D1118" s="34" t="s">
        <v>83</v>
      </c>
      <c r="E1118" s="34" t="s">
        <v>84</v>
      </c>
      <c r="F1118" s="34" t="s">
        <v>13</v>
      </c>
      <c r="G1118" s="34" t="s">
        <v>14</v>
      </c>
      <c r="H1118" s="34" t="s">
        <v>20</v>
      </c>
      <c r="I1118" s="59" t="s">
        <v>16</v>
      </c>
      <c r="J1118" s="35">
        <v>25</v>
      </c>
      <c r="K1118" s="36">
        <v>8.1283214661983005E-8</v>
      </c>
      <c r="L1118" s="36">
        <v>7.9066704097996498E-8</v>
      </c>
      <c r="M1118" s="36">
        <v>7.7997264710481904E-8</v>
      </c>
      <c r="N1118" s="36">
        <v>7.5853995775507203E-8</v>
      </c>
      <c r="O1118" s="36">
        <v>8.1565718083720406E-8</v>
      </c>
      <c r="P1118" s="36">
        <v>7.6615655861251701E-8</v>
      </c>
      <c r="Q1118" s="36">
        <v>7.7490063440936597E-8</v>
      </c>
      <c r="R1118" s="36">
        <v>7.7181091248609405E-8</v>
      </c>
      <c r="S1118" s="36">
        <v>1.01945E-7</v>
      </c>
      <c r="T1118" s="36">
        <v>6.0899999999999996E-8</v>
      </c>
      <c r="U1118" s="36">
        <v>6.6462500000000004E-8</v>
      </c>
      <c r="V1118" s="36">
        <v>5.8390000000000002E-8</v>
      </c>
      <c r="W1118" s="36">
        <v>4.5113120129704799E-8</v>
      </c>
      <c r="X1118" s="36">
        <v>7.6946495968157205E-8</v>
      </c>
      <c r="Y1118" s="36">
        <v>5.7213638568297998E-8</v>
      </c>
      <c r="Z1118" s="36">
        <v>6.6127532190470199E-8</v>
      </c>
      <c r="AA1118" s="36">
        <v>1.2798935061574001E-7</v>
      </c>
      <c r="AB1118" s="36">
        <v>1.6432063825378501E-7</v>
      </c>
      <c r="AC1118" s="36">
        <v>1.4647511426887201E-7</v>
      </c>
      <c r="AD1118" s="36">
        <v>1.2602060417673499E-7</v>
      </c>
      <c r="AE1118" s="36">
        <v>5.3114585915501499E-8</v>
      </c>
      <c r="AF1118" s="36">
        <v>1.2906570086175199E-8</v>
      </c>
      <c r="AG1118" s="36">
        <v>3.8491801158422502E-8</v>
      </c>
      <c r="AH1118" s="59" t="s">
        <v>479</v>
      </c>
    </row>
    <row r="1119" spans="1:34" ht="15" customHeight="1" x14ac:dyDescent="0.25">
      <c r="A1119" s="34" t="s">
        <v>832</v>
      </c>
      <c r="B1119" s="34" t="s">
        <v>82</v>
      </c>
      <c r="C1119" s="34" t="s">
        <v>45</v>
      </c>
      <c r="D1119" s="34" t="s">
        <v>83</v>
      </c>
      <c r="E1119" s="34" t="s">
        <v>84</v>
      </c>
      <c r="F1119" s="34" t="s">
        <v>13</v>
      </c>
      <c r="G1119" s="34" t="s">
        <v>14</v>
      </c>
      <c r="H1119" s="34" t="s">
        <v>20</v>
      </c>
      <c r="I1119" s="59" t="s">
        <v>17</v>
      </c>
      <c r="J1119" s="35">
        <v>1</v>
      </c>
      <c r="K1119" s="36">
        <v>1.7238544165513401E-4</v>
      </c>
      <c r="L1119" s="36">
        <v>1.6768466605103101E-4</v>
      </c>
      <c r="M1119" s="36">
        <v>1.6541659899799001E-4</v>
      </c>
      <c r="N1119" s="36">
        <v>1.6087115424069599E-4</v>
      </c>
      <c r="O1119" s="36">
        <v>1.72984574911954E-4</v>
      </c>
      <c r="P1119" s="36">
        <v>1.6248648295054299E-4</v>
      </c>
      <c r="Q1119" s="36">
        <v>1.6434092654553801E-4</v>
      </c>
      <c r="R1119" s="36">
        <v>1.6368565832005101E-4</v>
      </c>
      <c r="S1119" s="36">
        <v>2.1620495600000001E-4</v>
      </c>
      <c r="T1119" s="36">
        <v>1.2915672E-4</v>
      </c>
      <c r="U1119" s="36">
        <v>1.4095367000000001E-4</v>
      </c>
      <c r="V1119" s="36">
        <v>1.2383351199999999E-4</v>
      </c>
      <c r="W1119" s="36">
        <v>9.5675905171078006E-5</v>
      </c>
      <c r="X1119" s="36">
        <v>1.6318812864926801E-4</v>
      </c>
      <c r="Y1119" s="36">
        <v>1.21338684675646E-4</v>
      </c>
      <c r="Z1119" s="36">
        <v>1.40243270269549E-4</v>
      </c>
      <c r="AA1119" s="36">
        <v>2.7143981478586199E-4</v>
      </c>
      <c r="AB1119" s="36">
        <v>3.4849120960862699E-4</v>
      </c>
      <c r="AC1119" s="36">
        <v>3.1064442234142301E-4</v>
      </c>
      <c r="AD1119" s="36">
        <v>2.6726449733802002E-4</v>
      </c>
      <c r="AE1119" s="36">
        <v>1.1264541380959599E-4</v>
      </c>
      <c r="AF1119" s="36">
        <v>2.7372253838760299E-5</v>
      </c>
      <c r="AG1119" s="36">
        <v>8.1633411896782398E-5</v>
      </c>
      <c r="AH1119" s="59" t="s">
        <v>479</v>
      </c>
    </row>
    <row r="1120" spans="1:34" ht="15" customHeight="1" x14ac:dyDescent="0.25">
      <c r="A1120" s="34" t="s">
        <v>832</v>
      </c>
      <c r="B1120" s="34" t="s">
        <v>82</v>
      </c>
      <c r="C1120" s="34" t="s">
        <v>45</v>
      </c>
      <c r="D1120" s="34" t="s">
        <v>83</v>
      </c>
      <c r="E1120" s="34" t="s">
        <v>84</v>
      </c>
      <c r="F1120" s="34" t="s">
        <v>13</v>
      </c>
      <c r="G1120" s="34" t="s">
        <v>14</v>
      </c>
      <c r="H1120" s="34" t="s">
        <v>20</v>
      </c>
      <c r="I1120" s="59" t="s">
        <v>18</v>
      </c>
      <c r="J1120" s="35">
        <v>298</v>
      </c>
      <c r="K1120" s="36">
        <v>9.6889591877083706E-8</v>
      </c>
      <c r="L1120" s="36">
        <v>9.4247511284811795E-8</v>
      </c>
      <c r="M1120" s="36">
        <v>9.2972739534894399E-8</v>
      </c>
      <c r="N1120" s="36">
        <v>9.0417962964404599E-8</v>
      </c>
      <c r="O1120" s="36">
        <v>9.7226335955794794E-8</v>
      </c>
      <c r="P1120" s="36">
        <v>9.1325861786612094E-8</v>
      </c>
      <c r="Q1120" s="36">
        <v>9.2368155621596495E-8</v>
      </c>
      <c r="R1120" s="36">
        <v>9.1999860768342394E-8</v>
      </c>
      <c r="S1120" s="36">
        <v>1.2151844E-7</v>
      </c>
      <c r="T1120" s="36">
        <v>7.2592799999999996E-8</v>
      </c>
      <c r="U1120" s="36">
        <v>7.9223299999999997E-8</v>
      </c>
      <c r="V1120" s="36">
        <v>6.9600880000000004E-8</v>
      </c>
      <c r="W1120" s="36">
        <v>5.3774839194608098E-8</v>
      </c>
      <c r="X1120" s="36">
        <v>9.1720223194043302E-8</v>
      </c>
      <c r="Y1120" s="36">
        <v>6.8198657173411203E-8</v>
      </c>
      <c r="Z1120" s="36">
        <v>7.8824018371040497E-8</v>
      </c>
      <c r="AA1120" s="36">
        <v>1.5256330593396199E-7</v>
      </c>
      <c r="AB1120" s="36">
        <v>1.9587020079851199E-7</v>
      </c>
      <c r="AC1120" s="36">
        <v>1.74598336208495E-7</v>
      </c>
      <c r="AD1120" s="36">
        <v>1.5021656017866799E-7</v>
      </c>
      <c r="AE1120" s="36">
        <v>6.33125864112778E-8</v>
      </c>
      <c r="AF1120" s="36">
        <v>1.53846315427208E-8</v>
      </c>
      <c r="AG1120" s="36">
        <v>4.5882226980839602E-8</v>
      </c>
      <c r="AH1120" s="59" t="s">
        <v>479</v>
      </c>
    </row>
    <row r="1121" spans="1:34" ht="15" customHeight="1" x14ac:dyDescent="0.25">
      <c r="A1121" s="34" t="s">
        <v>832</v>
      </c>
      <c r="B1121" s="34" t="s">
        <v>82</v>
      </c>
      <c r="C1121" s="34" t="s">
        <v>45</v>
      </c>
      <c r="D1121" s="34" t="s">
        <v>83</v>
      </c>
      <c r="E1121" s="34" t="s">
        <v>85</v>
      </c>
      <c r="F1121" s="34" t="s">
        <v>13</v>
      </c>
      <c r="G1121" s="34" t="s">
        <v>14</v>
      </c>
      <c r="H1121" s="34" t="s">
        <v>20</v>
      </c>
      <c r="I1121" s="59" t="s">
        <v>16</v>
      </c>
      <c r="J1121" s="35">
        <v>25</v>
      </c>
      <c r="K1121" s="36">
        <v>1.0855498219927699E-4</v>
      </c>
      <c r="L1121" s="36">
        <v>1.45100940893651E-4</v>
      </c>
      <c r="M1121" s="36">
        <v>1.39516822256297E-4</v>
      </c>
      <c r="N1121" s="36">
        <v>1.56972884616041E-4</v>
      </c>
      <c r="O1121" s="36">
        <v>1.43948054806136E-4</v>
      </c>
      <c r="P1121" s="36">
        <v>1.6145268776497E-4</v>
      </c>
      <c r="Q1121" s="36">
        <v>5.1324265782660602E-5</v>
      </c>
      <c r="R1121" s="36">
        <v>7.6647421146261094E-5</v>
      </c>
      <c r="S1121" s="36">
        <v>9.5865382499999994E-5</v>
      </c>
      <c r="T1121" s="36">
        <v>7.3902767499999994E-5</v>
      </c>
      <c r="U1121" s="36">
        <v>7.6955209999999999E-5</v>
      </c>
      <c r="V1121" s="36">
        <v>7.8806152500000005E-5</v>
      </c>
      <c r="W1121" s="36">
        <v>7.1993683202495107E-5</v>
      </c>
      <c r="X1121" s="36">
        <v>6.5637718812060501E-5</v>
      </c>
      <c r="Y1121" s="36">
        <v>6.69248737406327E-5</v>
      </c>
      <c r="Z1121" s="36">
        <v>6.6073552541280798E-5</v>
      </c>
      <c r="AA1121" s="36">
        <v>7.0938357887916003E-5</v>
      </c>
      <c r="AB1121" s="36">
        <v>7.4934115894194697E-5</v>
      </c>
      <c r="AC1121" s="36">
        <v>7.0967151567410803E-5</v>
      </c>
      <c r="AD1121" s="36">
        <v>6.6766446859408597E-5</v>
      </c>
      <c r="AE1121" s="36">
        <v>6.4157715628229597E-5</v>
      </c>
      <c r="AF1121" s="36">
        <v>6.4864503642248696E-5</v>
      </c>
      <c r="AG1121" s="36">
        <v>6.1371551315878101E-5</v>
      </c>
      <c r="AH1121" s="59" t="s">
        <v>480</v>
      </c>
    </row>
    <row r="1122" spans="1:34" ht="15" customHeight="1" x14ac:dyDescent="0.25">
      <c r="A1122" s="34" t="s">
        <v>832</v>
      </c>
      <c r="B1122" s="34" t="s">
        <v>82</v>
      </c>
      <c r="C1122" s="34" t="s">
        <v>45</v>
      </c>
      <c r="D1122" s="34" t="s">
        <v>83</v>
      </c>
      <c r="E1122" s="34" t="s">
        <v>85</v>
      </c>
      <c r="F1122" s="34" t="s">
        <v>13</v>
      </c>
      <c r="G1122" s="34" t="s">
        <v>14</v>
      </c>
      <c r="H1122" s="34" t="s">
        <v>20</v>
      </c>
      <c r="I1122" s="59" t="s">
        <v>17</v>
      </c>
      <c r="J1122" s="35">
        <v>1</v>
      </c>
      <c r="K1122" s="36">
        <v>0.23022340624822701</v>
      </c>
      <c r="L1122" s="36">
        <v>0.307730075447256</v>
      </c>
      <c r="M1122" s="36">
        <v>0.295887276641154</v>
      </c>
      <c r="N1122" s="36">
        <v>0.332908093693701</v>
      </c>
      <c r="O1122" s="36">
        <v>0.305285034632853</v>
      </c>
      <c r="P1122" s="36">
        <v>0.342408860211949</v>
      </c>
      <c r="Q1122" s="36">
        <v>0.108848502871867</v>
      </c>
      <c r="R1122" s="36">
        <v>0.162553850766991</v>
      </c>
      <c r="S1122" s="36">
        <v>0.20331130320599999</v>
      </c>
      <c r="T1122" s="36">
        <v>0.15673298931400001</v>
      </c>
      <c r="U1122" s="36">
        <v>0.16320660936799999</v>
      </c>
      <c r="V1122" s="36">
        <v>0.16713208822200001</v>
      </c>
      <c r="W1122" s="36">
        <v>0.152684203335852</v>
      </c>
      <c r="X1122" s="36">
        <v>0.13920447405661801</v>
      </c>
      <c r="Y1122" s="36">
        <v>0.14193427222913399</v>
      </c>
      <c r="Z1122" s="36">
        <v>0.14012879022954799</v>
      </c>
      <c r="AA1122" s="36">
        <v>0.15044606940869201</v>
      </c>
      <c r="AB1122" s="36">
        <v>0.158920272988408</v>
      </c>
      <c r="AC1122" s="36">
        <v>0.15050713504416499</v>
      </c>
      <c r="AD1122" s="36">
        <v>0.14159828049943399</v>
      </c>
      <c r="AE1122" s="36">
        <v>0.13606568330434901</v>
      </c>
      <c r="AF1122" s="36">
        <v>0.13756463932448099</v>
      </c>
      <c r="AG1122" s="36">
        <v>0.13015678603071401</v>
      </c>
      <c r="AH1122" s="59" t="s">
        <v>480</v>
      </c>
    </row>
    <row r="1123" spans="1:34" ht="15" customHeight="1" x14ac:dyDescent="0.25">
      <c r="A1123" s="34" t="s">
        <v>832</v>
      </c>
      <c r="B1123" s="34" t="s">
        <v>82</v>
      </c>
      <c r="C1123" s="34" t="s">
        <v>45</v>
      </c>
      <c r="D1123" s="34" t="s">
        <v>83</v>
      </c>
      <c r="E1123" s="34" t="s">
        <v>85</v>
      </c>
      <c r="F1123" s="34" t="s">
        <v>13</v>
      </c>
      <c r="G1123" s="34" t="s">
        <v>14</v>
      </c>
      <c r="H1123" s="34" t="s">
        <v>20</v>
      </c>
      <c r="I1123" s="59" t="s">
        <v>18</v>
      </c>
      <c r="J1123" s="35">
        <v>298</v>
      </c>
      <c r="K1123" s="36">
        <v>1.29397538781539E-4</v>
      </c>
      <c r="L1123" s="36">
        <v>1.7296032154523201E-4</v>
      </c>
      <c r="M1123" s="36">
        <v>1.6630405212950499E-4</v>
      </c>
      <c r="N1123" s="36">
        <v>1.87111678462321E-4</v>
      </c>
      <c r="O1123" s="36">
        <v>1.71586081328914E-4</v>
      </c>
      <c r="P1123" s="36">
        <v>1.9245160381584501E-4</v>
      </c>
      <c r="Q1123" s="36">
        <v>6.1178524812931397E-5</v>
      </c>
      <c r="R1123" s="36">
        <v>9.1363726006343205E-5</v>
      </c>
      <c r="S1123" s="36">
        <v>1.1427153594E-4</v>
      </c>
      <c r="T1123" s="36">
        <v>8.8092098860000003E-5</v>
      </c>
      <c r="U1123" s="36">
        <v>9.1730610320000001E-5</v>
      </c>
      <c r="V1123" s="36">
        <v>9.3936933779999995E-5</v>
      </c>
      <c r="W1123" s="36">
        <v>8.5816470377374197E-5</v>
      </c>
      <c r="X1123" s="36">
        <v>7.8240160823976094E-5</v>
      </c>
      <c r="Y1123" s="36">
        <v>7.9774449498834203E-5</v>
      </c>
      <c r="Z1123" s="36">
        <v>7.8759674629206702E-5</v>
      </c>
      <c r="AA1123" s="36">
        <v>8.4558522602395901E-5</v>
      </c>
      <c r="AB1123" s="36">
        <v>8.9321466145880096E-5</v>
      </c>
      <c r="AC1123" s="36">
        <v>8.45928446683537E-5</v>
      </c>
      <c r="AD1123" s="36">
        <v>7.9585604656415098E-5</v>
      </c>
      <c r="AE1123" s="36">
        <v>7.6475997028849701E-5</v>
      </c>
      <c r="AF1123" s="36">
        <v>7.7318488341560394E-5</v>
      </c>
      <c r="AG1123" s="36">
        <v>7.3154889168526796E-5</v>
      </c>
      <c r="AH1123" s="59" t="s">
        <v>480</v>
      </c>
    </row>
    <row r="1124" spans="1:34" ht="15" customHeight="1" x14ac:dyDescent="0.25">
      <c r="A1124" s="34" t="s">
        <v>832</v>
      </c>
      <c r="B1124" s="34" t="s">
        <v>166</v>
      </c>
      <c r="C1124" s="34" t="s">
        <v>45</v>
      </c>
      <c r="D1124" s="34" t="s">
        <v>12</v>
      </c>
      <c r="E1124" s="34" t="s">
        <v>12</v>
      </c>
      <c r="F1124" s="34" t="s">
        <v>167</v>
      </c>
      <c r="G1124" s="34" t="s">
        <v>168</v>
      </c>
      <c r="H1124" s="34" t="s">
        <v>169</v>
      </c>
      <c r="I1124" s="59" t="s">
        <v>16</v>
      </c>
      <c r="J1124" s="35">
        <v>25</v>
      </c>
      <c r="K1124" s="36">
        <v>1.00387995882892E-2</v>
      </c>
      <c r="L1124" s="36">
        <v>2.2147904973599999E-2</v>
      </c>
      <c r="M1124" s="36">
        <v>6.4570994197736903E-2</v>
      </c>
      <c r="N1124" s="36">
        <v>7.0454519549759106E-2</v>
      </c>
      <c r="O1124" s="36">
        <v>7.5619566013317596E-2</v>
      </c>
      <c r="P1124" s="36">
        <v>0.34889109464076001</v>
      </c>
      <c r="Q1124" s="36">
        <v>0.38871628974363598</v>
      </c>
      <c r="R1124" s="36">
        <v>0.19009520282716599</v>
      </c>
      <c r="S1124" s="36">
        <v>0.145938142406805</v>
      </c>
      <c r="T1124" s="36">
        <v>8.9116664853269703E-2</v>
      </c>
      <c r="U1124" s="36">
        <v>0.178992764569124</v>
      </c>
      <c r="V1124" s="36">
        <v>0.27752107616750699</v>
      </c>
      <c r="W1124" s="36">
        <v>0.28308833821100998</v>
      </c>
      <c r="X1124" s="36">
        <v>0.35077683392756498</v>
      </c>
      <c r="Y1124" s="36">
        <v>0.32496155951635403</v>
      </c>
      <c r="Z1124" s="36">
        <v>0.33706630869676502</v>
      </c>
      <c r="AA1124" s="36">
        <v>0.34846717242590503</v>
      </c>
      <c r="AB1124" s="36">
        <v>0.38638492850756201</v>
      </c>
      <c r="AC1124" s="36">
        <v>0.48550651414968299</v>
      </c>
      <c r="AD1124" s="36">
        <v>0.26912130341715601</v>
      </c>
      <c r="AE1124" s="36">
        <v>0.21251910356504899</v>
      </c>
      <c r="AF1124" s="36">
        <v>0.21086930393689701</v>
      </c>
      <c r="AG1124" s="36">
        <v>0.20334523252367001</v>
      </c>
      <c r="AH1124" s="59" t="s">
        <v>580</v>
      </c>
    </row>
    <row r="1125" spans="1:34" ht="15" customHeight="1" x14ac:dyDescent="0.25">
      <c r="A1125" s="34" t="s">
        <v>832</v>
      </c>
      <c r="B1125" s="34" t="s">
        <v>210</v>
      </c>
      <c r="C1125" s="34" t="s">
        <v>45</v>
      </c>
      <c r="D1125" s="34" t="s">
        <v>12</v>
      </c>
      <c r="E1125" s="34" t="s">
        <v>12</v>
      </c>
      <c r="F1125" s="34" t="s">
        <v>13</v>
      </c>
      <c r="G1125" s="34" t="s">
        <v>211</v>
      </c>
      <c r="H1125" s="34" t="s">
        <v>169</v>
      </c>
      <c r="I1125" s="59" t="s">
        <v>17</v>
      </c>
      <c r="J1125" s="35">
        <v>1</v>
      </c>
      <c r="K1125" s="36">
        <v>0.56599290255922696</v>
      </c>
      <c r="L1125" s="36">
        <v>0.498127621817614</v>
      </c>
      <c r="M1125" s="36">
        <v>0.51819781009238797</v>
      </c>
      <c r="N1125" s="36">
        <v>0.55918100644286906</v>
      </c>
      <c r="O1125" s="36">
        <v>0.54678273502414498</v>
      </c>
      <c r="P1125" s="36">
        <v>0.55941955297069501</v>
      </c>
      <c r="Q1125" s="36">
        <v>0.60459979321261903</v>
      </c>
      <c r="R1125" s="36">
        <v>0.623828299399936</v>
      </c>
      <c r="S1125" s="36">
        <v>0.61242415367755298</v>
      </c>
      <c r="T1125" s="36">
        <v>0.60600506657839104</v>
      </c>
      <c r="U1125" s="36">
        <v>0.53450152890357205</v>
      </c>
      <c r="V1125" s="36">
        <v>0.49411129416775401</v>
      </c>
      <c r="W1125" s="36">
        <v>0.48735212515182103</v>
      </c>
      <c r="X1125" s="36">
        <v>0.50817145111889295</v>
      </c>
      <c r="Y1125" s="36">
        <v>0.54282237693070701</v>
      </c>
      <c r="Z1125" s="36">
        <v>0.59953725218840104</v>
      </c>
      <c r="AA1125" s="36">
        <v>0.56218650577039397</v>
      </c>
      <c r="AB1125" s="36">
        <v>0.55425998841136104</v>
      </c>
      <c r="AC1125" s="36">
        <v>0.499058408481933</v>
      </c>
      <c r="AD1125" s="36">
        <v>0.58648935588417805</v>
      </c>
      <c r="AE1125" s="36">
        <v>0.59277946609544396</v>
      </c>
      <c r="AF1125" s="36">
        <v>0.58979565228415098</v>
      </c>
      <c r="AG1125" s="36">
        <v>0.58730319655291396</v>
      </c>
      <c r="AH1125" s="59" t="s">
        <v>601</v>
      </c>
    </row>
    <row r="1126" spans="1:34" ht="15" customHeight="1" x14ac:dyDescent="0.25">
      <c r="A1126" s="34" t="s">
        <v>832</v>
      </c>
      <c r="B1126" s="34" t="s">
        <v>98</v>
      </c>
      <c r="C1126" s="34" t="s">
        <v>45</v>
      </c>
      <c r="D1126" s="34" t="s">
        <v>12</v>
      </c>
      <c r="E1126" s="34" t="s">
        <v>12</v>
      </c>
      <c r="F1126" s="34" t="s">
        <v>13</v>
      </c>
      <c r="G1126" s="34" t="s">
        <v>14</v>
      </c>
      <c r="H1126" s="34" t="s">
        <v>101</v>
      </c>
      <c r="I1126" s="59" t="s">
        <v>16</v>
      </c>
      <c r="J1126" s="35">
        <v>25</v>
      </c>
      <c r="K1126" s="36">
        <v>7.3275000000000006E-5</v>
      </c>
      <c r="L1126" s="36">
        <v>1.28775E-4</v>
      </c>
      <c r="M1126" s="36">
        <v>1.383E-4</v>
      </c>
      <c r="N1126" s="36">
        <v>1.29825E-4</v>
      </c>
      <c r="O1126" s="36">
        <v>1.16925E-4</v>
      </c>
      <c r="P1126" s="36">
        <v>1.1625000000000001E-4</v>
      </c>
      <c r="Q1126" s="36">
        <v>8.3024999999999999E-5</v>
      </c>
      <c r="R1126" s="36">
        <v>8.1525000000000003E-5</v>
      </c>
      <c r="S1126" s="36">
        <v>8.6700000000000007E-5</v>
      </c>
      <c r="T1126" s="36">
        <v>9.2700000000000004E-5</v>
      </c>
      <c r="U1126" s="36">
        <v>9.6899999999999997E-5</v>
      </c>
      <c r="V1126" s="36">
        <v>1.0057500000000001E-4</v>
      </c>
      <c r="W1126" s="36">
        <v>9.8624999999999998E-5</v>
      </c>
      <c r="X1126" s="36">
        <v>2.09025E-4</v>
      </c>
      <c r="Y1126" s="36">
        <v>2.232E-4</v>
      </c>
      <c r="Z1126" s="36">
        <v>2.307E-4</v>
      </c>
      <c r="AA1126" s="36">
        <v>2.3369999999999999E-4</v>
      </c>
      <c r="AB1126" s="36">
        <v>2.9797500000000002E-4</v>
      </c>
      <c r="AC1126" s="36">
        <v>2.967E-4</v>
      </c>
      <c r="AD1126" s="36">
        <v>2.7E-4</v>
      </c>
      <c r="AE1126" s="36">
        <v>2.55825E-4</v>
      </c>
      <c r="AF1126" s="36">
        <v>2.5597499999999997E-4</v>
      </c>
      <c r="AG1126" s="36">
        <v>2.74875E-4</v>
      </c>
      <c r="AH1126" s="59" t="s">
        <v>498</v>
      </c>
    </row>
    <row r="1127" spans="1:34" ht="15" customHeight="1" x14ac:dyDescent="0.25">
      <c r="A1127" s="34" t="s">
        <v>832</v>
      </c>
      <c r="B1127" s="34" t="s">
        <v>98</v>
      </c>
      <c r="C1127" s="34" t="s">
        <v>45</v>
      </c>
      <c r="D1127" s="34" t="s">
        <v>12</v>
      </c>
      <c r="E1127" s="34" t="s">
        <v>12</v>
      </c>
      <c r="F1127" s="34" t="s">
        <v>13</v>
      </c>
      <c r="G1127" s="34" t="s">
        <v>14</v>
      </c>
      <c r="H1127" s="34" t="s">
        <v>101</v>
      </c>
      <c r="I1127" s="59" t="s">
        <v>17</v>
      </c>
      <c r="J1127" s="35">
        <v>1</v>
      </c>
      <c r="K1127" s="36">
        <v>6.9337689999999993E-2</v>
      </c>
      <c r="L1127" s="36">
        <v>0.12185549</v>
      </c>
      <c r="M1127" s="36">
        <v>0.13086867999999999</v>
      </c>
      <c r="N1127" s="36">
        <v>0.12284907</v>
      </c>
      <c r="O1127" s="36">
        <v>0.11064222999999999</v>
      </c>
      <c r="P1127" s="36">
        <v>0.1100035</v>
      </c>
      <c r="Q1127" s="36">
        <v>7.8563789999999994E-2</v>
      </c>
      <c r="R1127" s="36">
        <v>7.7144389999999993E-2</v>
      </c>
      <c r="S1127" s="36">
        <v>8.2041320000000001E-2</v>
      </c>
      <c r="T1127" s="36">
        <v>8.7718920000000006E-2</v>
      </c>
      <c r="U1127" s="36">
        <v>9.1693239999999995E-2</v>
      </c>
      <c r="V1127" s="36">
        <v>9.5170770000000002E-2</v>
      </c>
      <c r="W1127" s="36">
        <v>9.3325549999999993E-2</v>
      </c>
      <c r="X1127" s="36">
        <v>0.19779339000000001</v>
      </c>
      <c r="Y1127" s="36">
        <v>0.21120671999999999</v>
      </c>
      <c r="Z1127" s="36">
        <v>0.21830372000000001</v>
      </c>
      <c r="AA1127" s="36">
        <v>0.22114252000000001</v>
      </c>
      <c r="AB1127" s="36">
        <v>0.28196380999999998</v>
      </c>
      <c r="AC1127" s="36">
        <v>0.28075731999999998</v>
      </c>
      <c r="AD1127" s="36">
        <v>0.255492</v>
      </c>
      <c r="AE1127" s="36">
        <v>0.24207867</v>
      </c>
      <c r="AF1127" s="36">
        <v>0.24222061</v>
      </c>
      <c r="AG1127" s="36">
        <v>0.26010505</v>
      </c>
      <c r="AH1127" s="59" t="s">
        <v>498</v>
      </c>
    </row>
    <row r="1128" spans="1:34" ht="15" customHeight="1" x14ac:dyDescent="0.25">
      <c r="A1128" s="34" t="s">
        <v>832</v>
      </c>
      <c r="B1128" s="34" t="s">
        <v>98</v>
      </c>
      <c r="C1128" s="34" t="s">
        <v>45</v>
      </c>
      <c r="D1128" s="34" t="s">
        <v>12</v>
      </c>
      <c r="E1128" s="34" t="s">
        <v>12</v>
      </c>
      <c r="F1128" s="34" t="s">
        <v>13</v>
      </c>
      <c r="G1128" s="34" t="s">
        <v>14</v>
      </c>
      <c r="H1128" s="34" t="s">
        <v>101</v>
      </c>
      <c r="I1128" s="59" t="s">
        <v>18</v>
      </c>
      <c r="J1128" s="35">
        <v>298</v>
      </c>
      <c r="K1128" s="36">
        <v>1.7468759999999999E-4</v>
      </c>
      <c r="L1128" s="36">
        <v>3.0699960000000001E-4</v>
      </c>
      <c r="M1128" s="36">
        <v>3.2970720000000001E-4</v>
      </c>
      <c r="N1128" s="36">
        <v>3.0950280000000002E-4</v>
      </c>
      <c r="O1128" s="36">
        <v>2.7874920000000002E-4</v>
      </c>
      <c r="P1128" s="36">
        <v>2.7713999999999999E-4</v>
      </c>
      <c r="Q1128" s="36">
        <v>1.979316E-4</v>
      </c>
      <c r="R1128" s="36">
        <v>1.9435559999999999E-4</v>
      </c>
      <c r="S1128" s="36">
        <v>2.0669279999999999E-4</v>
      </c>
      <c r="T1128" s="36">
        <v>2.209968E-4</v>
      </c>
      <c r="U1128" s="36">
        <v>2.310096E-4</v>
      </c>
      <c r="V1128" s="36">
        <v>2.3977079999999999E-4</v>
      </c>
      <c r="W1128" s="36">
        <v>2.3512199999999999E-4</v>
      </c>
      <c r="X1128" s="36">
        <v>4.9831560000000003E-4</v>
      </c>
      <c r="Y1128" s="36">
        <v>5.3210880000000005E-4</v>
      </c>
      <c r="Z1128" s="36">
        <v>5.4998880000000001E-4</v>
      </c>
      <c r="AA1128" s="36">
        <v>5.5714079999999997E-4</v>
      </c>
      <c r="AB1128" s="36">
        <v>7.1037240000000005E-4</v>
      </c>
      <c r="AC1128" s="36">
        <v>7.0733280000000003E-4</v>
      </c>
      <c r="AD1128" s="36">
        <v>6.4367999999999999E-4</v>
      </c>
      <c r="AE1128" s="36">
        <v>6.0988679999999997E-4</v>
      </c>
      <c r="AF1128" s="36">
        <v>6.1024440000000005E-4</v>
      </c>
      <c r="AG1128" s="36">
        <v>6.5530199999999997E-4</v>
      </c>
      <c r="AH1128" s="59" t="s">
        <v>498</v>
      </c>
    </row>
    <row r="1129" spans="1:34" ht="15" customHeight="1" x14ac:dyDescent="0.25">
      <c r="A1129" s="34" t="s">
        <v>832</v>
      </c>
      <c r="B1129" s="34" t="s">
        <v>98</v>
      </c>
      <c r="C1129" s="34" t="s">
        <v>45</v>
      </c>
      <c r="D1129" s="34" t="s">
        <v>12</v>
      </c>
      <c r="E1129" s="34" t="s">
        <v>12</v>
      </c>
      <c r="F1129" s="34" t="s">
        <v>13</v>
      </c>
      <c r="G1129" s="34" t="s">
        <v>14</v>
      </c>
      <c r="H1129" s="34" t="s">
        <v>102</v>
      </c>
      <c r="I1129" s="59" t="s">
        <v>16</v>
      </c>
      <c r="J1129" s="35">
        <v>25</v>
      </c>
      <c r="K1129" s="36">
        <v>3.1712799999999999E-2</v>
      </c>
      <c r="L1129" s="36">
        <v>3.5755200000000001E-2</v>
      </c>
      <c r="M1129" s="36">
        <v>2.19496E-2</v>
      </c>
      <c r="N1129" s="36">
        <v>2.1343999999999998E-2</v>
      </c>
      <c r="O1129" s="36">
        <v>2.15512E-2</v>
      </c>
      <c r="P1129" s="36">
        <v>2.3736799999999999E-2</v>
      </c>
      <c r="Q1129" s="36">
        <v>2.1848800000000002E-2</v>
      </c>
      <c r="R1129" s="36">
        <v>2.2253599999999998E-2</v>
      </c>
      <c r="S1129" s="36">
        <v>1.97296E-2</v>
      </c>
      <c r="T1129" s="36">
        <v>1.8132800000000001E-2</v>
      </c>
      <c r="U1129" s="36">
        <v>2.06456E-2</v>
      </c>
      <c r="V1129" s="36">
        <v>2.2805599999999999E-2</v>
      </c>
      <c r="W1129" s="36">
        <v>2.2301600000000001E-2</v>
      </c>
      <c r="X1129" s="36">
        <v>2.1988799999999999E-2</v>
      </c>
      <c r="Y1129" s="36">
        <v>1.9604E-2</v>
      </c>
      <c r="Z1129" s="36">
        <v>1.8485600000000001E-2</v>
      </c>
      <c r="AA1129" s="36">
        <v>1.9826400000000001E-2</v>
      </c>
      <c r="AB1129" s="36">
        <v>1.90104E-2</v>
      </c>
      <c r="AC1129" s="36">
        <v>1.90752E-2</v>
      </c>
      <c r="AD1129" s="36">
        <v>1.9453600000000001E-2</v>
      </c>
      <c r="AE1129" s="36">
        <v>3.6756799999999999E-2</v>
      </c>
      <c r="AF1129" s="36">
        <v>3.8168000000000001E-2</v>
      </c>
      <c r="AG1129" s="36">
        <v>1.9688799999999999E-2</v>
      </c>
      <c r="AH1129" s="59" t="s">
        <v>371</v>
      </c>
    </row>
    <row r="1130" spans="1:34" ht="15" customHeight="1" x14ac:dyDescent="0.25">
      <c r="A1130" s="34" t="s">
        <v>832</v>
      </c>
      <c r="B1130" s="34" t="s">
        <v>98</v>
      </c>
      <c r="C1130" s="34" t="s">
        <v>45</v>
      </c>
      <c r="D1130" s="34" t="s">
        <v>12</v>
      </c>
      <c r="E1130" s="34" t="s">
        <v>12</v>
      </c>
      <c r="F1130" s="34" t="s">
        <v>13</v>
      </c>
      <c r="G1130" s="34" t="s">
        <v>14</v>
      </c>
      <c r="H1130" s="34" t="s">
        <v>102</v>
      </c>
      <c r="I1130" s="59" t="s">
        <v>18</v>
      </c>
      <c r="J1130" s="35">
        <v>298</v>
      </c>
      <c r="K1130" s="36">
        <v>4.9614675599999998E-2</v>
      </c>
      <c r="L1130" s="36">
        <v>5.5939010400000003E-2</v>
      </c>
      <c r="M1130" s="36">
        <v>3.4340149200000003E-2</v>
      </c>
      <c r="N1130" s="36">
        <v>3.3392687999999997E-2</v>
      </c>
      <c r="O1130" s="36">
        <v>3.3716852399999997E-2</v>
      </c>
      <c r="P1130" s="36">
        <v>3.7136223599999997E-2</v>
      </c>
      <c r="Q1130" s="36">
        <v>3.4182447599999999E-2</v>
      </c>
      <c r="R1130" s="36">
        <v>3.4815757199999998E-2</v>
      </c>
      <c r="S1130" s="36">
        <v>3.0866959199999999E-2</v>
      </c>
      <c r="T1130" s="36">
        <v>2.8368765600000002E-2</v>
      </c>
      <c r="U1130" s="36">
        <v>3.2300041199999997E-2</v>
      </c>
      <c r="V1130" s="36">
        <v>3.5679361200000002E-2</v>
      </c>
      <c r="W1130" s="36">
        <v>3.4890853200000002E-2</v>
      </c>
      <c r="X1130" s="36">
        <v>3.4401477600000001E-2</v>
      </c>
      <c r="Y1130" s="36">
        <v>3.0670458000000001E-2</v>
      </c>
      <c r="Z1130" s="36">
        <v>2.8920721199999999E-2</v>
      </c>
      <c r="AA1130" s="36">
        <v>3.1018402800000001E-2</v>
      </c>
      <c r="AB1130" s="36">
        <v>2.9741770800000001E-2</v>
      </c>
      <c r="AC1130" s="36">
        <v>2.9843150400000001E-2</v>
      </c>
      <c r="AD1130" s="36">
        <v>3.04351572E-2</v>
      </c>
      <c r="AE1130" s="36">
        <v>5.7506013600000003E-2</v>
      </c>
      <c r="AF1130" s="36">
        <v>5.9713835999999999E-2</v>
      </c>
      <c r="AG1130" s="36">
        <v>3.0803127600000001E-2</v>
      </c>
      <c r="AH1130" s="59" t="s">
        <v>371</v>
      </c>
    </row>
    <row r="1131" spans="1:34" ht="15" customHeight="1" x14ac:dyDescent="0.25">
      <c r="A1131" s="34" t="s">
        <v>832</v>
      </c>
      <c r="B1131" s="34" t="s">
        <v>188</v>
      </c>
      <c r="C1131" s="34" t="s">
        <v>45</v>
      </c>
      <c r="D1131" s="34" t="s">
        <v>12</v>
      </c>
      <c r="E1131" s="34" t="s">
        <v>12</v>
      </c>
      <c r="F1131" s="34" t="s">
        <v>13</v>
      </c>
      <c r="G1131" s="34" t="s">
        <v>189</v>
      </c>
      <c r="H1131" s="34" t="s">
        <v>190</v>
      </c>
      <c r="I1131" s="59" t="s">
        <v>17</v>
      </c>
      <c r="J1131" s="35">
        <v>1</v>
      </c>
      <c r="K1131" s="36">
        <v>0.89956566699999996</v>
      </c>
      <c r="L1131" s="36">
        <v>0.82414002580000001</v>
      </c>
      <c r="M1131" s="36">
        <v>0.81440768500000005</v>
      </c>
      <c r="N1131" s="36">
        <v>0.75290469800000004</v>
      </c>
      <c r="O1131" s="36">
        <v>0.76277221019999997</v>
      </c>
      <c r="P1131" s="36">
        <v>0.75878465390000005</v>
      </c>
      <c r="Q1131" s="36">
        <v>0.73931997230000002</v>
      </c>
      <c r="R1131" s="36">
        <v>0.76344806720000002</v>
      </c>
      <c r="S1131" s="36">
        <v>0.70877123590000002</v>
      </c>
      <c r="T1131" s="36">
        <v>0.6372655653</v>
      </c>
      <c r="U1131" s="36">
        <v>0.84414539300000002</v>
      </c>
      <c r="V1131" s="36">
        <v>0.73465655900000004</v>
      </c>
      <c r="W1131" s="36">
        <v>0.69613270999999999</v>
      </c>
      <c r="X1131" s="36">
        <v>0.73512965890000004</v>
      </c>
      <c r="Y1131" s="36">
        <v>0.74891714170000001</v>
      </c>
      <c r="Z1131" s="36">
        <v>0.80609464389999996</v>
      </c>
      <c r="AA1131" s="36">
        <v>0.79372646079999998</v>
      </c>
      <c r="AB1131" s="36">
        <v>0.94227982939999999</v>
      </c>
      <c r="AC1131" s="36">
        <v>0.93930605860000005</v>
      </c>
      <c r="AD1131" s="36">
        <v>0.92017930550000004</v>
      </c>
      <c r="AE1131" s="36">
        <v>0.83062825299999998</v>
      </c>
      <c r="AF1131" s="36">
        <v>0.85766253299999995</v>
      </c>
      <c r="AG1131" s="36">
        <v>0.86698935960000001</v>
      </c>
      <c r="AH1131" s="59" t="s">
        <v>597</v>
      </c>
    </row>
    <row r="1132" spans="1:34" ht="15" customHeight="1" x14ac:dyDescent="0.25">
      <c r="A1132" s="34" t="s">
        <v>832</v>
      </c>
      <c r="B1132" s="34" t="s">
        <v>210</v>
      </c>
      <c r="C1132" s="34" t="s">
        <v>45</v>
      </c>
      <c r="D1132" s="34" t="s">
        <v>12</v>
      </c>
      <c r="E1132" s="34" t="s">
        <v>12</v>
      </c>
      <c r="F1132" s="34" t="s">
        <v>13</v>
      </c>
      <c r="G1132" s="34" t="s">
        <v>212</v>
      </c>
      <c r="H1132" s="34" t="s">
        <v>169</v>
      </c>
      <c r="I1132" s="59" t="s">
        <v>17</v>
      </c>
      <c r="J1132" s="35">
        <v>1</v>
      </c>
      <c r="K1132" s="36">
        <v>0.11938340355376401</v>
      </c>
      <c r="L1132" s="36">
        <v>0.112174374608851</v>
      </c>
      <c r="M1132" s="36">
        <v>0.1645092513319</v>
      </c>
      <c r="N1132" s="36">
        <v>9.2059400392266705E-2</v>
      </c>
      <c r="O1132" s="36">
        <v>0.124239263803681</v>
      </c>
      <c r="P1132" s="36">
        <v>0.112759392148586</v>
      </c>
      <c r="Q1132" s="36">
        <v>0.146494737896494</v>
      </c>
      <c r="R1132" s="36">
        <v>0.153837523603992</v>
      </c>
      <c r="S1132" s="36">
        <v>0.16047413793103399</v>
      </c>
      <c r="T1132" s="36">
        <v>0.15693750659796399</v>
      </c>
      <c r="U1132" s="36">
        <v>0.15986781757342899</v>
      </c>
      <c r="V1132" s="36">
        <v>0.148246670815184</v>
      </c>
      <c r="W1132" s="36">
        <v>0.13598888482632501</v>
      </c>
      <c r="X1132" s="36">
        <v>0.230785018124507</v>
      </c>
      <c r="Y1132" s="36">
        <v>0.25234443031977899</v>
      </c>
      <c r="Z1132" s="36">
        <v>0.235519326397753</v>
      </c>
      <c r="AA1132" s="36">
        <v>0.20702891370947199</v>
      </c>
      <c r="AB1132" s="36">
        <v>0.18745372351289299</v>
      </c>
      <c r="AC1132" s="36">
        <v>0.13368578261424599</v>
      </c>
      <c r="AD1132" s="36">
        <v>0.15715473346949199</v>
      </c>
      <c r="AE1132" s="36">
        <v>0.15832498940515699</v>
      </c>
      <c r="AF1132" s="36">
        <v>0.148345897881031</v>
      </c>
      <c r="AG1132" s="36">
        <v>0.186836679474087</v>
      </c>
      <c r="AH1132" s="59" t="s">
        <v>602</v>
      </c>
    </row>
    <row r="1133" spans="1:34" ht="15" customHeight="1" x14ac:dyDescent="0.25">
      <c r="A1133" s="34" t="s">
        <v>832</v>
      </c>
      <c r="B1133" s="34" t="s">
        <v>210</v>
      </c>
      <c r="C1133" s="34" t="s">
        <v>45</v>
      </c>
      <c r="D1133" s="34" t="s">
        <v>12</v>
      </c>
      <c r="E1133" s="34" t="s">
        <v>12</v>
      </c>
      <c r="F1133" s="34" t="s">
        <v>13</v>
      </c>
      <c r="G1133" s="34" t="s">
        <v>213</v>
      </c>
      <c r="H1133" s="34" t="s">
        <v>169</v>
      </c>
      <c r="I1133" s="59" t="s">
        <v>17</v>
      </c>
      <c r="J1133" s="35">
        <v>1</v>
      </c>
      <c r="K1133" s="36">
        <v>0.32148874049075798</v>
      </c>
      <c r="L1133" s="36">
        <v>0.31708496038152201</v>
      </c>
      <c r="M1133" s="36">
        <v>0.31500620511535099</v>
      </c>
      <c r="N1133" s="36">
        <v>0.30824033238373599</v>
      </c>
      <c r="O1133" s="36">
        <v>0.31867332990129799</v>
      </c>
      <c r="P1133" s="36">
        <v>0.32235298708329801</v>
      </c>
      <c r="Q1133" s="36">
        <v>0.30746420169151301</v>
      </c>
      <c r="R1133" s="36">
        <v>0.30359817021235902</v>
      </c>
      <c r="S1133" s="36">
        <v>0.294689727861705</v>
      </c>
      <c r="T1133" s="36">
        <v>0.248234130437235</v>
      </c>
      <c r="U1133" s="36">
        <v>0.26038730196646598</v>
      </c>
      <c r="V1133" s="36">
        <v>0.25830843212390803</v>
      </c>
      <c r="W1133" s="36">
        <v>0.25435775754865603</v>
      </c>
      <c r="X1133" s="36">
        <v>0.25780799962989098</v>
      </c>
      <c r="Y1133" s="36">
        <v>0.26086268509569299</v>
      </c>
      <c r="Z1133" s="36">
        <v>0.25201703058116098</v>
      </c>
      <c r="AA1133" s="36">
        <v>0.25823435148214402</v>
      </c>
      <c r="AB1133" s="36">
        <v>0.25218198386928198</v>
      </c>
      <c r="AC1133" s="36">
        <v>0.25520816767571303</v>
      </c>
      <c r="AD1133" s="36">
        <v>0.24713834419189601</v>
      </c>
      <c r="AE1133" s="36">
        <v>0.22847687738556899</v>
      </c>
      <c r="AF1133" s="36">
        <v>0.24471801204574001</v>
      </c>
      <c r="AG1133" s="36">
        <v>0.24319647462910801</v>
      </c>
      <c r="AH1133" s="59" t="s">
        <v>603</v>
      </c>
    </row>
    <row r="1134" spans="1:34" ht="15" customHeight="1" x14ac:dyDescent="0.25">
      <c r="A1134" s="34" t="s">
        <v>832</v>
      </c>
      <c r="B1134" s="34" t="s">
        <v>197</v>
      </c>
      <c r="C1134" s="34" t="s">
        <v>45</v>
      </c>
      <c r="D1134" s="34" t="s">
        <v>12</v>
      </c>
      <c r="E1134" s="34" t="s">
        <v>12</v>
      </c>
      <c r="F1134" s="34" t="s">
        <v>13</v>
      </c>
      <c r="G1134" s="34" t="s">
        <v>198</v>
      </c>
      <c r="H1134" s="34" t="s">
        <v>801</v>
      </c>
      <c r="I1134" s="59" t="s">
        <v>201</v>
      </c>
      <c r="J1134" s="35">
        <v>1430</v>
      </c>
      <c r="K1134" s="36">
        <v>4.9007935734449101E-2</v>
      </c>
      <c r="L1134" s="36">
        <v>4.3852549340050603E-2</v>
      </c>
      <c r="M1134" s="36">
        <v>3.8622043382115202E-2</v>
      </c>
      <c r="N1134" s="36">
        <v>3.5243928696185998E-2</v>
      </c>
      <c r="O1134" s="36">
        <v>3.1830308425503398E-2</v>
      </c>
      <c r="P1134" s="36">
        <v>2.4774338056524799E-2</v>
      </c>
      <c r="Q1134" s="36">
        <v>2.4896393281466801E-2</v>
      </c>
      <c r="R1134" s="36">
        <v>2.13761334168216E-2</v>
      </c>
      <c r="S1134" s="36">
        <v>2.0965283647706001E-2</v>
      </c>
      <c r="T1134" s="36">
        <v>1.9686504199007099E-2</v>
      </c>
      <c r="U1134" s="36">
        <v>1.82554604338852E-2</v>
      </c>
      <c r="V1134" s="36">
        <v>1.61994453863476E-2</v>
      </c>
      <c r="W1134" s="36">
        <v>1.35287135254111E-2</v>
      </c>
      <c r="X1134" s="36">
        <v>1.2656089018988801E-2</v>
      </c>
      <c r="Y1134" s="36">
        <v>1.27505095047013E-2</v>
      </c>
      <c r="Z1134" s="36">
        <v>1.15249531348551E-2</v>
      </c>
      <c r="AA1134" s="36">
        <v>5.8053471812847604E-3</v>
      </c>
      <c r="AB1134" s="36">
        <v>5.8486552086253899E-3</v>
      </c>
      <c r="AC1134" s="36">
        <v>5.8922863078514397E-3</v>
      </c>
      <c r="AD1134" s="36">
        <v>5.93624337214399E-3</v>
      </c>
      <c r="AE1134" s="36">
        <v>5.9805273658967203E-3</v>
      </c>
      <c r="AF1134" s="36">
        <v>6.0251411822907002E-3</v>
      </c>
      <c r="AG1134" s="36">
        <v>6.0700896432943699E-3</v>
      </c>
      <c r="AH1134" s="59" t="s">
        <v>804</v>
      </c>
    </row>
    <row r="1135" spans="1:34" ht="15" customHeight="1" x14ac:dyDescent="0.25">
      <c r="A1135" s="34" t="s">
        <v>832</v>
      </c>
      <c r="B1135" s="34" t="s">
        <v>197</v>
      </c>
      <c r="C1135" s="34" t="s">
        <v>45</v>
      </c>
      <c r="D1135" s="34" t="s">
        <v>12</v>
      </c>
      <c r="E1135" s="34" t="s">
        <v>12</v>
      </c>
      <c r="F1135" s="34" t="s">
        <v>13</v>
      </c>
      <c r="G1135" s="34" t="s">
        <v>198</v>
      </c>
      <c r="H1135" s="34" t="s">
        <v>801</v>
      </c>
      <c r="I1135" s="59" t="s">
        <v>857</v>
      </c>
      <c r="J1135" s="35">
        <v>124</v>
      </c>
      <c r="K1135" s="36">
        <v>3.1577245954898998E-3</v>
      </c>
      <c r="L1135" s="36">
        <v>3.81598138427782E-3</v>
      </c>
      <c r="M1135" s="36">
        <v>4.4833618143579603E-3</v>
      </c>
      <c r="N1135" s="36">
        <v>4.9204881712675798E-3</v>
      </c>
      <c r="O1135" s="36">
        <v>5.3617474097913701E-3</v>
      </c>
      <c r="P1135" s="36">
        <v>6.2241448222083596E-3</v>
      </c>
      <c r="Q1135" s="36">
        <v>6.2566420757645801E-3</v>
      </c>
      <c r="R1135" s="36">
        <v>6.7102846664316602E-3</v>
      </c>
      <c r="S1135" s="36">
        <v>7.7232703029118102E-3</v>
      </c>
      <c r="T1135" s="36">
        <v>8.2572865946082506E-3</v>
      </c>
      <c r="U1135" s="36">
        <v>8.8089073387396192E-3</v>
      </c>
      <c r="V1135" s="36">
        <v>9.1558116933851599E-3</v>
      </c>
      <c r="W1135" s="36">
        <v>9.5748873054837501E-3</v>
      </c>
      <c r="X1135" s="36">
        <v>9.7588726430227896E-3</v>
      </c>
      <c r="Y1135" s="36">
        <v>9.8316785069494199E-3</v>
      </c>
      <c r="Z1135" s="36">
        <v>9.8271885793693101E-3</v>
      </c>
      <c r="AA1135" s="36">
        <v>9.9004988543460494E-3</v>
      </c>
      <c r="AB1135" s="36">
        <v>9.9743568100686807E-3</v>
      </c>
      <c r="AC1135" s="36">
        <v>1.0048765735911E-2</v>
      </c>
      <c r="AD1135" s="36">
        <v>1.01237305659339E-2</v>
      </c>
      <c r="AE1135" s="36">
        <v>1.01992529448242E-2</v>
      </c>
      <c r="AF1135" s="36">
        <v>1.02753378066428E-2</v>
      </c>
      <c r="AG1135" s="36">
        <v>1.0351993374824099E-2</v>
      </c>
      <c r="AH1135" s="59" t="s">
        <v>804</v>
      </c>
    </row>
    <row r="1136" spans="1:34" ht="15" customHeight="1" x14ac:dyDescent="0.25">
      <c r="A1136" s="34" t="s">
        <v>832</v>
      </c>
      <c r="B1136" s="34" t="s">
        <v>197</v>
      </c>
      <c r="C1136" s="34" t="s">
        <v>45</v>
      </c>
      <c r="D1136" s="34" t="s">
        <v>12</v>
      </c>
      <c r="E1136" s="34" t="s">
        <v>12</v>
      </c>
      <c r="F1136" s="34" t="s">
        <v>13</v>
      </c>
      <c r="G1136" s="34" t="s">
        <v>198</v>
      </c>
      <c r="H1136" s="34" t="s">
        <v>801</v>
      </c>
      <c r="I1136" s="59" t="s">
        <v>861</v>
      </c>
      <c r="J1136" s="35">
        <v>1640</v>
      </c>
      <c r="K1136" s="36">
        <v>4.6868806459660002E-4</v>
      </c>
      <c r="L1136" s="36">
        <v>4.7199200865719997E-4</v>
      </c>
      <c r="M1136" s="36">
        <v>4.75319243360725E-4</v>
      </c>
      <c r="N1136" s="36">
        <v>4.5381138860473702E-4</v>
      </c>
      <c r="O1136" s="36">
        <v>4.3206630829232298E-4</v>
      </c>
      <c r="P1136" s="36">
        <v>4.1008348024500202E-4</v>
      </c>
      <c r="Q1136" s="36">
        <v>3.8786242837219302E-4</v>
      </c>
      <c r="R1136" s="36">
        <v>3.6540413461072301E-4</v>
      </c>
      <c r="S1136" s="36">
        <v>4.0382732267158102E-4</v>
      </c>
      <c r="T1136" s="36">
        <v>4.1919552669211199E-4</v>
      </c>
      <c r="U1136" s="36">
        <v>4.3456373071264301E-4</v>
      </c>
      <c r="V1136" s="36">
        <v>4.3890924750934101E-4</v>
      </c>
      <c r="W1136" s="36">
        <v>4.4329850512835501E-4</v>
      </c>
      <c r="X1136" s="36">
        <v>4.4660540056249001E-4</v>
      </c>
      <c r="Y1136" s="36">
        <v>4.49937290752234E-4</v>
      </c>
      <c r="Z1136" s="36">
        <v>1.3032256933801401E-4</v>
      </c>
      <c r="AA1136" s="36">
        <v>1.31294768387282E-4</v>
      </c>
      <c r="AB1136" s="36">
        <v>1.32274230466196E-4</v>
      </c>
      <c r="AC1136" s="36">
        <v>4.3309824738880202E-4</v>
      </c>
      <c r="AD1136" s="36">
        <v>1.3425514001105701E-4</v>
      </c>
      <c r="AE1136" s="36">
        <v>1.3525667472060501E-4</v>
      </c>
      <c r="AF1136" s="36">
        <v>1.3626566875789601E-4</v>
      </c>
      <c r="AG1136" s="36">
        <v>1.37282231177429E-4</v>
      </c>
      <c r="AH1136" s="59" t="s">
        <v>804</v>
      </c>
    </row>
    <row r="1137" spans="1:34" ht="15" customHeight="1" x14ac:dyDescent="0.25">
      <c r="A1137" s="34" t="s">
        <v>832</v>
      </c>
      <c r="B1137" s="34" t="s">
        <v>197</v>
      </c>
      <c r="C1137" s="34" t="s">
        <v>45</v>
      </c>
      <c r="D1137" s="34" t="s">
        <v>12</v>
      </c>
      <c r="E1137" s="34" t="s">
        <v>12</v>
      </c>
      <c r="F1137" s="34" t="s">
        <v>13</v>
      </c>
      <c r="G1137" s="34" t="s">
        <v>198</v>
      </c>
      <c r="H1137" s="34" t="s">
        <v>809</v>
      </c>
      <c r="I1137" s="59" t="s">
        <v>199</v>
      </c>
      <c r="J1137" s="35">
        <v>7390</v>
      </c>
      <c r="K1137" s="36">
        <v>3.0634432214160702E-4</v>
      </c>
      <c r="L1137" s="36">
        <v>2.7209993553094702E-4</v>
      </c>
      <c r="M1137" s="36">
        <v>2.3156998994108599E-4</v>
      </c>
      <c r="N1137" s="36">
        <v>1.96849344373882E-4</v>
      </c>
      <c r="O1137" s="36">
        <v>1.68334881293124E-4</v>
      </c>
      <c r="P1137" s="36">
        <v>1.6689759022200801E-4</v>
      </c>
      <c r="Q1137" s="36">
        <v>1.40465285175054E-4</v>
      </c>
      <c r="R1137" s="36">
        <v>1.3107076886891599E-4</v>
      </c>
      <c r="S1137" s="36">
        <v>1.41168611851998E-4</v>
      </c>
      <c r="T1137" s="36">
        <v>1.2098023335012701E-4</v>
      </c>
      <c r="U1137" s="36">
        <v>1.21514415693267E-4</v>
      </c>
      <c r="V1137" s="36">
        <v>1.16073505727782E-4</v>
      </c>
      <c r="W1137" s="36">
        <v>1.04148394428346E-4</v>
      </c>
      <c r="X1137" s="36">
        <v>9.5974492821217306E-5</v>
      </c>
      <c r="Y1137" s="36">
        <v>8.8138075390216899E-5</v>
      </c>
      <c r="Z1137" s="36">
        <v>7.7850908745357307E-5</v>
      </c>
      <c r="AA1137" s="36">
        <v>7.0829441184245206E-5</v>
      </c>
      <c r="AB1137" s="36">
        <v>6.1665948014972703E-5</v>
      </c>
      <c r="AC1137" s="36">
        <v>5.3139947303153103E-5</v>
      </c>
      <c r="AD1137" s="36">
        <v>4.0935409296102402E-5</v>
      </c>
      <c r="AE1137" s="36">
        <v>3.5980076980143801E-5</v>
      </c>
      <c r="AF1137" s="36">
        <v>3.2683069769613303E-5</v>
      </c>
      <c r="AG1137" s="36">
        <v>2.95763247942498E-5</v>
      </c>
      <c r="AH1137" s="59" t="s">
        <v>810</v>
      </c>
    </row>
    <row r="1138" spans="1:34" ht="15" customHeight="1" x14ac:dyDescent="0.25">
      <c r="A1138" s="34" t="s">
        <v>832</v>
      </c>
      <c r="B1138" s="34" t="s">
        <v>197</v>
      </c>
      <c r="C1138" s="34" t="s">
        <v>45</v>
      </c>
      <c r="D1138" s="34" t="s">
        <v>12</v>
      </c>
      <c r="E1138" s="34" t="s">
        <v>12</v>
      </c>
      <c r="F1138" s="34" t="s">
        <v>13</v>
      </c>
      <c r="G1138" s="34" t="s">
        <v>198</v>
      </c>
      <c r="H1138" s="34" t="s">
        <v>809</v>
      </c>
      <c r="I1138" s="59" t="s">
        <v>200</v>
      </c>
      <c r="J1138" s="35">
        <v>3500</v>
      </c>
      <c r="K1138" s="36">
        <v>3.56775370182E-4</v>
      </c>
      <c r="L1138" s="36">
        <v>4.0041769944506401E-4</v>
      </c>
      <c r="M1138" s="36">
        <v>4.6108078414714402E-4</v>
      </c>
      <c r="N1138" s="36">
        <v>5.1385131119405995E-4</v>
      </c>
      <c r="O1138" s="36">
        <v>5.6647127277971996E-4</v>
      </c>
      <c r="P1138" s="36">
        <v>6.1817139433741996E-4</v>
      </c>
      <c r="Q1138" s="36">
        <v>6.6917514269894396E-4</v>
      </c>
      <c r="R1138" s="36">
        <v>7.1670508995245997E-4</v>
      </c>
      <c r="S1138" s="36">
        <v>7.6255728963685603E-4</v>
      </c>
      <c r="T1138" s="36">
        <v>8.1432342249652804E-4</v>
      </c>
      <c r="U1138" s="36">
        <v>8.5987674561263997E-4</v>
      </c>
      <c r="V1138" s="36">
        <v>8.4239448258624397E-4</v>
      </c>
      <c r="W1138" s="36">
        <v>8.2466960659286002E-4</v>
      </c>
      <c r="X1138" s="36">
        <v>8.0792181852424E-4</v>
      </c>
      <c r="Y1138" s="36">
        <v>7.9034052266915204E-4</v>
      </c>
      <c r="Z1138" s="36">
        <v>7.7429523583003197E-4</v>
      </c>
      <c r="AA1138" s="36">
        <v>7.5664288018955999E-4</v>
      </c>
      <c r="AB1138" s="36">
        <v>7.3949070542449202E-4</v>
      </c>
      <c r="AC1138" s="36">
        <v>7.2220555551143998E-4</v>
      </c>
      <c r="AD1138" s="36">
        <v>7.0509427663715597E-4</v>
      </c>
      <c r="AE1138" s="36">
        <v>6.8825218670857599E-4</v>
      </c>
      <c r="AF1138" s="36">
        <v>6.7106565685513201E-4</v>
      </c>
      <c r="AG1138" s="36">
        <v>6.5398597069150802E-4</v>
      </c>
      <c r="AH1138" s="59" t="s">
        <v>810</v>
      </c>
    </row>
    <row r="1139" spans="1:34" ht="15" customHeight="1" x14ac:dyDescent="0.25">
      <c r="A1139" s="34" t="s">
        <v>832</v>
      </c>
      <c r="B1139" s="34" t="s">
        <v>197</v>
      </c>
      <c r="C1139" s="34" t="s">
        <v>45</v>
      </c>
      <c r="D1139" s="34" t="s">
        <v>12</v>
      </c>
      <c r="E1139" s="34" t="s">
        <v>12</v>
      </c>
      <c r="F1139" s="34" t="s">
        <v>13</v>
      </c>
      <c r="G1139" s="34" t="s">
        <v>198</v>
      </c>
      <c r="H1139" s="34" t="s">
        <v>809</v>
      </c>
      <c r="I1139" s="59" t="s">
        <v>858</v>
      </c>
      <c r="J1139" s="35">
        <v>3220</v>
      </c>
      <c r="K1139" s="36">
        <v>2.9453471760251598E-3</v>
      </c>
      <c r="L1139" s="36">
        <v>3.3239271556232798E-3</v>
      </c>
      <c r="M1139" s="36">
        <v>3.8218672842084099E-3</v>
      </c>
      <c r="N1139" s="36">
        <v>4.2586782508328E-3</v>
      </c>
      <c r="O1139" s="36">
        <v>4.6961727338489401E-3</v>
      </c>
      <c r="P1139" s="36">
        <v>5.1110005525526504E-3</v>
      </c>
      <c r="Q1139" s="36">
        <v>5.5479706626148902E-3</v>
      </c>
      <c r="R1139" s="36">
        <v>5.92739563895066E-3</v>
      </c>
      <c r="S1139" s="36">
        <v>6.3172992525366099E-3</v>
      </c>
      <c r="T1139" s="36">
        <v>6.7441953317652703E-3</v>
      </c>
      <c r="U1139" s="36">
        <v>7.1026496255907701E-3</v>
      </c>
      <c r="V1139" s="36">
        <v>6.9616385493730002E-3</v>
      </c>
      <c r="W1139" s="36">
        <v>6.8197556019750603E-3</v>
      </c>
      <c r="X1139" s="36">
        <v>6.6774518358609604E-3</v>
      </c>
      <c r="Y1139" s="36">
        <v>6.5363387536070301E-3</v>
      </c>
      <c r="Z1139" s="36">
        <v>6.3942037998878203E-3</v>
      </c>
      <c r="AA1139" s="36">
        <v>6.2524296063480199E-3</v>
      </c>
      <c r="AB1139" s="36">
        <v>6.11008576226095E-3</v>
      </c>
      <c r="AC1139" s="36">
        <v>5.9687881811168802E-3</v>
      </c>
      <c r="AD1139" s="36">
        <v>5.8269154284802897E-3</v>
      </c>
      <c r="AE1139" s="36">
        <v>5.6847926558942601E-3</v>
      </c>
      <c r="AF1139" s="36">
        <v>5.5430205363603503E-3</v>
      </c>
      <c r="AG1139" s="36">
        <v>5.4013112796528397E-3</v>
      </c>
      <c r="AH1139" s="59" t="s">
        <v>810</v>
      </c>
    </row>
    <row r="1140" spans="1:34" ht="15" customHeight="1" x14ac:dyDescent="0.25">
      <c r="A1140" s="34" t="s">
        <v>832</v>
      </c>
      <c r="B1140" s="34" t="s">
        <v>197</v>
      </c>
      <c r="C1140" s="34" t="s">
        <v>45</v>
      </c>
      <c r="D1140" s="34" t="s">
        <v>12</v>
      </c>
      <c r="E1140" s="34" t="s">
        <v>12</v>
      </c>
      <c r="F1140" s="34" t="s">
        <v>13</v>
      </c>
      <c r="G1140" s="34" t="s">
        <v>198</v>
      </c>
      <c r="H1140" s="34" t="s">
        <v>809</v>
      </c>
      <c r="I1140" s="59" t="s">
        <v>204</v>
      </c>
      <c r="J1140" s="35">
        <v>9810</v>
      </c>
      <c r="K1140" s="36">
        <v>1.6666506578501999E-4</v>
      </c>
      <c r="L1140" s="36">
        <v>1.93502346382073E-4</v>
      </c>
      <c r="M1140" s="36">
        <v>2.25846449000562E-4</v>
      </c>
      <c r="N1140" s="36">
        <v>2.5523449938297401E-4</v>
      </c>
      <c r="O1140" s="36">
        <v>2.8226454277937999E-4</v>
      </c>
      <c r="P1140" s="36">
        <v>3.0676357324244E-4</v>
      </c>
      <c r="Q1140" s="36">
        <v>3.3453725742896799E-4</v>
      </c>
      <c r="R1140" s="36">
        <v>3.6380240595269598E-4</v>
      </c>
      <c r="S1140" s="36">
        <v>3.8998842239200502E-4</v>
      </c>
      <c r="T1140" s="36">
        <v>4.1852701713275699E-4</v>
      </c>
      <c r="U1140" s="36">
        <v>4.50709861121316E-4</v>
      </c>
      <c r="V1140" s="36">
        <v>4.4865648343456801E-4</v>
      </c>
      <c r="W1140" s="36">
        <v>4.4932492359428501E-4</v>
      </c>
      <c r="X1140" s="36">
        <v>4.47966150546946E-4</v>
      </c>
      <c r="Y1140" s="36">
        <v>4.4850234439094798E-4</v>
      </c>
      <c r="Z1140" s="36">
        <v>4.5028766965310901E-4</v>
      </c>
      <c r="AA1140" s="36">
        <v>4.49225427375598E-4</v>
      </c>
      <c r="AB1140" s="36">
        <v>4.4859098324051203E-4</v>
      </c>
      <c r="AC1140" s="36">
        <v>4.4778620300294999E-4</v>
      </c>
      <c r="AD1140" s="36">
        <v>4.4902421006749998E-4</v>
      </c>
      <c r="AE1140" s="36">
        <v>4.4843639922274701E-4</v>
      </c>
      <c r="AF1140" s="36">
        <v>4.4917042857135E-4</v>
      </c>
      <c r="AG1140" s="36">
        <v>4.49055358257608E-4</v>
      </c>
      <c r="AH1140" s="59" t="s">
        <v>810</v>
      </c>
    </row>
    <row r="1141" spans="1:34" ht="15" customHeight="1" x14ac:dyDescent="0.25">
      <c r="A1141" s="34" t="s">
        <v>832</v>
      </c>
      <c r="B1141" s="34" t="s">
        <v>197</v>
      </c>
      <c r="C1141" s="34" t="s">
        <v>45</v>
      </c>
      <c r="D1141" s="34" t="s">
        <v>12</v>
      </c>
      <c r="E1141" s="34" t="s">
        <v>12</v>
      </c>
      <c r="F1141" s="34" t="s">
        <v>13</v>
      </c>
      <c r="G1141" s="34" t="s">
        <v>198</v>
      </c>
      <c r="H1141" s="34" t="s">
        <v>805</v>
      </c>
      <c r="I1141" s="59" t="s">
        <v>201</v>
      </c>
      <c r="J1141" s="35">
        <v>1430</v>
      </c>
      <c r="K1141" s="36"/>
      <c r="L1141" s="36"/>
      <c r="M1141" s="36"/>
      <c r="N1141" s="36"/>
      <c r="O1141" s="36"/>
      <c r="P1141" s="36"/>
      <c r="Q1141" s="36"/>
      <c r="R1141" s="36"/>
      <c r="S1141" s="36"/>
      <c r="T1141" s="36">
        <v>6.1032034572563896E-3</v>
      </c>
      <c r="U1141" s="36">
        <v>2.1017097022103599E-2</v>
      </c>
      <c r="V1141" s="36">
        <v>4.07750926786579E-2</v>
      </c>
      <c r="W1141" s="36">
        <v>6.3082203561779099E-2</v>
      </c>
      <c r="X1141" s="36">
        <v>8.76951131440208E-2</v>
      </c>
      <c r="Y1141" s="36">
        <v>0.114599712672643</v>
      </c>
      <c r="Z1141" s="36">
        <v>0.132345385253968</v>
      </c>
      <c r="AA1141" s="36">
        <v>0.151317964388682</v>
      </c>
      <c r="AB1141" s="36">
        <v>0.171030133773483</v>
      </c>
      <c r="AC1141" s="36">
        <v>0.173730752796564</v>
      </c>
      <c r="AD1141" s="36">
        <v>0.172434790342786</v>
      </c>
      <c r="AE1141" s="36">
        <v>0.17972204572188999</v>
      </c>
      <c r="AF1141" s="36">
        <v>0.17126783229905701</v>
      </c>
      <c r="AG1141" s="36">
        <v>0.17121519560984499</v>
      </c>
      <c r="AH1141" s="59" t="s">
        <v>806</v>
      </c>
    </row>
    <row r="1142" spans="1:34" ht="15" customHeight="1" x14ac:dyDescent="0.25">
      <c r="A1142" s="34" t="s">
        <v>832</v>
      </c>
      <c r="B1142" s="34" t="s">
        <v>197</v>
      </c>
      <c r="C1142" s="34" t="s">
        <v>45</v>
      </c>
      <c r="D1142" s="34" t="s">
        <v>12</v>
      </c>
      <c r="E1142" s="34" t="s">
        <v>12</v>
      </c>
      <c r="F1142" s="34" t="s">
        <v>13</v>
      </c>
      <c r="G1142" s="34" t="s">
        <v>198</v>
      </c>
      <c r="H1142" s="34" t="s">
        <v>805</v>
      </c>
      <c r="I1142" s="59" t="s">
        <v>859</v>
      </c>
      <c r="J1142" s="35">
        <v>1030</v>
      </c>
      <c r="K1142" s="36"/>
      <c r="L1142" s="36">
        <v>2.1791489609748901E-3</v>
      </c>
      <c r="M1142" s="36">
        <v>2.27056942919138E-3</v>
      </c>
      <c r="N1142" s="36">
        <v>5.8615257115239199E-3</v>
      </c>
      <c r="O1142" s="36">
        <v>9.7652105582675102E-3</v>
      </c>
      <c r="P1142" s="36">
        <v>1.38375660200674E-2</v>
      </c>
      <c r="Q1142" s="36">
        <v>1.56685053434087E-2</v>
      </c>
      <c r="R1142" s="36">
        <v>1.45896586665509E-2</v>
      </c>
      <c r="S1142" s="36">
        <v>1.9710763980368601E-2</v>
      </c>
      <c r="T1142" s="36">
        <v>2.2677848344062501E-2</v>
      </c>
      <c r="U1142" s="36">
        <v>2.8113779133463301E-2</v>
      </c>
      <c r="V1142" s="36">
        <v>3.34915035558353E-2</v>
      </c>
      <c r="W1142" s="36">
        <v>3.8796638106363697E-2</v>
      </c>
      <c r="X1142" s="36">
        <v>4.5619175019364397E-2</v>
      </c>
      <c r="Y1142" s="36">
        <v>5.8959892134276402E-2</v>
      </c>
      <c r="Z1142" s="36">
        <v>0.116688706395811</v>
      </c>
      <c r="AA1142" s="36">
        <v>0.201049295900569</v>
      </c>
      <c r="AB1142" s="36">
        <v>0.27008817120974798</v>
      </c>
      <c r="AC1142" s="36">
        <v>0.34615717156435299</v>
      </c>
      <c r="AD1142" s="36">
        <v>0.35919202085593899</v>
      </c>
      <c r="AE1142" s="36">
        <v>0.398524831405136</v>
      </c>
      <c r="AF1142" s="36">
        <v>0.399088774483152</v>
      </c>
      <c r="AG1142" s="36">
        <v>0.406268202944502</v>
      </c>
      <c r="AH1142" s="59" t="s">
        <v>806</v>
      </c>
    </row>
    <row r="1143" spans="1:34" ht="15" customHeight="1" x14ac:dyDescent="0.25">
      <c r="A1143" s="34" t="s">
        <v>832</v>
      </c>
      <c r="B1143" s="34" t="s">
        <v>197</v>
      </c>
      <c r="C1143" s="34" t="s">
        <v>45</v>
      </c>
      <c r="D1143" s="34" t="s">
        <v>12</v>
      </c>
      <c r="E1143" s="34" t="s">
        <v>12</v>
      </c>
      <c r="F1143" s="34" t="s">
        <v>13</v>
      </c>
      <c r="G1143" s="34" t="s">
        <v>198</v>
      </c>
      <c r="H1143" s="34" t="s">
        <v>799</v>
      </c>
      <c r="I1143" s="59" t="s">
        <v>200</v>
      </c>
      <c r="J1143" s="35">
        <v>3500</v>
      </c>
      <c r="K1143" s="36">
        <v>3.38340408262107E-2</v>
      </c>
      <c r="L1143" s="36">
        <v>4.1214565793932997E-2</v>
      </c>
      <c r="M1143" s="36">
        <v>5.1626855878765997E-2</v>
      </c>
      <c r="N1143" s="36">
        <v>6.4048134188653197E-2</v>
      </c>
      <c r="O1143" s="36">
        <v>7.7955905181287297E-2</v>
      </c>
      <c r="P1143" s="36">
        <v>9.4091767698588305E-2</v>
      </c>
      <c r="Q1143" s="36">
        <v>0.109845482149516</v>
      </c>
      <c r="R1143" s="36">
        <v>0.130243120141426</v>
      </c>
      <c r="S1143" s="36">
        <v>0.15196052136798199</v>
      </c>
      <c r="T1143" s="36">
        <v>0.17261171121737601</v>
      </c>
      <c r="U1143" s="36">
        <v>0.22705974530143599</v>
      </c>
      <c r="V1143" s="36">
        <v>0.27621582175095499</v>
      </c>
      <c r="W1143" s="36">
        <v>0.32556564595064102</v>
      </c>
      <c r="X1143" s="36">
        <v>0.374536271001497</v>
      </c>
      <c r="Y1143" s="36">
        <v>0.41697693397646202</v>
      </c>
      <c r="Z1143" s="36">
        <v>0.45214955586125899</v>
      </c>
      <c r="AA1143" s="36">
        <v>0.48537141912748399</v>
      </c>
      <c r="AB1143" s="36">
        <v>0.50988067063641795</v>
      </c>
      <c r="AC1143" s="36">
        <v>0.53136820104160298</v>
      </c>
      <c r="AD1143" s="36">
        <v>0.54256723011269004</v>
      </c>
      <c r="AE1143" s="36">
        <v>0.55944296456977105</v>
      </c>
      <c r="AF1143" s="36">
        <v>0.57508251824099399</v>
      </c>
      <c r="AG1143" s="36">
        <v>0.58700769739737402</v>
      </c>
      <c r="AH1143" s="59" t="s">
        <v>803</v>
      </c>
    </row>
    <row r="1144" spans="1:34" ht="15" customHeight="1" x14ac:dyDescent="0.25">
      <c r="A1144" s="34" t="s">
        <v>832</v>
      </c>
      <c r="B1144" s="34" t="s">
        <v>197</v>
      </c>
      <c r="C1144" s="34" t="s">
        <v>45</v>
      </c>
      <c r="D1144" s="34" t="s">
        <v>12</v>
      </c>
      <c r="E1144" s="34" t="s">
        <v>12</v>
      </c>
      <c r="F1144" s="34" t="s">
        <v>13</v>
      </c>
      <c r="G1144" s="34" t="s">
        <v>198</v>
      </c>
      <c r="H1144" s="34" t="s">
        <v>799</v>
      </c>
      <c r="I1144" s="59" t="s">
        <v>201</v>
      </c>
      <c r="J1144" s="35">
        <v>1430</v>
      </c>
      <c r="K1144" s="36">
        <v>0.47938268725406602</v>
      </c>
      <c r="L1144" s="36">
        <v>0.53968429306861299</v>
      </c>
      <c r="M1144" s="36">
        <v>0.59911476204857395</v>
      </c>
      <c r="N1144" s="36">
        <v>0.67193972181776696</v>
      </c>
      <c r="O1144" s="36">
        <v>0.74471714851191095</v>
      </c>
      <c r="P1144" s="36">
        <v>0.83217149115098199</v>
      </c>
      <c r="Q1144" s="36">
        <v>0.89485034370318395</v>
      </c>
      <c r="R1144" s="36">
        <v>0.94394556585054201</v>
      </c>
      <c r="S1144" s="36">
        <v>0.96859175456180702</v>
      </c>
      <c r="T1144" s="36">
        <v>0.98193047403377198</v>
      </c>
      <c r="U1144" s="36">
        <v>1.0007963838283001</v>
      </c>
      <c r="V1144" s="36">
        <v>1.00924713248043</v>
      </c>
      <c r="W1144" s="36">
        <v>1.01460851952233</v>
      </c>
      <c r="X1144" s="36">
        <v>1.02473462903984</v>
      </c>
      <c r="Y1144" s="36">
        <v>1.03053172995818</v>
      </c>
      <c r="Z1144" s="36">
        <v>1.0250584304253401</v>
      </c>
      <c r="AA1144" s="36">
        <v>1.0142961386790501</v>
      </c>
      <c r="AB1144" s="36">
        <v>1.0163078455752601</v>
      </c>
      <c r="AC1144" s="36">
        <v>1.0119860951244399</v>
      </c>
      <c r="AD1144" s="36">
        <v>1.0019764382119301</v>
      </c>
      <c r="AE1144" s="36">
        <v>0.99550360502573298</v>
      </c>
      <c r="AF1144" s="36">
        <v>0.96836778179190197</v>
      </c>
      <c r="AG1144" s="36">
        <v>0.94666027816971898</v>
      </c>
      <c r="AH1144" s="59" t="s">
        <v>803</v>
      </c>
    </row>
    <row r="1145" spans="1:34" ht="15" customHeight="1" x14ac:dyDescent="0.25">
      <c r="A1145" s="34" t="s">
        <v>832</v>
      </c>
      <c r="B1145" s="34" t="s">
        <v>197</v>
      </c>
      <c r="C1145" s="34" t="s">
        <v>45</v>
      </c>
      <c r="D1145" s="34" t="s">
        <v>12</v>
      </c>
      <c r="E1145" s="34" t="s">
        <v>12</v>
      </c>
      <c r="F1145" s="34" t="s">
        <v>13</v>
      </c>
      <c r="G1145" s="34" t="s">
        <v>198</v>
      </c>
      <c r="H1145" s="34" t="s">
        <v>799</v>
      </c>
      <c r="I1145" s="59" t="s">
        <v>202</v>
      </c>
      <c r="J1145" s="35">
        <v>4470</v>
      </c>
      <c r="K1145" s="36">
        <v>4.7787496421618697E-2</v>
      </c>
      <c r="L1145" s="36">
        <v>5.8028153246972997E-2</v>
      </c>
      <c r="M1145" s="36">
        <v>7.1532750467742504E-2</v>
      </c>
      <c r="N1145" s="36">
        <v>8.7987416445116498E-2</v>
      </c>
      <c r="O1145" s="36">
        <v>0.105947631603047</v>
      </c>
      <c r="P1145" s="36">
        <v>0.12585889965682501</v>
      </c>
      <c r="Q1145" s="36">
        <v>0.14519511212970401</v>
      </c>
      <c r="R1145" s="36">
        <v>0.170399905498264</v>
      </c>
      <c r="S1145" s="36">
        <v>0.19629655200659199</v>
      </c>
      <c r="T1145" s="36">
        <v>0.22058038554230899</v>
      </c>
      <c r="U1145" s="36">
        <v>0.26937425003070897</v>
      </c>
      <c r="V1145" s="36">
        <v>0.31070809122232601</v>
      </c>
      <c r="W1145" s="36">
        <v>0.35182515182722002</v>
      </c>
      <c r="X1145" s="36">
        <v>0.391281639528475</v>
      </c>
      <c r="Y1145" s="36">
        <v>0.42188010570379098</v>
      </c>
      <c r="Z1145" s="36">
        <v>0.44147323183800202</v>
      </c>
      <c r="AA1145" s="36">
        <v>0.458592393461564</v>
      </c>
      <c r="AB1145" s="36">
        <v>0.427300750236976</v>
      </c>
      <c r="AC1145" s="36">
        <v>0.39646696601827103</v>
      </c>
      <c r="AD1145" s="36">
        <v>0.35800918179619801</v>
      </c>
      <c r="AE1145" s="36">
        <v>0.32761004995501403</v>
      </c>
      <c r="AF1145" s="36">
        <v>0.301517840920347</v>
      </c>
      <c r="AG1145" s="36">
        <v>0.27605126087894899</v>
      </c>
      <c r="AH1145" s="59" t="s">
        <v>803</v>
      </c>
    </row>
    <row r="1146" spans="1:34" ht="15" customHeight="1" x14ac:dyDescent="0.25">
      <c r="A1146" s="34" t="s">
        <v>832</v>
      </c>
      <c r="B1146" s="34" t="s">
        <v>197</v>
      </c>
      <c r="C1146" s="34" t="s">
        <v>45</v>
      </c>
      <c r="D1146" s="34" t="s">
        <v>12</v>
      </c>
      <c r="E1146" s="34" t="s">
        <v>12</v>
      </c>
      <c r="F1146" s="34" t="s">
        <v>13</v>
      </c>
      <c r="G1146" s="34" t="s">
        <v>198</v>
      </c>
      <c r="H1146" s="34" t="s">
        <v>799</v>
      </c>
      <c r="I1146" s="59" t="s">
        <v>857</v>
      </c>
      <c r="J1146" s="35">
        <v>124</v>
      </c>
      <c r="K1146" s="36">
        <v>4.3214124454367402E-5</v>
      </c>
      <c r="L1146" s="36">
        <v>4.25247064444724E-5</v>
      </c>
      <c r="M1146" s="36">
        <v>4.0661886361380203E-5</v>
      </c>
      <c r="N1146" s="36">
        <v>3.9856896602594198E-5</v>
      </c>
      <c r="O1146" s="36">
        <v>3.7846287473739498E-5</v>
      </c>
      <c r="P1146" s="36">
        <v>3.5276621298249399E-5</v>
      </c>
      <c r="Q1146" s="36">
        <v>3.4394693434257799E-5</v>
      </c>
      <c r="R1146" s="36">
        <v>3.2042963985632403E-5</v>
      </c>
      <c r="S1146" s="36">
        <v>3.1052986572754698E-5</v>
      </c>
      <c r="T1146" s="36">
        <v>3.0397791955218199E-5</v>
      </c>
      <c r="U1146" s="36">
        <v>2.8432329480306301E-5</v>
      </c>
      <c r="V1146" s="36">
        <v>2.6881249879709402E-5</v>
      </c>
      <c r="W1146" s="36">
        <v>2.5277631430915599E-5</v>
      </c>
      <c r="X1146" s="36">
        <v>2.3212794549010499E-5</v>
      </c>
      <c r="Y1146" s="36">
        <v>2.14860274582379E-5</v>
      </c>
      <c r="Z1146" s="36">
        <v>1.92941337187327E-5</v>
      </c>
      <c r="AA1146" s="36">
        <v>1.7044020069834901E-5</v>
      </c>
      <c r="AB1146" s="36">
        <v>1.5140535094601501E-5</v>
      </c>
      <c r="AC1146" s="36">
        <v>1.4777769767887899E-5</v>
      </c>
      <c r="AD1146" s="36">
        <v>1.2479035576849599E-5</v>
      </c>
      <c r="AE1146" s="36">
        <v>1.2069954714342601E-5</v>
      </c>
      <c r="AF1146" s="36">
        <v>1.01033273060111E-5</v>
      </c>
      <c r="AG1146" s="36">
        <v>9.6515172530762402E-6</v>
      </c>
      <c r="AH1146" s="59" t="s">
        <v>803</v>
      </c>
    </row>
    <row r="1147" spans="1:34" ht="15" customHeight="1" x14ac:dyDescent="0.25">
      <c r="A1147" s="34" t="s">
        <v>832</v>
      </c>
      <c r="B1147" s="34" t="s">
        <v>197</v>
      </c>
      <c r="C1147" s="34" t="s">
        <v>45</v>
      </c>
      <c r="D1147" s="34" t="s">
        <v>12</v>
      </c>
      <c r="E1147" s="34" t="s">
        <v>12</v>
      </c>
      <c r="F1147" s="34" t="s">
        <v>13</v>
      </c>
      <c r="G1147" s="34" t="s">
        <v>198</v>
      </c>
      <c r="H1147" s="34" t="s">
        <v>799</v>
      </c>
      <c r="I1147" s="59" t="s">
        <v>204</v>
      </c>
      <c r="J1147" s="35">
        <v>9810</v>
      </c>
      <c r="K1147" s="36">
        <v>1.46980716080852E-2</v>
      </c>
      <c r="L1147" s="36">
        <v>1.5935597477595102E-2</v>
      </c>
      <c r="M1147" s="36">
        <v>1.8679354551763699E-2</v>
      </c>
      <c r="N1147" s="36">
        <v>1.90367839935228E-2</v>
      </c>
      <c r="O1147" s="36">
        <v>2.0366195377447101E-2</v>
      </c>
      <c r="P1147" s="36">
        <v>2.1229325208056302E-2</v>
      </c>
      <c r="Q1147" s="36">
        <v>2.1602625142146999E-2</v>
      </c>
      <c r="R1147" s="36">
        <v>2.14617004511958E-2</v>
      </c>
      <c r="S1147" s="36">
        <v>2.2343956338469199E-2</v>
      </c>
      <c r="T1147" s="36">
        <v>2.1627412871834902E-2</v>
      </c>
      <c r="U1147" s="36">
        <v>2.2496128640868501E-2</v>
      </c>
      <c r="V1147" s="36">
        <v>2.17268176038387E-2</v>
      </c>
      <c r="W1147" s="36">
        <v>2.1461842709429701E-2</v>
      </c>
      <c r="X1147" s="36">
        <v>2.0570164005176899E-2</v>
      </c>
      <c r="Y1147" s="36">
        <v>1.96726005178645E-2</v>
      </c>
      <c r="Z1147" s="36">
        <v>1.9325586630400699E-2</v>
      </c>
      <c r="AA1147" s="36">
        <v>1.90028344241913E-2</v>
      </c>
      <c r="AB1147" s="36">
        <v>1.8625314844786599E-2</v>
      </c>
      <c r="AC1147" s="36">
        <v>1.75782696802338E-2</v>
      </c>
      <c r="AD1147" s="36">
        <v>1.6529107017220001E-2</v>
      </c>
      <c r="AE1147" s="36">
        <v>1.60372599194127E-2</v>
      </c>
      <c r="AF1147" s="36">
        <v>1.4886896386261299E-2</v>
      </c>
      <c r="AG1147" s="36">
        <v>1.37376238407172E-2</v>
      </c>
      <c r="AH1147" s="59" t="s">
        <v>803</v>
      </c>
    </row>
    <row r="1148" spans="1:34" ht="15" customHeight="1" x14ac:dyDescent="0.25">
      <c r="A1148" s="34" t="s">
        <v>832</v>
      </c>
      <c r="B1148" s="34" t="s">
        <v>197</v>
      </c>
      <c r="C1148" s="34" t="s">
        <v>45</v>
      </c>
      <c r="D1148" s="34" t="s">
        <v>12</v>
      </c>
      <c r="E1148" s="34" t="s">
        <v>12</v>
      </c>
      <c r="F1148" s="34" t="s">
        <v>13</v>
      </c>
      <c r="G1148" s="34" t="s">
        <v>198</v>
      </c>
      <c r="H1148" s="34" t="s">
        <v>799</v>
      </c>
      <c r="I1148" s="59" t="s">
        <v>205</v>
      </c>
      <c r="J1148" s="35">
        <v>675</v>
      </c>
      <c r="K1148" s="36">
        <v>1.5910069260718199E-5</v>
      </c>
      <c r="L1148" s="36">
        <v>6.8343095031072305E-5</v>
      </c>
      <c r="M1148" s="36">
        <v>2.1564827998551801E-4</v>
      </c>
      <c r="N1148" s="36">
        <v>3.7530672057602398E-4</v>
      </c>
      <c r="O1148" s="36">
        <v>6.5160838366948E-4</v>
      </c>
      <c r="P1148" s="36">
        <v>1.06492650113582E-3</v>
      </c>
      <c r="Q1148" s="36">
        <v>1.50396709212603E-3</v>
      </c>
      <c r="R1148" s="36">
        <v>2.0362477930156598E-3</v>
      </c>
      <c r="S1148" s="36">
        <v>2.7092494350638898E-3</v>
      </c>
      <c r="T1148" s="36">
        <v>3.4340873645704699E-3</v>
      </c>
      <c r="U1148" s="36">
        <v>7.0443523285515196E-3</v>
      </c>
      <c r="V1148" s="36">
        <v>1.0647708569416501E-2</v>
      </c>
      <c r="W1148" s="36">
        <v>1.4308122000746999E-2</v>
      </c>
      <c r="X1148" s="36">
        <v>1.8106228633185398E-2</v>
      </c>
      <c r="Y1148" s="36">
        <v>2.18666634003199E-2</v>
      </c>
      <c r="Z1148" s="36">
        <v>2.5796358456473999E-2</v>
      </c>
      <c r="AA1148" s="36">
        <v>2.9696624931807001E-2</v>
      </c>
      <c r="AB1148" s="36">
        <v>3.5983012518544799E-2</v>
      </c>
      <c r="AC1148" s="36">
        <v>4.18863188211617E-2</v>
      </c>
      <c r="AD1148" s="36">
        <v>4.7344608089946498E-2</v>
      </c>
      <c r="AE1148" s="36">
        <v>5.29171309816234E-2</v>
      </c>
      <c r="AF1148" s="36">
        <v>5.7870727303548301E-2</v>
      </c>
      <c r="AG1148" s="36">
        <v>6.2270436532520602E-2</v>
      </c>
      <c r="AH1148" s="59" t="s">
        <v>803</v>
      </c>
    </row>
    <row r="1149" spans="1:34" ht="15" customHeight="1" x14ac:dyDescent="0.25">
      <c r="A1149" s="34" t="s">
        <v>832</v>
      </c>
      <c r="B1149" s="34" t="s">
        <v>197</v>
      </c>
      <c r="C1149" s="34" t="s">
        <v>45</v>
      </c>
      <c r="D1149" s="34" t="s">
        <v>12</v>
      </c>
      <c r="E1149" s="34" t="s">
        <v>12</v>
      </c>
      <c r="F1149" s="34" t="s">
        <v>13</v>
      </c>
      <c r="G1149" s="34" t="s">
        <v>198</v>
      </c>
      <c r="H1149" s="34" t="s">
        <v>807</v>
      </c>
      <c r="I1149" s="59" t="s">
        <v>199</v>
      </c>
      <c r="J1149" s="35">
        <v>7390</v>
      </c>
      <c r="K1149" s="36">
        <v>8.2809505955910704E-4</v>
      </c>
      <c r="L1149" s="36">
        <v>9.7155781295006703E-4</v>
      </c>
      <c r="M1149" s="36">
        <v>1.17691217421632E-3</v>
      </c>
      <c r="N1149" s="36">
        <v>1.32929881639724E-3</v>
      </c>
      <c r="O1149" s="36">
        <v>1.5634810907373901E-3</v>
      </c>
      <c r="P1149" s="36">
        <v>1.6177703546820701E-3</v>
      </c>
      <c r="Q1149" s="36">
        <v>2.5210322712432998E-3</v>
      </c>
      <c r="R1149" s="36">
        <v>2.1513580445409299E-3</v>
      </c>
      <c r="S1149" s="36">
        <v>1.80040165295478E-3</v>
      </c>
      <c r="T1149" s="36">
        <v>1.7370717483940199E-3</v>
      </c>
      <c r="U1149" s="36">
        <v>1.6941062048465201E-3</v>
      </c>
      <c r="V1149" s="36">
        <v>1.8917938963841901E-3</v>
      </c>
      <c r="W1149" s="36">
        <v>1.8511375785909101E-3</v>
      </c>
      <c r="X1149" s="36">
        <v>1.81122675623636E-3</v>
      </c>
      <c r="Y1149" s="36">
        <v>1.7744856303155299E-3</v>
      </c>
      <c r="Z1149" s="36">
        <v>1.8869749924151501E-3</v>
      </c>
      <c r="AA1149" s="36">
        <v>1.9262073602876999E-3</v>
      </c>
      <c r="AB1149" s="36">
        <v>1.8947986720643799E-3</v>
      </c>
      <c r="AC1149" s="36">
        <v>2.05297007727779E-3</v>
      </c>
      <c r="AD1149" s="36">
        <v>2.0031147346081801E-3</v>
      </c>
      <c r="AE1149" s="36">
        <v>1.9531377126021199E-3</v>
      </c>
      <c r="AF1149" s="36">
        <v>1.9816234151124501E-3</v>
      </c>
      <c r="AG1149" s="36">
        <v>2.0384640902674999E-3</v>
      </c>
      <c r="AH1149" s="59" t="s">
        <v>808</v>
      </c>
    </row>
    <row r="1150" spans="1:34" ht="15" customHeight="1" x14ac:dyDescent="0.25">
      <c r="A1150" s="34" t="s">
        <v>832</v>
      </c>
      <c r="B1150" s="34" t="s">
        <v>197</v>
      </c>
      <c r="C1150" s="34" t="s">
        <v>45</v>
      </c>
      <c r="D1150" s="34" t="s">
        <v>12</v>
      </c>
      <c r="E1150" s="34" t="s">
        <v>12</v>
      </c>
      <c r="F1150" s="34" t="s">
        <v>13</v>
      </c>
      <c r="G1150" s="34" t="s">
        <v>198</v>
      </c>
      <c r="H1150" s="34" t="s">
        <v>807</v>
      </c>
      <c r="I1150" s="59" t="s">
        <v>859</v>
      </c>
      <c r="J1150" s="35">
        <v>1030</v>
      </c>
      <c r="K1150" s="36">
        <v>0.144785280696061</v>
      </c>
      <c r="L1150" s="36">
        <v>0.155386802174697</v>
      </c>
      <c r="M1150" s="36">
        <v>0.16580165242300901</v>
      </c>
      <c r="N1150" s="36">
        <v>0.167557531203197</v>
      </c>
      <c r="O1150" s="36">
        <v>0.16918483215108901</v>
      </c>
      <c r="P1150" s="36">
        <v>0.17086938647109801</v>
      </c>
      <c r="Q1150" s="36">
        <v>0.17256917908535799</v>
      </c>
      <c r="R1150" s="36">
        <v>0.17429909452414699</v>
      </c>
      <c r="S1150" s="36">
        <v>0.176073109781412</v>
      </c>
      <c r="T1150" s="36">
        <v>0.17781160708000099</v>
      </c>
      <c r="U1150" s="36">
        <v>0.17958639237658899</v>
      </c>
      <c r="V1150" s="36">
        <v>0.181407419043801</v>
      </c>
      <c r="W1150" s="36">
        <v>0.18321721856383999</v>
      </c>
      <c r="X1150" s="36">
        <v>0.18456835683598199</v>
      </c>
      <c r="Y1150" s="36">
        <v>0.18595630917351699</v>
      </c>
      <c r="Z1150" s="36">
        <v>0.187345039492779</v>
      </c>
      <c r="AA1150" s="36">
        <v>0.188734436740287</v>
      </c>
      <c r="AB1150" s="36">
        <v>0.19014650814654099</v>
      </c>
      <c r="AC1150" s="36">
        <v>0.19155632671356701</v>
      </c>
      <c r="AD1150" s="36">
        <v>0.192995878647059</v>
      </c>
      <c r="AE1150" s="36">
        <v>0.19444183907186999</v>
      </c>
      <c r="AF1150" s="36">
        <v>0.195890446465976</v>
      </c>
      <c r="AG1150" s="36">
        <v>0.19733892865043501</v>
      </c>
      <c r="AH1150" s="59" t="s">
        <v>808</v>
      </c>
    </row>
    <row r="1151" spans="1:34" ht="15" customHeight="1" x14ac:dyDescent="0.25">
      <c r="A1151" s="34" t="s">
        <v>832</v>
      </c>
      <c r="B1151" s="34" t="s">
        <v>197</v>
      </c>
      <c r="C1151" s="34" t="s">
        <v>45</v>
      </c>
      <c r="D1151" s="34" t="s">
        <v>12</v>
      </c>
      <c r="E1151" s="34" t="s">
        <v>12</v>
      </c>
      <c r="F1151" s="34" t="s">
        <v>13</v>
      </c>
      <c r="G1151" s="34" t="s">
        <v>198</v>
      </c>
      <c r="H1151" s="34" t="s">
        <v>807</v>
      </c>
      <c r="I1151" s="59" t="s">
        <v>860</v>
      </c>
      <c r="J1151" s="35">
        <v>794</v>
      </c>
      <c r="K1151" s="36">
        <v>3.95433755699853E-4</v>
      </c>
      <c r="L1151" s="36">
        <v>4.34944126907055E-4</v>
      </c>
      <c r="M1151" s="36">
        <v>3.8907807487363703E-4</v>
      </c>
      <c r="N1151" s="36">
        <v>4.4632242059345598E-4</v>
      </c>
      <c r="O1151" s="36">
        <v>4.2889608823153401E-4</v>
      </c>
      <c r="P1151" s="36">
        <v>4.17161459794609E-4</v>
      </c>
      <c r="Q1151" s="36">
        <v>3.7244072829903499E-4</v>
      </c>
      <c r="R1151" s="36">
        <v>3.6323141621922401E-4</v>
      </c>
      <c r="S1151" s="36">
        <v>3.5463933326357799E-4</v>
      </c>
      <c r="T1151" s="36">
        <v>3.4660843972401001E-4</v>
      </c>
      <c r="U1151" s="36">
        <v>3.1203255209313001E-4</v>
      </c>
      <c r="V1151" s="36">
        <v>3.3029595058317899E-4</v>
      </c>
      <c r="W1151" s="36">
        <v>3.2319759956385901E-4</v>
      </c>
      <c r="X1151" s="36">
        <v>3.4055474665634902E-4</v>
      </c>
      <c r="Y1151" s="36">
        <v>3.3364652007082901E-4</v>
      </c>
      <c r="Z1151" s="36">
        <v>3.3790215245323201E-4</v>
      </c>
      <c r="AA1151" s="36">
        <v>3.3113042361427502E-4</v>
      </c>
      <c r="AB1151" s="36">
        <v>3.4608920805852402E-4</v>
      </c>
      <c r="AC1151" s="36">
        <v>3.4089051670679801E-4</v>
      </c>
      <c r="AD1151" s="36">
        <v>3.5217758379899202E-4</v>
      </c>
      <c r="AE1151" s="36">
        <v>3.4339087450497598E-4</v>
      </c>
      <c r="AF1151" s="36">
        <v>3.5485092277836802E-4</v>
      </c>
      <c r="AG1151" s="36">
        <v>3.441706043765E-4</v>
      </c>
      <c r="AH1151" s="59" t="s">
        <v>808</v>
      </c>
    </row>
    <row r="1152" spans="1:34" ht="15" customHeight="1" x14ac:dyDescent="0.25">
      <c r="A1152" s="34" t="s">
        <v>832</v>
      </c>
      <c r="B1152" s="34" t="s">
        <v>197</v>
      </c>
      <c r="C1152" s="34" t="s">
        <v>45</v>
      </c>
      <c r="D1152" s="34" t="s">
        <v>12</v>
      </c>
      <c r="E1152" s="34" t="s">
        <v>12</v>
      </c>
      <c r="F1152" s="34" t="s">
        <v>13</v>
      </c>
      <c r="G1152" s="34" t="s">
        <v>198</v>
      </c>
      <c r="H1152" s="34" t="s">
        <v>807</v>
      </c>
      <c r="I1152" s="59" t="s">
        <v>861</v>
      </c>
      <c r="J1152" s="35">
        <v>1640</v>
      </c>
      <c r="K1152" s="36">
        <v>8.1676493620624607E-3</v>
      </c>
      <c r="L1152" s="36">
        <v>8.2650339883799107E-3</v>
      </c>
      <c r="M1152" s="36">
        <v>8.4381920016675504E-3</v>
      </c>
      <c r="N1152" s="36">
        <v>8.6656252340915792E-3</v>
      </c>
      <c r="O1152" s="36">
        <v>8.8588108904246402E-3</v>
      </c>
      <c r="P1152" s="36">
        <v>8.4728259550223301E-3</v>
      </c>
      <c r="Q1152" s="36">
        <v>8.0423999722003797E-3</v>
      </c>
      <c r="R1152" s="36">
        <v>7.6389222041615603E-3</v>
      </c>
      <c r="S1152" s="36">
        <v>7.2584528525529201E-3</v>
      </c>
      <c r="T1152" s="36">
        <v>6.93888471077014E-3</v>
      </c>
      <c r="U1152" s="36">
        <v>6.6061299756744601E-3</v>
      </c>
      <c r="V1152" s="36">
        <v>6.6647975767743202E-3</v>
      </c>
      <c r="W1152" s="36">
        <v>6.7269688326195998E-3</v>
      </c>
      <c r="X1152" s="36">
        <v>6.7829094017376503E-3</v>
      </c>
      <c r="Y1152" s="36">
        <v>6.8422148898296398E-3</v>
      </c>
      <c r="Z1152" s="36">
        <v>6.8862813134717496E-3</v>
      </c>
      <c r="AA1152" s="36">
        <v>6.9677097638985996E-3</v>
      </c>
      <c r="AB1152" s="36">
        <v>7.02229310290922E-3</v>
      </c>
      <c r="AC1152" s="36">
        <v>7.0410635692588E-3</v>
      </c>
      <c r="AD1152" s="36">
        <v>7.1125481239673301E-3</v>
      </c>
      <c r="AE1152" s="36">
        <v>7.1715161084694402E-3</v>
      </c>
      <c r="AF1152" s="36">
        <v>7.2194733080122898E-3</v>
      </c>
      <c r="AG1152" s="36">
        <v>7.2703774338749999E-3</v>
      </c>
      <c r="AH1152" s="59" t="s">
        <v>808</v>
      </c>
    </row>
    <row r="1153" spans="1:34" ht="15" customHeight="1" x14ac:dyDescent="0.25">
      <c r="A1153" s="34" t="s">
        <v>832</v>
      </c>
      <c r="B1153" s="34" t="s">
        <v>197</v>
      </c>
      <c r="C1153" s="34" t="s">
        <v>45</v>
      </c>
      <c r="D1153" s="34" t="s">
        <v>12</v>
      </c>
      <c r="E1153" s="34" t="s">
        <v>12</v>
      </c>
      <c r="F1153" s="34" t="s">
        <v>13</v>
      </c>
      <c r="G1153" s="34" t="s">
        <v>198</v>
      </c>
      <c r="H1153" s="34" t="s">
        <v>807</v>
      </c>
      <c r="I1153" s="59" t="s">
        <v>862</v>
      </c>
      <c r="J1153" s="35">
        <v>9300</v>
      </c>
      <c r="K1153" s="36">
        <v>1.2737050758222599E-3</v>
      </c>
      <c r="L1153" s="36">
        <v>8.15109396520714E-4</v>
      </c>
      <c r="M1153" s="36">
        <v>3.0761179030468402E-3</v>
      </c>
      <c r="N1153" s="36">
        <v>4.18216474711513E-4</v>
      </c>
      <c r="O1153" s="36">
        <v>2.63738683978656E-3</v>
      </c>
      <c r="P1153" s="36">
        <v>1.6287160269061801E-3</v>
      </c>
      <c r="Q1153" s="36">
        <v>1.9828822837077201E-3</v>
      </c>
      <c r="R1153" s="36">
        <v>2.70739239705391E-3</v>
      </c>
      <c r="S1153" s="36">
        <v>2.2657287378183501E-3</v>
      </c>
      <c r="T1153" s="36">
        <v>2.1860307523765298E-3</v>
      </c>
      <c r="U1153" s="36">
        <v>2.74109200358893E-3</v>
      </c>
      <c r="V1153" s="36">
        <v>1.78555648542331E-3</v>
      </c>
      <c r="W1153" s="36">
        <v>2.62077495480482E-3</v>
      </c>
      <c r="X1153" s="36">
        <v>2.27935166887667E-3</v>
      </c>
      <c r="Y1153" s="36">
        <v>2.2331145280017101E-3</v>
      </c>
      <c r="Z1153" s="36">
        <v>2.3746775953265601E-3</v>
      </c>
      <c r="AA1153" s="36">
        <v>2.4240498580075198E-3</v>
      </c>
      <c r="AB1153" s="36">
        <v>2.3845233626791202E-3</v>
      </c>
      <c r="AC1153" s="36">
        <v>2.5835753340572799E-3</v>
      </c>
      <c r="AD1153" s="36">
        <v>2.2916677367272801E-3</v>
      </c>
      <c r="AE1153" s="36">
        <v>2.4579405584843799E-3</v>
      </c>
      <c r="AF1153" s="36">
        <v>2.4937886008859502E-3</v>
      </c>
      <c r="AG1153" s="36">
        <v>2.7485573225625999E-3</v>
      </c>
      <c r="AH1153" s="59" t="s">
        <v>808</v>
      </c>
    </row>
    <row r="1154" spans="1:34" ht="15" customHeight="1" x14ac:dyDescent="0.25">
      <c r="A1154" s="34" t="s">
        <v>832</v>
      </c>
      <c r="B1154" s="34" t="s">
        <v>788</v>
      </c>
      <c r="C1154" s="34" t="s">
        <v>45</v>
      </c>
      <c r="D1154" s="34" t="s">
        <v>789</v>
      </c>
      <c r="E1154" s="34" t="s">
        <v>1018</v>
      </c>
      <c r="F1154" s="34" t="s">
        <v>13</v>
      </c>
      <c r="G1154" s="34" t="s">
        <v>14</v>
      </c>
      <c r="H1154" s="34" t="s">
        <v>908</v>
      </c>
      <c r="I1154" s="59" t="s">
        <v>16</v>
      </c>
      <c r="J1154" s="35">
        <v>25</v>
      </c>
      <c r="K1154" s="36">
        <v>2.0779752748735101E-9</v>
      </c>
      <c r="L1154" s="36">
        <v>2.4280158254734901E-9</v>
      </c>
      <c r="M1154" s="36">
        <v>3.5229140128124601E-9</v>
      </c>
      <c r="N1154" s="36">
        <v>7.8929029333797096E-10</v>
      </c>
      <c r="O1154" s="36">
        <v>1.25481470291063E-9</v>
      </c>
      <c r="P1154" s="36">
        <v>2.19604840336737E-9</v>
      </c>
      <c r="Q1154" s="36">
        <v>1.6348900499274301E-8</v>
      </c>
      <c r="R1154" s="36">
        <v>1.5024121905404901E-8</v>
      </c>
      <c r="S1154" s="36">
        <v>1.04776010310562E-8</v>
      </c>
      <c r="T1154" s="36">
        <v>6.3714637535394903E-9</v>
      </c>
      <c r="U1154" s="36">
        <v>4.6478445921361401E-9</v>
      </c>
      <c r="V1154" s="36">
        <v>1.0930622663424801E-8</v>
      </c>
      <c r="W1154" s="36">
        <v>1.7850864386388302E-8</v>
      </c>
      <c r="X1154" s="36">
        <v>5.2089167934414303E-8</v>
      </c>
      <c r="Y1154" s="36">
        <v>4.86464642521072E-8</v>
      </c>
      <c r="Z1154" s="36">
        <v>9.6542529621718694E-8</v>
      </c>
      <c r="AA1154" s="36">
        <v>1.27609207820431E-7</v>
      </c>
      <c r="AB1154" s="36">
        <v>1.4095627141911999E-7</v>
      </c>
      <c r="AC1154" s="36">
        <v>1.7870250497734699E-7</v>
      </c>
      <c r="AD1154" s="36">
        <v>2.30960310706532E-7</v>
      </c>
      <c r="AE1154" s="36">
        <v>2.36217185908604E-7</v>
      </c>
      <c r="AF1154" s="36">
        <v>2.6824152199607103E-7</v>
      </c>
      <c r="AG1154" s="36">
        <v>2.6860615469567599E-7</v>
      </c>
      <c r="AH1154" s="59" t="s">
        <v>1178</v>
      </c>
    </row>
    <row r="1155" spans="1:34" ht="15" customHeight="1" x14ac:dyDescent="0.25">
      <c r="A1155" s="34" t="s">
        <v>832</v>
      </c>
      <c r="B1155" s="34" t="s">
        <v>788</v>
      </c>
      <c r="C1155" s="34" t="s">
        <v>45</v>
      </c>
      <c r="D1155" s="34" t="s">
        <v>789</v>
      </c>
      <c r="E1155" s="34" t="s">
        <v>1018</v>
      </c>
      <c r="F1155" s="34" t="s">
        <v>13</v>
      </c>
      <c r="G1155" s="34" t="s">
        <v>14</v>
      </c>
      <c r="H1155" s="34" t="s">
        <v>908</v>
      </c>
      <c r="I1155" s="59" t="s">
        <v>18</v>
      </c>
      <c r="J1155" s="35">
        <v>298</v>
      </c>
      <c r="K1155" s="36">
        <v>1.2384732638246101E-8</v>
      </c>
      <c r="L1155" s="36">
        <v>1.4470974319822E-8</v>
      </c>
      <c r="M1155" s="36">
        <v>2.09965675163622E-8</v>
      </c>
      <c r="N1155" s="36">
        <v>4.7041701482943097E-9</v>
      </c>
      <c r="O1155" s="36">
        <v>7.47869562934734E-9</v>
      </c>
      <c r="P1155" s="36">
        <v>1.30884484840696E-8</v>
      </c>
      <c r="Q1155" s="36">
        <v>9.74394469756746E-8</v>
      </c>
      <c r="R1155" s="36">
        <v>8.95437665562133E-8</v>
      </c>
      <c r="S1155" s="36">
        <v>6.2446502145094901E-8</v>
      </c>
      <c r="T1155" s="36">
        <v>3.79739239710953E-8</v>
      </c>
      <c r="U1155" s="36">
        <v>2.77011537691314E-8</v>
      </c>
      <c r="V1155" s="36">
        <v>6.5146511074011999E-8</v>
      </c>
      <c r="W1155" s="36">
        <v>1.06391151742874E-7</v>
      </c>
      <c r="X1155" s="36">
        <v>3.10451440889109E-7</v>
      </c>
      <c r="Y1155" s="36">
        <v>2.8993292694255902E-7</v>
      </c>
      <c r="Z1155" s="36">
        <v>5.7539347654544303E-7</v>
      </c>
      <c r="AA1155" s="36">
        <v>7.6055087860976904E-7</v>
      </c>
      <c r="AB1155" s="36">
        <v>8.4009937765795802E-7</v>
      </c>
      <c r="AC1155" s="36">
        <v>1.0650669296649901E-6</v>
      </c>
      <c r="AD1155" s="36">
        <v>1.37652345181093E-6</v>
      </c>
      <c r="AE1155" s="36">
        <v>1.40785442801528E-6</v>
      </c>
      <c r="AF1155" s="36">
        <v>1.59871947109658E-6</v>
      </c>
      <c r="AG1155" s="36">
        <v>1.6008926819862299E-6</v>
      </c>
      <c r="AH1155" s="59" t="s">
        <v>1178</v>
      </c>
    </row>
    <row r="1156" spans="1:34" ht="15" customHeight="1" x14ac:dyDescent="0.25">
      <c r="A1156" s="34" t="s">
        <v>832</v>
      </c>
      <c r="B1156" s="34" t="s">
        <v>788</v>
      </c>
      <c r="C1156" s="34" t="s">
        <v>45</v>
      </c>
      <c r="D1156" s="34" t="s">
        <v>789</v>
      </c>
      <c r="E1156" s="34" t="s">
        <v>1018</v>
      </c>
      <c r="F1156" s="34" t="s">
        <v>13</v>
      </c>
      <c r="G1156" s="34" t="s">
        <v>14</v>
      </c>
      <c r="H1156" s="34" t="s">
        <v>21</v>
      </c>
      <c r="I1156" s="59" t="s">
        <v>16</v>
      </c>
      <c r="J1156" s="35">
        <v>25</v>
      </c>
      <c r="K1156" s="36">
        <v>3.7887420165480199E-6</v>
      </c>
      <c r="L1156" s="36">
        <v>3.5974184257266199E-6</v>
      </c>
      <c r="M1156" s="36">
        <v>3.3554597561022898E-6</v>
      </c>
      <c r="N1156" s="36">
        <v>3.360026407117E-6</v>
      </c>
      <c r="O1156" s="36">
        <v>3.6139332683419902E-6</v>
      </c>
      <c r="P1156" s="36">
        <v>3.64881576373771E-6</v>
      </c>
      <c r="Q1156" s="36">
        <v>3.6177671817899901E-6</v>
      </c>
      <c r="R1156" s="36">
        <v>3.6563701567903999E-6</v>
      </c>
      <c r="S1156" s="36">
        <v>3.5715565970216E-6</v>
      </c>
      <c r="T1156" s="36">
        <v>3.2281247439628102E-6</v>
      </c>
      <c r="U1156" s="36">
        <v>3.1311171251743801E-6</v>
      </c>
      <c r="V1156" s="36">
        <v>3.24717149649698E-6</v>
      </c>
      <c r="W1156" s="36">
        <v>3.2546554762627799E-6</v>
      </c>
      <c r="X1156" s="36">
        <v>3.1222044533793199E-6</v>
      </c>
      <c r="Y1156" s="36">
        <v>2.58644139146754E-6</v>
      </c>
      <c r="Z1156" s="36">
        <v>2.7184534577306599E-6</v>
      </c>
      <c r="AA1156" s="36">
        <v>2.7628591631354902E-6</v>
      </c>
      <c r="AB1156" s="36">
        <v>2.89114370813987E-6</v>
      </c>
      <c r="AC1156" s="36">
        <v>3.45604655241676E-6</v>
      </c>
      <c r="AD1156" s="36">
        <v>3.5737270260685802E-6</v>
      </c>
      <c r="AE1156" s="36">
        <v>2.7177154072599501E-6</v>
      </c>
      <c r="AF1156" s="36">
        <v>2.7093484794057599E-6</v>
      </c>
      <c r="AG1156" s="36">
        <v>2.3222750627051E-6</v>
      </c>
      <c r="AH1156" s="59" t="s">
        <v>1177</v>
      </c>
    </row>
    <row r="1157" spans="1:34" ht="15" customHeight="1" x14ac:dyDescent="0.25">
      <c r="A1157" s="34" t="s">
        <v>832</v>
      </c>
      <c r="B1157" s="34" t="s">
        <v>788</v>
      </c>
      <c r="C1157" s="34" t="s">
        <v>45</v>
      </c>
      <c r="D1157" s="34" t="s">
        <v>789</v>
      </c>
      <c r="E1157" s="34" t="s">
        <v>1018</v>
      </c>
      <c r="F1157" s="34" t="s">
        <v>13</v>
      </c>
      <c r="G1157" s="34" t="s">
        <v>14</v>
      </c>
      <c r="H1157" s="34" t="s">
        <v>21</v>
      </c>
      <c r="I1157" s="59" t="s">
        <v>17</v>
      </c>
      <c r="J1157" s="35">
        <v>1</v>
      </c>
      <c r="K1157" s="36">
        <v>3.25528714061806E-2</v>
      </c>
      <c r="L1157" s="36">
        <v>3.0909019113843202E-2</v>
      </c>
      <c r="M1157" s="36">
        <v>2.88301102244309E-2</v>
      </c>
      <c r="N1157" s="36">
        <v>2.8869346889949299E-2</v>
      </c>
      <c r="O1157" s="36">
        <v>3.1050914641594402E-2</v>
      </c>
      <c r="P1157" s="36">
        <v>3.1350625042034397E-2</v>
      </c>
      <c r="Q1157" s="36">
        <v>3.1083855625939599E-2</v>
      </c>
      <c r="R1157" s="36">
        <v>3.1415532387143098E-2</v>
      </c>
      <c r="S1157" s="36">
        <v>3.06868142816096E-2</v>
      </c>
      <c r="T1157" s="36">
        <v>2.7736047800128501E-2</v>
      </c>
      <c r="U1157" s="36">
        <v>2.6902558339498301E-2</v>
      </c>
      <c r="V1157" s="36">
        <v>2.7899697497902099E-2</v>
      </c>
      <c r="W1157" s="36">
        <v>2.7963999852049799E-2</v>
      </c>
      <c r="X1157" s="36">
        <v>2.6825870881123801E-2</v>
      </c>
      <c r="Y1157" s="36">
        <v>2.2222364738274301E-2</v>
      </c>
      <c r="Z1157" s="36">
        <v>2.33569521088219E-2</v>
      </c>
      <c r="AA1157" s="36">
        <v>2.3738485929660099E-2</v>
      </c>
      <c r="AB1157" s="36">
        <v>2.4840706740337701E-2</v>
      </c>
      <c r="AC1157" s="36">
        <v>2.96943519783648E-2</v>
      </c>
      <c r="AD1157" s="36">
        <v>3.07054626079813E-2</v>
      </c>
      <c r="AE1157" s="36">
        <v>2.3350610779177501E-2</v>
      </c>
      <c r="AF1157" s="36">
        <v>2.3278722135054299E-2</v>
      </c>
      <c r="AG1157" s="36">
        <v>1.9952987338762301E-2</v>
      </c>
      <c r="AH1157" s="59" t="s">
        <v>1177</v>
      </c>
    </row>
    <row r="1158" spans="1:34" ht="15" customHeight="1" x14ac:dyDescent="0.25">
      <c r="A1158" s="34" t="s">
        <v>832</v>
      </c>
      <c r="B1158" s="34" t="s">
        <v>788</v>
      </c>
      <c r="C1158" s="34" t="s">
        <v>45</v>
      </c>
      <c r="D1158" s="34" t="s">
        <v>789</v>
      </c>
      <c r="E1158" s="34" t="s">
        <v>1018</v>
      </c>
      <c r="F1158" s="34" t="s">
        <v>13</v>
      </c>
      <c r="G1158" s="34" t="s">
        <v>14</v>
      </c>
      <c r="H1158" s="34" t="s">
        <v>21</v>
      </c>
      <c r="I1158" s="59" t="s">
        <v>18</v>
      </c>
      <c r="J1158" s="35">
        <v>298</v>
      </c>
      <c r="K1158" s="36">
        <v>2.2580902418626201E-5</v>
      </c>
      <c r="L1158" s="36">
        <v>2.1440613817330698E-5</v>
      </c>
      <c r="M1158" s="36">
        <v>1.9998540146369598E-5</v>
      </c>
      <c r="N1158" s="36">
        <v>2.0025757386417301E-5</v>
      </c>
      <c r="O1158" s="36">
        <v>2.1539042279318299E-5</v>
      </c>
      <c r="P1158" s="36">
        <v>2.1746941951876801E-5</v>
      </c>
      <c r="Q1158" s="36">
        <v>2.1561892403468301E-5</v>
      </c>
      <c r="R1158" s="36">
        <v>2.1791966134470801E-5</v>
      </c>
      <c r="S1158" s="36">
        <v>2.12864773182487E-5</v>
      </c>
      <c r="T1158" s="36">
        <v>1.9239623474018402E-5</v>
      </c>
      <c r="U1158" s="36">
        <v>1.8661458066039299E-5</v>
      </c>
      <c r="V1158" s="36">
        <v>1.9353142119121998E-5</v>
      </c>
      <c r="W1158" s="36">
        <v>1.93977466385262E-5</v>
      </c>
      <c r="X1158" s="36">
        <v>1.8608338542140799E-5</v>
      </c>
      <c r="Y1158" s="36">
        <v>1.54151906931466E-5</v>
      </c>
      <c r="Z1158" s="36">
        <v>1.6201982608074699E-5</v>
      </c>
      <c r="AA1158" s="36">
        <v>1.6466640612287499E-5</v>
      </c>
      <c r="AB1158" s="36">
        <v>1.7231216500513601E-5</v>
      </c>
      <c r="AC1158" s="36">
        <v>2.0598037452403902E-5</v>
      </c>
      <c r="AD1158" s="36">
        <v>2.1299413075368799E-5</v>
      </c>
      <c r="AE1158" s="36">
        <v>1.6197583827269299E-5</v>
      </c>
      <c r="AF1158" s="36">
        <v>1.61477169372584E-5</v>
      </c>
      <c r="AG1158" s="36">
        <v>1.3840759373722399E-5</v>
      </c>
      <c r="AH1158" s="59" t="s">
        <v>1177</v>
      </c>
    </row>
    <row r="1159" spans="1:34" ht="15" customHeight="1" x14ac:dyDescent="0.25">
      <c r="A1159" s="34" t="s">
        <v>832</v>
      </c>
      <c r="B1159" s="34" t="s">
        <v>788</v>
      </c>
      <c r="C1159" s="34" t="s">
        <v>45</v>
      </c>
      <c r="D1159" s="34" t="s">
        <v>789</v>
      </c>
      <c r="E1159" s="34" t="s">
        <v>1018</v>
      </c>
      <c r="F1159" s="34" t="s">
        <v>13</v>
      </c>
      <c r="G1159" s="34" t="s">
        <v>14</v>
      </c>
      <c r="H1159" s="34" t="s">
        <v>910</v>
      </c>
      <c r="I1159" s="59" t="s">
        <v>16</v>
      </c>
      <c r="J1159" s="35">
        <v>25</v>
      </c>
      <c r="K1159" s="36"/>
      <c r="L1159" s="36"/>
      <c r="M1159" s="36"/>
      <c r="N1159" s="36"/>
      <c r="O1159" s="36"/>
      <c r="P1159" s="36"/>
      <c r="Q1159" s="36"/>
      <c r="R1159" s="36"/>
      <c r="S1159" s="36"/>
      <c r="T1159" s="36"/>
      <c r="U1159" s="36">
        <v>1.69635171834007E-9</v>
      </c>
      <c r="V1159" s="36">
        <v>1.57233117858794E-9</v>
      </c>
      <c r="W1159" s="36">
        <v>7.8771597256412503E-9</v>
      </c>
      <c r="X1159" s="36">
        <v>1.0168850665643001E-7</v>
      </c>
      <c r="Y1159" s="36">
        <v>8.2180544275427004E-8</v>
      </c>
      <c r="Z1159" s="36">
        <v>1.2609345113712101E-7</v>
      </c>
      <c r="AA1159" s="36">
        <v>1.9973213878543899E-7</v>
      </c>
      <c r="AB1159" s="36">
        <v>2.7853425699201198E-7</v>
      </c>
      <c r="AC1159" s="36">
        <v>3.7166426547692899E-7</v>
      </c>
      <c r="AD1159" s="36">
        <v>6.7453068148900395E-7</v>
      </c>
      <c r="AE1159" s="36">
        <v>5.2217174690252605E-7</v>
      </c>
      <c r="AF1159" s="36">
        <v>8.7018873049004004E-7</v>
      </c>
      <c r="AG1159" s="36">
        <v>1.31719315804476E-6</v>
      </c>
      <c r="AH1159" s="59" t="s">
        <v>1179</v>
      </c>
    </row>
    <row r="1160" spans="1:34" ht="15" customHeight="1" x14ac:dyDescent="0.25">
      <c r="A1160" s="34" t="s">
        <v>832</v>
      </c>
      <c r="B1160" s="34" t="s">
        <v>788</v>
      </c>
      <c r="C1160" s="34" t="s">
        <v>45</v>
      </c>
      <c r="D1160" s="34" t="s">
        <v>789</v>
      </c>
      <c r="E1160" s="34" t="s">
        <v>1018</v>
      </c>
      <c r="F1160" s="34" t="s">
        <v>13</v>
      </c>
      <c r="G1160" s="34" t="s">
        <v>14</v>
      </c>
      <c r="H1160" s="34" t="s">
        <v>910</v>
      </c>
      <c r="I1160" s="59" t="s">
        <v>18</v>
      </c>
      <c r="J1160" s="35">
        <v>298</v>
      </c>
      <c r="K1160" s="36"/>
      <c r="L1160" s="36"/>
      <c r="M1160" s="36"/>
      <c r="N1160" s="36"/>
      <c r="O1160" s="36"/>
      <c r="P1160" s="36"/>
      <c r="Q1160" s="36"/>
      <c r="R1160" s="36"/>
      <c r="S1160" s="36"/>
      <c r="T1160" s="36"/>
      <c r="U1160" s="36">
        <v>1.0110256241306801E-8</v>
      </c>
      <c r="V1160" s="36">
        <v>9.3710938243841199E-9</v>
      </c>
      <c r="W1160" s="36">
        <v>4.6947871964821898E-8</v>
      </c>
      <c r="X1160" s="36">
        <v>6.0606349967232303E-7</v>
      </c>
      <c r="Y1160" s="36">
        <v>4.8979604388154498E-7</v>
      </c>
      <c r="Z1160" s="36">
        <v>7.5151696877723898E-7</v>
      </c>
      <c r="AA1160" s="36">
        <v>1.1904035471612199E-6</v>
      </c>
      <c r="AB1160" s="36">
        <v>1.6600641716723899E-6</v>
      </c>
      <c r="AC1160" s="36">
        <v>2.2151190222424898E-6</v>
      </c>
      <c r="AD1160" s="36">
        <v>4.0202028616744603E-6</v>
      </c>
      <c r="AE1160" s="36">
        <v>3.1121436115390498E-6</v>
      </c>
      <c r="AF1160" s="36">
        <v>5.1863248337206399E-6</v>
      </c>
      <c r="AG1160" s="36">
        <v>7.8504712219467399E-6</v>
      </c>
      <c r="AH1160" s="59" t="s">
        <v>1179</v>
      </c>
    </row>
    <row r="1161" spans="1:34" ht="15" customHeight="1" x14ac:dyDescent="0.25">
      <c r="A1161" s="34" t="s">
        <v>832</v>
      </c>
      <c r="B1161" s="34" t="s">
        <v>788</v>
      </c>
      <c r="C1161" s="34" t="s">
        <v>45</v>
      </c>
      <c r="D1161" s="34" t="s">
        <v>789</v>
      </c>
      <c r="E1161" s="34" t="s">
        <v>790</v>
      </c>
      <c r="F1161" s="34" t="s">
        <v>13</v>
      </c>
      <c r="G1161" s="34" t="s">
        <v>14</v>
      </c>
      <c r="H1161" s="34" t="s">
        <v>908</v>
      </c>
      <c r="I1161" s="59" t="s">
        <v>16</v>
      </c>
      <c r="J1161" s="35">
        <v>25</v>
      </c>
      <c r="K1161" s="36">
        <v>1.4653645985156201E-7</v>
      </c>
      <c r="L1161" s="36">
        <v>1.91898874545848E-7</v>
      </c>
      <c r="M1161" s="36">
        <v>2.9612727671492599E-7</v>
      </c>
      <c r="N1161" s="36">
        <v>6.8216794199402198E-8</v>
      </c>
      <c r="O1161" s="36">
        <v>1.0763465488985E-7</v>
      </c>
      <c r="P1161" s="36">
        <v>1.9868804056160899E-7</v>
      </c>
      <c r="Q1161" s="36">
        <v>1.53325842774881E-6</v>
      </c>
      <c r="R1161" s="36">
        <v>1.3335251954314299E-6</v>
      </c>
      <c r="S1161" s="36">
        <v>8.4131142160129495E-7</v>
      </c>
      <c r="T1161" s="36">
        <v>4.46092899933464E-7</v>
      </c>
      <c r="U1161" s="36">
        <v>3.0190219900397E-7</v>
      </c>
      <c r="V1161" s="36">
        <v>7.1904960409374396E-7</v>
      </c>
      <c r="W1161" s="36">
        <v>1.1882675917674201E-6</v>
      </c>
      <c r="X1161" s="36">
        <v>3.50516869850851E-6</v>
      </c>
      <c r="Y1161" s="36">
        <v>3.3042462128861099E-6</v>
      </c>
      <c r="Z1161" s="36">
        <v>6.6172516946900003E-6</v>
      </c>
      <c r="AA1161" s="36">
        <v>8.8179663902634708E-6</v>
      </c>
      <c r="AB1161" s="36">
        <v>9.8169777825113202E-6</v>
      </c>
      <c r="AC1161" s="36">
        <v>1.2735171199454701E-5</v>
      </c>
      <c r="AD1161" s="36">
        <v>1.68269771871165E-5</v>
      </c>
      <c r="AE1161" s="36">
        <v>1.7576169088355099E-5</v>
      </c>
      <c r="AF1161" s="36">
        <v>2.03691126060854E-5</v>
      </c>
      <c r="AG1161" s="36">
        <v>2.0801195013479801E-5</v>
      </c>
      <c r="AH1161" s="59" t="s">
        <v>1175</v>
      </c>
    </row>
    <row r="1162" spans="1:34" ht="15" customHeight="1" x14ac:dyDescent="0.25">
      <c r="A1162" s="34" t="s">
        <v>832</v>
      </c>
      <c r="B1162" s="34" t="s">
        <v>788</v>
      </c>
      <c r="C1162" s="34" t="s">
        <v>45</v>
      </c>
      <c r="D1162" s="34" t="s">
        <v>789</v>
      </c>
      <c r="E1162" s="34" t="s">
        <v>790</v>
      </c>
      <c r="F1162" s="34" t="s">
        <v>13</v>
      </c>
      <c r="G1162" s="34" t="s">
        <v>14</v>
      </c>
      <c r="H1162" s="34" t="s">
        <v>908</v>
      </c>
      <c r="I1162" s="59" t="s">
        <v>18</v>
      </c>
      <c r="J1162" s="35">
        <v>298</v>
      </c>
      <c r="K1162" s="36">
        <v>8.7335730071531105E-7</v>
      </c>
      <c r="L1162" s="36">
        <v>1.14371729229325E-6</v>
      </c>
      <c r="M1162" s="36">
        <v>1.7649185692209599E-6</v>
      </c>
      <c r="N1162" s="36">
        <v>4.0657209342843698E-7</v>
      </c>
      <c r="O1162" s="36">
        <v>6.41502543143507E-7</v>
      </c>
      <c r="P1162" s="36">
        <v>1.1841807217471901E-6</v>
      </c>
      <c r="Q1162" s="36">
        <v>9.1382202293829102E-6</v>
      </c>
      <c r="R1162" s="36">
        <v>7.9478101647712993E-6</v>
      </c>
      <c r="S1162" s="36">
        <v>5.0142160727437204E-6</v>
      </c>
      <c r="T1162" s="36">
        <v>2.6587136836034401E-6</v>
      </c>
      <c r="U1162" s="36">
        <v>1.79933710606366E-6</v>
      </c>
      <c r="V1162" s="36">
        <v>4.2855356403987098E-6</v>
      </c>
      <c r="W1162" s="36">
        <v>7.0820748469338097E-6</v>
      </c>
      <c r="X1162" s="36">
        <v>2.0890805443110701E-5</v>
      </c>
      <c r="Y1162" s="36">
        <v>1.9693307428801199E-5</v>
      </c>
      <c r="Z1162" s="36">
        <v>3.9438820100352398E-5</v>
      </c>
      <c r="AA1162" s="36">
        <v>5.25550796859703E-5</v>
      </c>
      <c r="AB1162" s="36">
        <v>5.8509187583767501E-5</v>
      </c>
      <c r="AC1162" s="36">
        <v>7.5901620348749804E-5</v>
      </c>
      <c r="AD1162" s="36">
        <v>1.00288784035214E-4</v>
      </c>
      <c r="AE1162" s="36">
        <v>1.0475396776659601E-4</v>
      </c>
      <c r="AF1162" s="36">
        <v>1.2139991113226901E-4</v>
      </c>
      <c r="AG1162" s="36">
        <v>1.23975122280339E-4</v>
      </c>
      <c r="AH1162" s="59" t="s">
        <v>1175</v>
      </c>
    </row>
    <row r="1163" spans="1:34" ht="15" customHeight="1" x14ac:dyDescent="0.25">
      <c r="A1163" s="34" t="s">
        <v>832</v>
      </c>
      <c r="B1163" s="34" t="s">
        <v>788</v>
      </c>
      <c r="C1163" s="34" t="s">
        <v>45</v>
      </c>
      <c r="D1163" s="34" t="s">
        <v>789</v>
      </c>
      <c r="E1163" s="34" t="s">
        <v>790</v>
      </c>
      <c r="F1163" s="34" t="s">
        <v>13</v>
      </c>
      <c r="G1163" s="34" t="s">
        <v>14</v>
      </c>
      <c r="H1163" s="34" t="s">
        <v>21</v>
      </c>
      <c r="I1163" s="59" t="s">
        <v>16</v>
      </c>
      <c r="J1163" s="35">
        <v>25</v>
      </c>
      <c r="K1163" s="36">
        <v>2.6717779037559202E-4</v>
      </c>
      <c r="L1163" s="36">
        <v>2.8432291911969398E-4</v>
      </c>
      <c r="M1163" s="36">
        <v>2.82051493759804E-4</v>
      </c>
      <c r="N1163" s="36">
        <v>2.9040041649252901E-4</v>
      </c>
      <c r="O1163" s="36">
        <v>3.0999354664131901E-4</v>
      </c>
      <c r="P1163" s="36">
        <v>3.3012753878998902E-4</v>
      </c>
      <c r="Q1163" s="36">
        <v>3.3928716009732902E-4</v>
      </c>
      <c r="R1163" s="36">
        <v>3.2453555413108502E-4</v>
      </c>
      <c r="S1163" s="36">
        <v>2.8678237977026902E-4</v>
      </c>
      <c r="T1163" s="36">
        <v>2.2601455239879001E-4</v>
      </c>
      <c r="U1163" s="36">
        <v>2.0338269206085499E-4</v>
      </c>
      <c r="V1163" s="36">
        <v>2.1360881725369799E-4</v>
      </c>
      <c r="W1163" s="36">
        <v>2.1665066414153E-4</v>
      </c>
      <c r="X1163" s="36">
        <v>2.1009844761023101E-4</v>
      </c>
      <c r="Y1163" s="36">
        <v>1.75680582422561E-4</v>
      </c>
      <c r="Z1163" s="36">
        <v>1.8632918383834499E-4</v>
      </c>
      <c r="AA1163" s="36">
        <v>1.9091725164412099E-4</v>
      </c>
      <c r="AB1163" s="36">
        <v>2.01355308728792E-4</v>
      </c>
      <c r="AC1163" s="36">
        <v>2.46293942683635E-4</v>
      </c>
      <c r="AD1163" s="36">
        <v>2.6036951092020099E-4</v>
      </c>
      <c r="AE1163" s="36">
        <v>2.0221655485520301E-4</v>
      </c>
      <c r="AF1163" s="36">
        <v>2.0573632245849999E-4</v>
      </c>
      <c r="AG1163" s="36">
        <v>1.7983987190836899E-4</v>
      </c>
      <c r="AH1163" s="59" t="s">
        <v>1174</v>
      </c>
    </row>
    <row r="1164" spans="1:34" ht="15" customHeight="1" x14ac:dyDescent="0.25">
      <c r="A1164" s="34" t="s">
        <v>832</v>
      </c>
      <c r="B1164" s="34" t="s">
        <v>788</v>
      </c>
      <c r="C1164" s="34" t="s">
        <v>45</v>
      </c>
      <c r="D1164" s="34" t="s">
        <v>789</v>
      </c>
      <c r="E1164" s="34" t="s">
        <v>790</v>
      </c>
      <c r="F1164" s="34" t="s">
        <v>13</v>
      </c>
      <c r="G1164" s="34" t="s">
        <v>14</v>
      </c>
      <c r="H1164" s="34" t="s">
        <v>21</v>
      </c>
      <c r="I1164" s="59" t="s">
        <v>17</v>
      </c>
      <c r="J1164" s="35">
        <v>1</v>
      </c>
      <c r="K1164" s="36">
        <v>2.2955915749070899</v>
      </c>
      <c r="L1164" s="36">
        <v>2.4429025210764101</v>
      </c>
      <c r="M1164" s="36">
        <v>2.42338643438424</v>
      </c>
      <c r="N1164" s="36">
        <v>2.4951203785038101</v>
      </c>
      <c r="O1164" s="36">
        <v>2.6634645527422101</v>
      </c>
      <c r="P1164" s="36">
        <v>2.8364558132835902</v>
      </c>
      <c r="Q1164" s="36">
        <v>2.9151552795562501</v>
      </c>
      <c r="R1164" s="36">
        <v>2.7884094810942801</v>
      </c>
      <c r="S1164" s="36">
        <v>2.4640342069861498</v>
      </c>
      <c r="T1164" s="36">
        <v>1.9419170342104</v>
      </c>
      <c r="U1164" s="36">
        <v>1.7474640901868601</v>
      </c>
      <c r="V1164" s="36">
        <v>1.8353269578437701</v>
      </c>
      <c r="W1164" s="36">
        <v>1.86146250630403</v>
      </c>
      <c r="X1164" s="36">
        <v>1.8051584744286699</v>
      </c>
      <c r="Y1164" s="36">
        <v>1.5094244906943199</v>
      </c>
      <c r="Z1164" s="36">
        <v>1.60094034753906</v>
      </c>
      <c r="AA1164" s="36">
        <v>1.64036102612629</v>
      </c>
      <c r="AB1164" s="36">
        <v>1.7300448125977901</v>
      </c>
      <c r="AC1164" s="36">
        <v>2.1161575555377898</v>
      </c>
      <c r="AD1164" s="36">
        <v>2.23709483782637</v>
      </c>
      <c r="AE1164" s="36">
        <v>1.7374446393159</v>
      </c>
      <c r="AF1164" s="36">
        <v>1.76768648256343</v>
      </c>
      <c r="AG1164" s="36">
        <v>1.54518417943671</v>
      </c>
      <c r="AH1164" s="59" t="s">
        <v>1174</v>
      </c>
    </row>
    <row r="1165" spans="1:34" ht="15" customHeight="1" x14ac:dyDescent="0.25">
      <c r="A1165" s="34" t="s">
        <v>832</v>
      </c>
      <c r="B1165" s="34" t="s">
        <v>788</v>
      </c>
      <c r="C1165" s="34" t="s">
        <v>45</v>
      </c>
      <c r="D1165" s="34" t="s">
        <v>789</v>
      </c>
      <c r="E1165" s="34" t="s">
        <v>790</v>
      </c>
      <c r="F1165" s="34" t="s">
        <v>13</v>
      </c>
      <c r="G1165" s="34" t="s">
        <v>14</v>
      </c>
      <c r="H1165" s="34" t="s">
        <v>21</v>
      </c>
      <c r="I1165" s="59" t="s">
        <v>18</v>
      </c>
      <c r="J1165" s="35">
        <v>298</v>
      </c>
      <c r="K1165" s="36">
        <v>1.59237963063853E-3</v>
      </c>
      <c r="L1165" s="36">
        <v>1.6945645979533699E-3</v>
      </c>
      <c r="M1165" s="36">
        <v>1.68102690280843E-3</v>
      </c>
      <c r="N1165" s="36">
        <v>1.7307864822954701E-3</v>
      </c>
      <c r="O1165" s="36">
        <v>1.84756153798226E-3</v>
      </c>
      <c r="P1165" s="36">
        <v>1.9675601311883398E-3</v>
      </c>
      <c r="Q1165" s="36">
        <v>2.02215147418008E-3</v>
      </c>
      <c r="R1165" s="36">
        <v>1.9342319026212701E-3</v>
      </c>
      <c r="S1165" s="36">
        <v>1.7092229834308099E-3</v>
      </c>
      <c r="T1165" s="36">
        <v>1.34704673229679E-3</v>
      </c>
      <c r="U1165" s="36">
        <v>1.21216084468269E-3</v>
      </c>
      <c r="V1165" s="36">
        <v>1.2731085508320399E-3</v>
      </c>
      <c r="W1165" s="36">
        <v>1.29123795828352E-3</v>
      </c>
      <c r="X1165" s="36">
        <v>1.25218674775698E-3</v>
      </c>
      <c r="Y1165" s="36">
        <v>1.0470562712384601E-3</v>
      </c>
      <c r="Z1165" s="36">
        <v>1.1105219356765401E-3</v>
      </c>
      <c r="AA1165" s="36">
        <v>1.13786681979896E-3</v>
      </c>
      <c r="AB1165" s="36">
        <v>1.2000776400236E-3</v>
      </c>
      <c r="AC1165" s="36">
        <v>1.4679118983944601E-3</v>
      </c>
      <c r="AD1165" s="36">
        <v>1.5518022850844E-3</v>
      </c>
      <c r="AE1165" s="36">
        <v>1.2052106669370099E-3</v>
      </c>
      <c r="AF1165" s="36">
        <v>1.22618848185266E-3</v>
      </c>
      <c r="AG1165" s="36">
        <v>1.0718456365738801E-3</v>
      </c>
      <c r="AH1165" s="59" t="s">
        <v>1174</v>
      </c>
    </row>
    <row r="1166" spans="1:34" ht="15" customHeight="1" x14ac:dyDescent="0.25">
      <c r="A1166" s="34" t="s">
        <v>832</v>
      </c>
      <c r="B1166" s="34" t="s">
        <v>788</v>
      </c>
      <c r="C1166" s="34" t="s">
        <v>45</v>
      </c>
      <c r="D1166" s="34" t="s">
        <v>789</v>
      </c>
      <c r="E1166" s="34" t="s">
        <v>790</v>
      </c>
      <c r="F1166" s="34" t="s">
        <v>13</v>
      </c>
      <c r="G1166" s="34" t="s">
        <v>14</v>
      </c>
      <c r="H1166" s="34" t="s">
        <v>910</v>
      </c>
      <c r="I1166" s="59" t="s">
        <v>16</v>
      </c>
      <c r="J1166" s="35">
        <v>25</v>
      </c>
      <c r="K1166" s="36"/>
      <c r="L1166" s="36"/>
      <c r="M1166" s="36"/>
      <c r="N1166" s="36"/>
      <c r="O1166" s="36"/>
      <c r="P1166" s="36"/>
      <c r="Q1166" s="36"/>
      <c r="R1166" s="36"/>
      <c r="S1166" s="36"/>
      <c r="T1166" s="36"/>
      <c r="U1166" s="36">
        <v>1.10187056365336E-7</v>
      </c>
      <c r="V1166" s="36">
        <v>1.0343272714471901E-7</v>
      </c>
      <c r="W1166" s="36">
        <v>5.2435408249991397E-7</v>
      </c>
      <c r="X1166" s="36">
        <v>6.8427925548548204E-6</v>
      </c>
      <c r="Y1166" s="36">
        <v>5.5820038798243404E-6</v>
      </c>
      <c r="Z1166" s="36">
        <v>8.6427412508850704E-6</v>
      </c>
      <c r="AA1166" s="36">
        <v>1.3801757074958201E-5</v>
      </c>
      <c r="AB1166" s="36">
        <v>1.9398672971623201E-5</v>
      </c>
      <c r="AC1166" s="36">
        <v>2.64865232312679E-5</v>
      </c>
      <c r="AD1166" s="36">
        <v>4.9143995150957997E-5</v>
      </c>
      <c r="AE1166" s="36">
        <v>3.8853137977317101E-5</v>
      </c>
      <c r="AF1166" s="36">
        <v>6.6078406161734304E-5</v>
      </c>
      <c r="AG1166" s="36">
        <v>1.0200507796239E-4</v>
      </c>
      <c r="AH1166" s="59" t="s">
        <v>1176</v>
      </c>
    </row>
    <row r="1167" spans="1:34" ht="15" customHeight="1" x14ac:dyDescent="0.25">
      <c r="A1167" s="34" t="s">
        <v>832</v>
      </c>
      <c r="B1167" s="34" t="s">
        <v>788</v>
      </c>
      <c r="C1167" s="34" t="s">
        <v>45</v>
      </c>
      <c r="D1167" s="34" t="s">
        <v>789</v>
      </c>
      <c r="E1167" s="34" t="s">
        <v>790</v>
      </c>
      <c r="F1167" s="34" t="s">
        <v>13</v>
      </c>
      <c r="G1167" s="34" t="s">
        <v>14</v>
      </c>
      <c r="H1167" s="34" t="s">
        <v>910</v>
      </c>
      <c r="I1167" s="59" t="s">
        <v>18</v>
      </c>
      <c r="J1167" s="35">
        <v>298</v>
      </c>
      <c r="K1167" s="36"/>
      <c r="L1167" s="36"/>
      <c r="M1167" s="36"/>
      <c r="N1167" s="36"/>
      <c r="O1167" s="36"/>
      <c r="P1167" s="36"/>
      <c r="Q1167" s="36"/>
      <c r="R1167" s="36"/>
      <c r="S1167" s="36"/>
      <c r="T1167" s="36"/>
      <c r="U1167" s="36">
        <v>6.56714855937405E-7</v>
      </c>
      <c r="V1167" s="36">
        <v>6.1645905378252796E-7</v>
      </c>
      <c r="W1167" s="36">
        <v>3.1251503316994901E-6</v>
      </c>
      <c r="X1167" s="36">
        <v>4.0783043626934699E-5</v>
      </c>
      <c r="Y1167" s="36">
        <v>3.3268743123753099E-5</v>
      </c>
      <c r="Z1167" s="36">
        <v>5.1510737855275001E-5</v>
      </c>
      <c r="AA1167" s="36">
        <v>8.2258472166750804E-5</v>
      </c>
      <c r="AB1167" s="36">
        <v>1.15616090910874E-4</v>
      </c>
      <c r="AC1167" s="36">
        <v>1.5785967845835701E-4</v>
      </c>
      <c r="AD1167" s="36">
        <v>2.9289821109971002E-4</v>
      </c>
      <c r="AE1167" s="36">
        <v>2.3156470234480999E-4</v>
      </c>
      <c r="AF1167" s="36">
        <v>3.9382730072393601E-4</v>
      </c>
      <c r="AG1167" s="36">
        <v>6.0795026465584596E-4</v>
      </c>
      <c r="AH1167" s="59" t="s">
        <v>1176</v>
      </c>
    </row>
    <row r="1168" spans="1:34" ht="15" customHeight="1" x14ac:dyDescent="0.25">
      <c r="A1168" s="34" t="s">
        <v>832</v>
      </c>
      <c r="B1168" s="34" t="s">
        <v>788</v>
      </c>
      <c r="C1168" s="34" t="s">
        <v>45</v>
      </c>
      <c r="D1168" s="34" t="s">
        <v>789</v>
      </c>
      <c r="E1168" s="34" t="s">
        <v>791</v>
      </c>
      <c r="F1168" s="34" t="s">
        <v>13</v>
      </c>
      <c r="G1168" s="34" t="s">
        <v>14</v>
      </c>
      <c r="H1168" s="34" t="s">
        <v>908</v>
      </c>
      <c r="I1168" s="59" t="s">
        <v>16</v>
      </c>
      <c r="J1168" s="35">
        <v>25</v>
      </c>
      <c r="K1168" s="36">
        <v>1.23854968861357E-8</v>
      </c>
      <c r="L1168" s="36">
        <v>1.6217736732208001E-8</v>
      </c>
      <c r="M1168" s="36">
        <v>2.5023662617830399E-8</v>
      </c>
      <c r="N1168" s="36">
        <v>5.7657391236104996E-9</v>
      </c>
      <c r="O1168" s="36">
        <v>9.09545996073738E-9</v>
      </c>
      <c r="P1168" s="36">
        <v>1.6776990405250799E-8</v>
      </c>
      <c r="Q1168" s="36">
        <v>1.29433421870129E-7</v>
      </c>
      <c r="R1168" s="36">
        <v>1.1255099058342499E-7</v>
      </c>
      <c r="S1168" s="36">
        <v>7.0990720681162502E-8</v>
      </c>
      <c r="T1168" s="36">
        <v>3.7630304403629501E-8</v>
      </c>
      <c r="U1168" s="36">
        <v>2.5469561508512099E-8</v>
      </c>
      <c r="V1168" s="36">
        <v>6.0682202059521897E-8</v>
      </c>
      <c r="W1168" s="36">
        <v>1.00288073656199E-7</v>
      </c>
      <c r="X1168" s="36">
        <v>2.95866281872343E-7</v>
      </c>
      <c r="Y1168" s="36">
        <v>2.7911948343512898E-7</v>
      </c>
      <c r="Z1168" s="36">
        <v>5.5914223414832698E-7</v>
      </c>
      <c r="AA1168" s="36">
        <v>7.4552034495023004E-7</v>
      </c>
      <c r="AB1168" s="36">
        <v>8.30185496436143E-7</v>
      </c>
      <c r="AC1168" s="36">
        <v>1.07738051819604E-6</v>
      </c>
      <c r="AD1168" s="36">
        <v>1.4236940953343901E-6</v>
      </c>
      <c r="AE1168" s="36">
        <v>1.4871817403256699E-6</v>
      </c>
      <c r="AF1168" s="36">
        <v>1.72313490183435E-6</v>
      </c>
      <c r="AG1168" s="36">
        <v>1.7589317477879701E-6</v>
      </c>
      <c r="AH1168" s="59" t="s">
        <v>1181</v>
      </c>
    </row>
    <row r="1169" spans="1:34" ht="15" customHeight="1" x14ac:dyDescent="0.25">
      <c r="A1169" s="34" t="s">
        <v>832</v>
      </c>
      <c r="B1169" s="34" t="s">
        <v>788</v>
      </c>
      <c r="C1169" s="34" t="s">
        <v>45</v>
      </c>
      <c r="D1169" s="34" t="s">
        <v>789</v>
      </c>
      <c r="E1169" s="34" t="s">
        <v>791</v>
      </c>
      <c r="F1169" s="34" t="s">
        <v>13</v>
      </c>
      <c r="G1169" s="34" t="s">
        <v>14</v>
      </c>
      <c r="H1169" s="34" t="s">
        <v>908</v>
      </c>
      <c r="I1169" s="59" t="s">
        <v>18</v>
      </c>
      <c r="J1169" s="35">
        <v>298</v>
      </c>
      <c r="K1169" s="36">
        <v>7.3817561441368502E-8</v>
      </c>
      <c r="L1169" s="36">
        <v>9.6657710923959498E-8</v>
      </c>
      <c r="M1169" s="36">
        <v>1.49141029202269E-7</v>
      </c>
      <c r="N1169" s="36">
        <v>3.4363805176718598E-8</v>
      </c>
      <c r="O1169" s="36">
        <v>5.4208941365994801E-8</v>
      </c>
      <c r="P1169" s="36">
        <v>9.9990862815294703E-8</v>
      </c>
      <c r="Q1169" s="36">
        <v>7.7142319434596997E-7</v>
      </c>
      <c r="R1169" s="36">
        <v>6.7080390387721196E-7</v>
      </c>
      <c r="S1169" s="36">
        <v>4.23104695259728E-7</v>
      </c>
      <c r="T1169" s="36">
        <v>2.24276614245632E-7</v>
      </c>
      <c r="U1169" s="36">
        <v>1.51798586590732E-7</v>
      </c>
      <c r="V1169" s="36">
        <v>3.6166592427475098E-7</v>
      </c>
      <c r="W1169" s="36">
        <v>5.9771691899094699E-7</v>
      </c>
      <c r="X1169" s="36">
        <v>1.76336303995916E-6</v>
      </c>
      <c r="Y1169" s="36">
        <v>1.66355212127337E-6</v>
      </c>
      <c r="Z1169" s="36">
        <v>3.3324877155240299E-6</v>
      </c>
      <c r="AA1169" s="36">
        <v>4.4433012559033703E-6</v>
      </c>
      <c r="AB1169" s="36">
        <v>4.9479055587594096E-6</v>
      </c>
      <c r="AC1169" s="36">
        <v>6.4211878884484003E-6</v>
      </c>
      <c r="AD1169" s="36">
        <v>8.4852168081929495E-6</v>
      </c>
      <c r="AE1169" s="36">
        <v>8.8636031723410208E-6</v>
      </c>
      <c r="AF1169" s="36">
        <v>1.0269884014932701E-5</v>
      </c>
      <c r="AG1169" s="36">
        <v>1.0483233216816299E-5</v>
      </c>
      <c r="AH1169" s="59" t="s">
        <v>1181</v>
      </c>
    </row>
    <row r="1170" spans="1:34" ht="15" customHeight="1" x14ac:dyDescent="0.25">
      <c r="A1170" s="34" t="s">
        <v>832</v>
      </c>
      <c r="B1170" s="34" t="s">
        <v>788</v>
      </c>
      <c r="C1170" s="34" t="s">
        <v>45</v>
      </c>
      <c r="D1170" s="34" t="s">
        <v>789</v>
      </c>
      <c r="E1170" s="34" t="s">
        <v>791</v>
      </c>
      <c r="F1170" s="34" t="s">
        <v>13</v>
      </c>
      <c r="G1170" s="34" t="s">
        <v>14</v>
      </c>
      <c r="H1170" s="34" t="s">
        <v>21</v>
      </c>
      <c r="I1170" s="59" t="s">
        <v>16</v>
      </c>
      <c r="J1170" s="35">
        <v>25</v>
      </c>
      <c r="K1170" s="36">
        <v>2.2582295860658599E-5</v>
      </c>
      <c r="L1170" s="36">
        <v>2.40286674954646E-5</v>
      </c>
      <c r="M1170" s="36">
        <v>2.38342158108419E-5</v>
      </c>
      <c r="N1170" s="36">
        <v>2.4544880223914601E-5</v>
      </c>
      <c r="O1170" s="36">
        <v>2.6195409781807901E-5</v>
      </c>
      <c r="P1170" s="36">
        <v>2.78755909773609E-5</v>
      </c>
      <c r="Q1170" s="36">
        <v>2.8641680575970101E-5</v>
      </c>
      <c r="R1170" s="36">
        <v>2.7391157079096E-5</v>
      </c>
      <c r="S1170" s="36">
        <v>2.4198991355425299E-5</v>
      </c>
      <c r="T1170" s="36">
        <v>1.9065527399528398E-5</v>
      </c>
      <c r="U1170" s="36">
        <v>1.7158099551115301E-5</v>
      </c>
      <c r="V1170" s="36">
        <v>1.8026925175240698E-5</v>
      </c>
      <c r="W1170" s="36">
        <v>1.8285004079571799E-5</v>
      </c>
      <c r="X1170" s="36">
        <v>1.7734109787081099E-5</v>
      </c>
      <c r="Y1170" s="36">
        <v>1.4840260154989301E-5</v>
      </c>
      <c r="Z1170" s="36">
        <v>1.5744378625043001E-5</v>
      </c>
      <c r="AA1170" s="36">
        <v>1.6141215446209301E-5</v>
      </c>
      <c r="AB1170" s="36">
        <v>1.7027873612473701E-5</v>
      </c>
      <c r="AC1170" s="36">
        <v>2.0836178127578099E-5</v>
      </c>
      <c r="AD1170" s="36">
        <v>2.2029300401382201E-5</v>
      </c>
      <c r="AE1170" s="36">
        <v>1.7110256874546699E-5</v>
      </c>
      <c r="AF1170" s="36">
        <v>1.74043633936893E-5</v>
      </c>
      <c r="AG1170" s="36">
        <v>1.52071099767472E-5</v>
      </c>
      <c r="AH1170" s="59" t="s">
        <v>1180</v>
      </c>
    </row>
    <row r="1171" spans="1:34" ht="15" customHeight="1" x14ac:dyDescent="0.25">
      <c r="A1171" s="34" t="s">
        <v>832</v>
      </c>
      <c r="B1171" s="34" t="s">
        <v>788</v>
      </c>
      <c r="C1171" s="34" t="s">
        <v>45</v>
      </c>
      <c r="D1171" s="34" t="s">
        <v>789</v>
      </c>
      <c r="E1171" s="34" t="s">
        <v>791</v>
      </c>
      <c r="F1171" s="34" t="s">
        <v>13</v>
      </c>
      <c r="G1171" s="34" t="s">
        <v>14</v>
      </c>
      <c r="H1171" s="34" t="s">
        <v>21</v>
      </c>
      <c r="I1171" s="59" t="s">
        <v>17</v>
      </c>
      <c r="J1171" s="35">
        <v>1</v>
      </c>
      <c r="K1171" s="36">
        <v>0.194027086034779</v>
      </c>
      <c r="L1171" s="36">
        <v>0.20645431112103199</v>
      </c>
      <c r="M1171" s="36">
        <v>0.204783582246754</v>
      </c>
      <c r="N1171" s="36">
        <v>0.21088961088387401</v>
      </c>
      <c r="O1171" s="36">
        <v>0.22507096084529299</v>
      </c>
      <c r="P1171" s="36">
        <v>0.239507077677485</v>
      </c>
      <c r="Q1171" s="36">
        <v>0.246089319508735</v>
      </c>
      <c r="R1171" s="36">
        <v>0.23534482162359199</v>
      </c>
      <c r="S1171" s="36">
        <v>0.20791773372581401</v>
      </c>
      <c r="T1171" s="36">
        <v>0.163811011416748</v>
      </c>
      <c r="U1171" s="36">
        <v>0.147422391343182</v>
      </c>
      <c r="V1171" s="36">
        <v>0.15488734110566801</v>
      </c>
      <c r="W1171" s="36">
        <v>0.15710475505168101</v>
      </c>
      <c r="X1171" s="36">
        <v>0.152370847727477</v>
      </c>
      <c r="Y1171" s="36">
        <v>0.12750556616631101</v>
      </c>
      <c r="Z1171" s="36">
        <v>0.135275701146369</v>
      </c>
      <c r="AA1171" s="36">
        <v>0.13868532311383</v>
      </c>
      <c r="AB1171" s="36">
        <v>0.14630349007837401</v>
      </c>
      <c r="AC1171" s="36">
        <v>0.17902444247215099</v>
      </c>
      <c r="AD1171" s="36">
        <v>0.189275749048675</v>
      </c>
      <c r="AE1171" s="36">
        <v>0.14701132706610501</v>
      </c>
      <c r="AF1171" s="36">
        <v>0.14953829027857801</v>
      </c>
      <c r="AG1171" s="36">
        <v>0.13065948892021201</v>
      </c>
      <c r="AH1171" s="59" t="s">
        <v>1180</v>
      </c>
    </row>
    <row r="1172" spans="1:34" ht="15" customHeight="1" x14ac:dyDescent="0.25">
      <c r="A1172" s="34" t="s">
        <v>832</v>
      </c>
      <c r="B1172" s="34" t="s">
        <v>788</v>
      </c>
      <c r="C1172" s="34" t="s">
        <v>45</v>
      </c>
      <c r="D1172" s="34" t="s">
        <v>789</v>
      </c>
      <c r="E1172" s="34" t="s">
        <v>791</v>
      </c>
      <c r="F1172" s="34" t="s">
        <v>13</v>
      </c>
      <c r="G1172" s="34" t="s">
        <v>14</v>
      </c>
      <c r="H1172" s="34" t="s">
        <v>21</v>
      </c>
      <c r="I1172" s="59" t="s">
        <v>18</v>
      </c>
      <c r="J1172" s="35">
        <v>298</v>
      </c>
      <c r="K1172" s="36">
        <v>1.34590483329525E-4</v>
      </c>
      <c r="L1172" s="36">
        <v>1.43210858272969E-4</v>
      </c>
      <c r="M1172" s="36">
        <v>1.42051926232618E-4</v>
      </c>
      <c r="N1172" s="36">
        <v>1.46287486134531E-4</v>
      </c>
      <c r="O1172" s="36">
        <v>1.5612464229957499E-4</v>
      </c>
      <c r="P1172" s="36">
        <v>1.6613852222507099E-4</v>
      </c>
      <c r="Q1172" s="36">
        <v>1.70704416232782E-4</v>
      </c>
      <c r="R1172" s="36">
        <v>1.63251296191412E-4</v>
      </c>
      <c r="S1172" s="36">
        <v>1.4422598847833499E-4</v>
      </c>
      <c r="T1172" s="36">
        <v>1.13630543301189E-4</v>
      </c>
      <c r="U1172" s="36">
        <v>1.02262273324647E-4</v>
      </c>
      <c r="V1172" s="36">
        <v>1.07440474044435E-4</v>
      </c>
      <c r="W1172" s="36">
        <v>1.08978624314248E-4</v>
      </c>
      <c r="X1172" s="36">
        <v>1.05695294331004E-4</v>
      </c>
      <c r="Y1172" s="36">
        <v>8.8447950523736098E-5</v>
      </c>
      <c r="Z1172" s="36">
        <v>9.3836496605256199E-5</v>
      </c>
      <c r="AA1172" s="36">
        <v>9.62016440594075E-5</v>
      </c>
      <c r="AB1172" s="36">
        <v>1.01486126730343E-4</v>
      </c>
      <c r="AC1172" s="36">
        <v>1.2418362164036599E-4</v>
      </c>
      <c r="AD1172" s="36">
        <v>1.3129463039223801E-4</v>
      </c>
      <c r="AE1172" s="36">
        <v>1.0197713097229801E-4</v>
      </c>
      <c r="AF1172" s="36">
        <v>1.0373000582638799E-4</v>
      </c>
      <c r="AG1172" s="36">
        <v>9.0634375461413194E-5</v>
      </c>
      <c r="AH1172" s="59" t="s">
        <v>1180</v>
      </c>
    </row>
    <row r="1173" spans="1:34" ht="15" customHeight="1" x14ac:dyDescent="0.25">
      <c r="A1173" s="34" t="s">
        <v>832</v>
      </c>
      <c r="B1173" s="34" t="s">
        <v>788</v>
      </c>
      <c r="C1173" s="34" t="s">
        <v>45</v>
      </c>
      <c r="D1173" s="34" t="s">
        <v>789</v>
      </c>
      <c r="E1173" s="34" t="s">
        <v>791</v>
      </c>
      <c r="F1173" s="34" t="s">
        <v>13</v>
      </c>
      <c r="G1173" s="34" t="s">
        <v>14</v>
      </c>
      <c r="H1173" s="34" t="s">
        <v>910</v>
      </c>
      <c r="I1173" s="59" t="s">
        <v>16</v>
      </c>
      <c r="J1173" s="35">
        <v>25</v>
      </c>
      <c r="K1173" s="36"/>
      <c r="L1173" s="36"/>
      <c r="M1173" s="36"/>
      <c r="N1173" s="36"/>
      <c r="O1173" s="36"/>
      <c r="P1173" s="36"/>
      <c r="Q1173" s="36"/>
      <c r="R1173" s="36"/>
      <c r="S1173" s="36"/>
      <c r="T1173" s="36"/>
      <c r="U1173" s="36">
        <v>9.29577862896562E-9</v>
      </c>
      <c r="V1173" s="36">
        <v>8.7289188568206002E-9</v>
      </c>
      <c r="W1173" s="36">
        <v>4.4254729500333797E-8</v>
      </c>
      <c r="X1173" s="36">
        <v>5.7759034299550596E-7</v>
      </c>
      <c r="Y1173" s="36">
        <v>4.7152843313954298E-7</v>
      </c>
      <c r="Z1173" s="36">
        <v>7.3029134679335697E-7</v>
      </c>
      <c r="AA1173" s="36">
        <v>1.1668779671017399E-6</v>
      </c>
      <c r="AB1173" s="36">
        <v>1.6404740142978801E-6</v>
      </c>
      <c r="AC1173" s="36">
        <v>2.2407287406813E-6</v>
      </c>
      <c r="AD1173" s="36">
        <v>4.1579669919045296E-6</v>
      </c>
      <c r="AE1173" s="36">
        <v>3.28750122189611E-6</v>
      </c>
      <c r="AF1173" s="36">
        <v>5.5899346288091802E-6</v>
      </c>
      <c r="AG1173" s="36">
        <v>8.6254645440978602E-6</v>
      </c>
      <c r="AH1173" s="59" t="s">
        <v>1182</v>
      </c>
    </row>
    <row r="1174" spans="1:34" ht="15" customHeight="1" x14ac:dyDescent="0.25">
      <c r="A1174" s="34" t="s">
        <v>832</v>
      </c>
      <c r="B1174" s="34" t="s">
        <v>788</v>
      </c>
      <c r="C1174" s="34" t="s">
        <v>45</v>
      </c>
      <c r="D1174" s="34" t="s">
        <v>789</v>
      </c>
      <c r="E1174" s="34" t="s">
        <v>791</v>
      </c>
      <c r="F1174" s="34" t="s">
        <v>13</v>
      </c>
      <c r="G1174" s="34" t="s">
        <v>14</v>
      </c>
      <c r="H1174" s="34" t="s">
        <v>910</v>
      </c>
      <c r="I1174" s="59" t="s">
        <v>18</v>
      </c>
      <c r="J1174" s="35">
        <v>298</v>
      </c>
      <c r="K1174" s="36"/>
      <c r="L1174" s="36"/>
      <c r="M1174" s="36"/>
      <c r="N1174" s="36"/>
      <c r="O1174" s="36"/>
      <c r="P1174" s="36"/>
      <c r="Q1174" s="36"/>
      <c r="R1174" s="36"/>
      <c r="S1174" s="36"/>
      <c r="T1174" s="36"/>
      <c r="U1174" s="36">
        <v>5.5402840628635102E-8</v>
      </c>
      <c r="V1174" s="36">
        <v>5.2024356386650798E-8</v>
      </c>
      <c r="W1174" s="36">
        <v>2.63758187821989E-7</v>
      </c>
      <c r="X1174" s="36">
        <v>3.44243844425322E-6</v>
      </c>
      <c r="Y1174" s="36">
        <v>2.8103094615116798E-6</v>
      </c>
      <c r="Z1174" s="36">
        <v>4.3525364268884097E-6</v>
      </c>
      <c r="AA1174" s="36">
        <v>6.9545926839263704E-6</v>
      </c>
      <c r="AB1174" s="36">
        <v>9.7772251252153494E-6</v>
      </c>
      <c r="AC1174" s="36">
        <v>1.33547432944606E-5</v>
      </c>
      <c r="AD1174" s="36">
        <v>2.4781483271750999E-5</v>
      </c>
      <c r="AE1174" s="36">
        <v>1.9593507282500799E-5</v>
      </c>
      <c r="AF1174" s="36">
        <v>3.3316010387702699E-5</v>
      </c>
      <c r="AG1174" s="36">
        <v>5.1407768682823303E-5</v>
      </c>
      <c r="AH1174" s="59" t="s">
        <v>1182</v>
      </c>
    </row>
    <row r="1175" spans="1:34" ht="15" customHeight="1" x14ac:dyDescent="0.25">
      <c r="A1175" s="34" t="s">
        <v>832</v>
      </c>
      <c r="B1175" s="34" t="s">
        <v>788</v>
      </c>
      <c r="C1175" s="34" t="s">
        <v>45</v>
      </c>
      <c r="D1175" s="34" t="s">
        <v>789</v>
      </c>
      <c r="E1175" s="34" t="s">
        <v>792</v>
      </c>
      <c r="F1175" s="34" t="s">
        <v>13</v>
      </c>
      <c r="G1175" s="34" t="s">
        <v>14</v>
      </c>
      <c r="H1175" s="34" t="s">
        <v>908</v>
      </c>
      <c r="I1175" s="59" t="s">
        <v>16</v>
      </c>
      <c r="J1175" s="35">
        <v>25</v>
      </c>
      <c r="K1175" s="36">
        <v>6.6602030924723603E-9</v>
      </c>
      <c r="L1175" s="36">
        <v>8.2197747163071605E-9</v>
      </c>
      <c r="M1175" s="36">
        <v>1.27612693154349E-8</v>
      </c>
      <c r="N1175" s="36">
        <v>2.8534593723207301E-9</v>
      </c>
      <c r="O1175" s="36">
        <v>4.2199040128308004E-9</v>
      </c>
      <c r="P1175" s="36">
        <v>7.3029565806363201E-9</v>
      </c>
      <c r="Q1175" s="36">
        <v>5.4732591668328897E-8</v>
      </c>
      <c r="R1175" s="36">
        <v>4.98196152921392E-8</v>
      </c>
      <c r="S1175" s="36">
        <v>3.5680835720498299E-8</v>
      </c>
      <c r="T1175" s="36">
        <v>2.4091475345150299E-8</v>
      </c>
      <c r="U1175" s="36">
        <v>1.8066237506262799E-8</v>
      </c>
      <c r="V1175" s="36">
        <v>4.0849367340914097E-8</v>
      </c>
      <c r="W1175" s="36">
        <v>6.4228301166549406E-8</v>
      </c>
      <c r="X1175" s="36">
        <v>1.8069465840947099E-7</v>
      </c>
      <c r="Y1175" s="36">
        <v>1.62712794914233E-7</v>
      </c>
      <c r="Z1175" s="36">
        <v>3.1167671799255601E-7</v>
      </c>
      <c r="AA1175" s="36">
        <v>3.9818509904066002E-7</v>
      </c>
      <c r="AB1175" s="36">
        <v>4.2592422724291801E-7</v>
      </c>
      <c r="AC1175" s="36">
        <v>5.3159563412046996E-7</v>
      </c>
      <c r="AD1175" s="36">
        <v>6.7728649891845498E-7</v>
      </c>
      <c r="AE1175" s="36">
        <v>6.8347410216926405E-7</v>
      </c>
      <c r="AF1175" s="36">
        <v>7.6669795178387604E-7</v>
      </c>
      <c r="AG1175" s="36">
        <v>7.5816089279367497E-7</v>
      </c>
      <c r="AH1175" s="59" t="s">
        <v>1184</v>
      </c>
    </row>
    <row r="1176" spans="1:34" ht="15" customHeight="1" x14ac:dyDescent="0.25">
      <c r="A1176" s="34" t="s">
        <v>832</v>
      </c>
      <c r="B1176" s="34" t="s">
        <v>788</v>
      </c>
      <c r="C1176" s="34" t="s">
        <v>45</v>
      </c>
      <c r="D1176" s="34" t="s">
        <v>789</v>
      </c>
      <c r="E1176" s="34" t="s">
        <v>792</v>
      </c>
      <c r="F1176" s="34" t="s">
        <v>13</v>
      </c>
      <c r="G1176" s="34" t="s">
        <v>14</v>
      </c>
      <c r="H1176" s="34" t="s">
        <v>908</v>
      </c>
      <c r="I1176" s="59" t="s">
        <v>18</v>
      </c>
      <c r="J1176" s="35">
        <v>298</v>
      </c>
      <c r="K1176" s="36">
        <v>3.9694810431135202E-8</v>
      </c>
      <c r="L1176" s="36">
        <v>4.8989857309190598E-8</v>
      </c>
      <c r="M1176" s="36">
        <v>7.6057165119991806E-8</v>
      </c>
      <c r="N1176" s="36">
        <v>1.7006617859031601E-8</v>
      </c>
      <c r="O1176" s="36">
        <v>2.5150627916471601E-8</v>
      </c>
      <c r="P1176" s="36">
        <v>4.3525621220592503E-8</v>
      </c>
      <c r="Q1176" s="36">
        <v>3.2620624634323998E-7</v>
      </c>
      <c r="R1176" s="36">
        <v>2.9692490714114999E-7</v>
      </c>
      <c r="S1176" s="36">
        <v>2.1265778089417001E-7</v>
      </c>
      <c r="T1176" s="36">
        <v>1.4358519305709601E-7</v>
      </c>
      <c r="U1176" s="36">
        <v>1.07674775537327E-7</v>
      </c>
      <c r="V1176" s="36">
        <v>2.4346222935184798E-7</v>
      </c>
      <c r="W1176" s="36">
        <v>3.82800674952634E-7</v>
      </c>
      <c r="X1176" s="36">
        <v>1.07694016412045E-6</v>
      </c>
      <c r="Y1176" s="36">
        <v>9.6976825768882896E-7</v>
      </c>
      <c r="Z1176" s="36">
        <v>1.8575932392356299E-6</v>
      </c>
      <c r="AA1176" s="36">
        <v>2.37318319028234E-6</v>
      </c>
      <c r="AB1176" s="36">
        <v>2.5385083943677898E-6</v>
      </c>
      <c r="AC1176" s="36">
        <v>3.1683099793579999E-6</v>
      </c>
      <c r="AD1176" s="36">
        <v>4.0366275335539903E-6</v>
      </c>
      <c r="AE1176" s="36">
        <v>4.0735056489288201E-6</v>
      </c>
      <c r="AF1176" s="36">
        <v>4.5695197926319E-6</v>
      </c>
      <c r="AG1176" s="36">
        <v>4.5186389210503098E-6</v>
      </c>
      <c r="AH1176" s="59" t="s">
        <v>1184</v>
      </c>
    </row>
    <row r="1177" spans="1:34" ht="15" customHeight="1" x14ac:dyDescent="0.25">
      <c r="A1177" s="34" t="s">
        <v>832</v>
      </c>
      <c r="B1177" s="34" t="s">
        <v>788</v>
      </c>
      <c r="C1177" s="34" t="s">
        <v>45</v>
      </c>
      <c r="D1177" s="34" t="s">
        <v>789</v>
      </c>
      <c r="E1177" s="34" t="s">
        <v>792</v>
      </c>
      <c r="F1177" s="34" t="s">
        <v>13</v>
      </c>
      <c r="G1177" s="34" t="s">
        <v>14</v>
      </c>
      <c r="H1177" s="34" t="s">
        <v>21</v>
      </c>
      <c r="I1177" s="59" t="s">
        <v>16</v>
      </c>
      <c r="J1177" s="35">
        <v>25</v>
      </c>
      <c r="K1177" s="36">
        <v>1.21434511759189E-5</v>
      </c>
      <c r="L1177" s="36">
        <v>1.21786558018001E-5</v>
      </c>
      <c r="M1177" s="36">
        <v>1.21546894045649E-5</v>
      </c>
      <c r="N1177" s="36">
        <v>1.21472402784608E-5</v>
      </c>
      <c r="O1177" s="36">
        <v>1.21535486202103E-5</v>
      </c>
      <c r="P1177" s="36">
        <v>1.21341328599396E-5</v>
      </c>
      <c r="Q1177" s="36">
        <v>1.21115040073051E-5</v>
      </c>
      <c r="R1177" s="36">
        <v>1.2124432677255199E-5</v>
      </c>
      <c r="S1177" s="36">
        <v>1.21627196747673E-5</v>
      </c>
      <c r="T1177" s="36">
        <v>1.22060315633196E-5</v>
      </c>
      <c r="U1177" s="36">
        <v>1.21706964426125E-5</v>
      </c>
      <c r="V1177" s="36">
        <v>1.2135164241209899E-5</v>
      </c>
      <c r="W1177" s="36">
        <v>1.1710412874020999E-5</v>
      </c>
      <c r="X1177" s="36">
        <v>1.0830767500418699E-5</v>
      </c>
      <c r="Y1177" s="36">
        <v>8.6511345512497796E-6</v>
      </c>
      <c r="Z1177" s="36">
        <v>8.7762217857859005E-6</v>
      </c>
      <c r="AA1177" s="36">
        <v>8.6210812550186803E-6</v>
      </c>
      <c r="AB1177" s="36">
        <v>8.7361004752759E-6</v>
      </c>
      <c r="AC1177" s="36">
        <v>1.0280881394554299E-5</v>
      </c>
      <c r="AD1177" s="36">
        <v>1.04798831373749E-5</v>
      </c>
      <c r="AE1177" s="36">
        <v>7.8634756856652495E-6</v>
      </c>
      <c r="AF1177" s="36">
        <v>7.7439611674272707E-6</v>
      </c>
      <c r="AG1177" s="36">
        <v>6.5547944604909498E-6</v>
      </c>
      <c r="AH1177" s="59" t="s">
        <v>1183</v>
      </c>
    </row>
    <row r="1178" spans="1:34" ht="15" customHeight="1" x14ac:dyDescent="0.25">
      <c r="A1178" s="34" t="s">
        <v>832</v>
      </c>
      <c r="B1178" s="34" t="s">
        <v>788</v>
      </c>
      <c r="C1178" s="34" t="s">
        <v>45</v>
      </c>
      <c r="D1178" s="34" t="s">
        <v>789</v>
      </c>
      <c r="E1178" s="34" t="s">
        <v>792</v>
      </c>
      <c r="F1178" s="34" t="s">
        <v>13</v>
      </c>
      <c r="G1178" s="34" t="s">
        <v>14</v>
      </c>
      <c r="H1178" s="34" t="s">
        <v>21</v>
      </c>
      <c r="I1178" s="59" t="s">
        <v>17</v>
      </c>
      <c r="J1178" s="35">
        <v>1</v>
      </c>
      <c r="K1178" s="36">
        <v>0.10433653250349501</v>
      </c>
      <c r="L1178" s="36">
        <v>0.104639010649067</v>
      </c>
      <c r="M1178" s="36">
        <v>0.104433091364021</v>
      </c>
      <c r="N1178" s="36">
        <v>0.104369088472535</v>
      </c>
      <c r="O1178" s="36">
        <v>0.10442328974484701</v>
      </c>
      <c r="P1178" s="36">
        <v>0.104256469532601</v>
      </c>
      <c r="Q1178" s="36">
        <v>0.104062042430765</v>
      </c>
      <c r="R1178" s="36">
        <v>0.104173125562976</v>
      </c>
      <c r="S1178" s="36">
        <v>0.10450208744560099</v>
      </c>
      <c r="T1178" s="36">
        <v>0.104874223192042</v>
      </c>
      <c r="U1178" s="36">
        <v>0.104570623834927</v>
      </c>
      <c r="V1178" s="36">
        <v>0.104265331160475</v>
      </c>
      <c r="W1178" s="36">
        <v>0.10061586741358899</v>
      </c>
      <c r="X1178" s="36">
        <v>9.3057573534376603E-2</v>
      </c>
      <c r="Y1178" s="36">
        <v>7.4329411844386503E-2</v>
      </c>
      <c r="Z1178" s="36">
        <v>7.5405297583472503E-2</v>
      </c>
      <c r="AA1178" s="36">
        <v>7.4072330143120493E-2</v>
      </c>
      <c r="AB1178" s="36">
        <v>7.5060575283570505E-2</v>
      </c>
      <c r="AC1178" s="36">
        <v>8.8333332942010706E-2</v>
      </c>
      <c r="AD1178" s="36">
        <v>9.0043155916325002E-2</v>
      </c>
      <c r="AE1178" s="36">
        <v>6.7562983091235804E-2</v>
      </c>
      <c r="AF1178" s="36">
        <v>6.6536114350535094E-2</v>
      </c>
      <c r="AG1178" s="36">
        <v>5.6318794004538299E-2</v>
      </c>
      <c r="AH1178" s="59" t="s">
        <v>1183</v>
      </c>
    </row>
    <row r="1179" spans="1:34" ht="15" customHeight="1" x14ac:dyDescent="0.25">
      <c r="A1179" s="34" t="s">
        <v>832</v>
      </c>
      <c r="B1179" s="34" t="s">
        <v>788</v>
      </c>
      <c r="C1179" s="34" t="s">
        <v>45</v>
      </c>
      <c r="D1179" s="34" t="s">
        <v>789</v>
      </c>
      <c r="E1179" s="34" t="s">
        <v>792</v>
      </c>
      <c r="F1179" s="34" t="s">
        <v>13</v>
      </c>
      <c r="G1179" s="34" t="s">
        <v>14</v>
      </c>
      <c r="H1179" s="34" t="s">
        <v>21</v>
      </c>
      <c r="I1179" s="59" t="s">
        <v>18</v>
      </c>
      <c r="J1179" s="35">
        <v>298</v>
      </c>
      <c r="K1179" s="36">
        <v>7.2374969008476698E-5</v>
      </c>
      <c r="L1179" s="36">
        <v>7.2584788578728706E-5</v>
      </c>
      <c r="M1179" s="36">
        <v>7.2441948851206597E-5</v>
      </c>
      <c r="N1179" s="36">
        <v>7.2397552059626506E-5</v>
      </c>
      <c r="O1179" s="36">
        <v>7.2435149776453603E-5</v>
      </c>
      <c r="P1179" s="36">
        <v>7.2319431845239794E-5</v>
      </c>
      <c r="Q1179" s="36">
        <v>7.2184563883538399E-5</v>
      </c>
      <c r="R1179" s="36">
        <v>7.2261618756440905E-5</v>
      </c>
      <c r="S1179" s="36">
        <v>7.2489809261613196E-5</v>
      </c>
      <c r="T1179" s="36">
        <v>7.27479481173848E-5</v>
      </c>
      <c r="U1179" s="36">
        <v>7.2537350797970696E-5</v>
      </c>
      <c r="V1179" s="36">
        <v>7.2325578877610705E-5</v>
      </c>
      <c r="W1179" s="36">
        <v>6.9794060729165406E-5</v>
      </c>
      <c r="X1179" s="36">
        <v>6.4551374302495505E-5</v>
      </c>
      <c r="Y1179" s="36">
        <v>5.1560761925448699E-5</v>
      </c>
      <c r="Z1179" s="36">
        <v>5.2306281843283999E-5</v>
      </c>
      <c r="AA1179" s="36">
        <v>5.1381644279911297E-5</v>
      </c>
      <c r="AB1179" s="36">
        <v>5.2067158832644399E-5</v>
      </c>
      <c r="AC1179" s="36">
        <v>6.1274053111543697E-5</v>
      </c>
      <c r="AD1179" s="36">
        <v>6.2460103498754294E-5</v>
      </c>
      <c r="AE1179" s="36">
        <v>4.68663150865649E-5</v>
      </c>
      <c r="AF1179" s="36">
        <v>4.6154008557866498E-5</v>
      </c>
      <c r="AG1179" s="36">
        <v>3.9066574984526098E-5</v>
      </c>
      <c r="AH1179" s="59" t="s">
        <v>1183</v>
      </c>
    </row>
    <row r="1180" spans="1:34" ht="15" customHeight="1" x14ac:dyDescent="0.25">
      <c r="A1180" s="34" t="s">
        <v>832</v>
      </c>
      <c r="B1180" s="34" t="s">
        <v>788</v>
      </c>
      <c r="C1180" s="34" t="s">
        <v>45</v>
      </c>
      <c r="D1180" s="34" t="s">
        <v>789</v>
      </c>
      <c r="E1180" s="34" t="s">
        <v>792</v>
      </c>
      <c r="F1180" s="34" t="s">
        <v>13</v>
      </c>
      <c r="G1180" s="34" t="s">
        <v>14</v>
      </c>
      <c r="H1180" s="34" t="s">
        <v>910</v>
      </c>
      <c r="I1180" s="59" t="s">
        <v>16</v>
      </c>
      <c r="J1180" s="35">
        <v>25</v>
      </c>
      <c r="K1180" s="36"/>
      <c r="L1180" s="36"/>
      <c r="M1180" s="36"/>
      <c r="N1180" s="36"/>
      <c r="O1180" s="36"/>
      <c r="P1180" s="36"/>
      <c r="Q1180" s="36"/>
      <c r="R1180" s="36"/>
      <c r="S1180" s="36"/>
      <c r="T1180" s="36"/>
      <c r="U1180" s="36">
        <v>6.5937430630836896E-9</v>
      </c>
      <c r="V1180" s="36">
        <v>5.8760361484829399E-9</v>
      </c>
      <c r="W1180" s="36">
        <v>2.8342413915893598E-8</v>
      </c>
      <c r="X1180" s="36">
        <v>3.5275222667385199E-7</v>
      </c>
      <c r="Y1180" s="36">
        <v>2.7487765559545998E-7</v>
      </c>
      <c r="Z1180" s="36">
        <v>4.0707855040428999E-7</v>
      </c>
      <c r="AA1180" s="36">
        <v>6.2323372131418999E-7</v>
      </c>
      <c r="AB1180" s="36">
        <v>8.4164036814832004E-7</v>
      </c>
      <c r="AC1180" s="36">
        <v>1.10560901712694E-6</v>
      </c>
      <c r="AD1180" s="36">
        <v>1.9780477532317701E-6</v>
      </c>
      <c r="AE1180" s="36">
        <v>1.51085901950609E-6</v>
      </c>
      <c r="AF1180" s="36">
        <v>2.48720597902773E-6</v>
      </c>
      <c r="AG1180" s="36">
        <v>3.7178758685420801E-6</v>
      </c>
      <c r="AH1180" s="59" t="s">
        <v>1185</v>
      </c>
    </row>
    <row r="1181" spans="1:34" ht="15" customHeight="1" x14ac:dyDescent="0.25">
      <c r="A1181" s="34" t="s">
        <v>832</v>
      </c>
      <c r="B1181" s="34" t="s">
        <v>788</v>
      </c>
      <c r="C1181" s="34" t="s">
        <v>45</v>
      </c>
      <c r="D1181" s="34" t="s">
        <v>789</v>
      </c>
      <c r="E1181" s="34" t="s">
        <v>792</v>
      </c>
      <c r="F1181" s="34" t="s">
        <v>13</v>
      </c>
      <c r="G1181" s="34" t="s">
        <v>14</v>
      </c>
      <c r="H1181" s="34" t="s">
        <v>910</v>
      </c>
      <c r="I1181" s="59" t="s">
        <v>18</v>
      </c>
      <c r="J1181" s="35">
        <v>298</v>
      </c>
      <c r="K1181" s="36"/>
      <c r="L1181" s="36"/>
      <c r="M1181" s="36"/>
      <c r="N1181" s="36"/>
      <c r="O1181" s="36"/>
      <c r="P1181" s="36"/>
      <c r="Q1181" s="36"/>
      <c r="R1181" s="36"/>
      <c r="S1181" s="36"/>
      <c r="T1181" s="36"/>
      <c r="U1181" s="36">
        <v>3.9298708655978803E-8</v>
      </c>
      <c r="V1181" s="36">
        <v>3.5021175444958298E-8</v>
      </c>
      <c r="W1181" s="36">
        <v>1.6892078693872601E-7</v>
      </c>
      <c r="X1181" s="36">
        <v>2.1024032709761599E-6</v>
      </c>
      <c r="Y1181" s="36">
        <v>1.6382708273489401E-6</v>
      </c>
      <c r="Z1181" s="36">
        <v>2.4261881604095701E-6</v>
      </c>
      <c r="AA1181" s="36">
        <v>3.7144729790325702E-6</v>
      </c>
      <c r="AB1181" s="36">
        <v>5.0161765941639898E-6</v>
      </c>
      <c r="AC1181" s="36">
        <v>6.5894297420765799E-6</v>
      </c>
      <c r="AD1181" s="36">
        <v>1.1789164609261301E-5</v>
      </c>
      <c r="AE1181" s="36">
        <v>9.0047197562562796E-6</v>
      </c>
      <c r="AF1181" s="36">
        <v>1.48237476350053E-5</v>
      </c>
      <c r="AG1181" s="36">
        <v>2.2158540176510801E-5</v>
      </c>
      <c r="AH1181" s="59" t="s">
        <v>1185</v>
      </c>
    </row>
    <row r="1182" spans="1:34" ht="15" customHeight="1" x14ac:dyDescent="0.25">
      <c r="A1182" s="34" t="s">
        <v>832</v>
      </c>
      <c r="B1182" s="34" t="s">
        <v>52</v>
      </c>
      <c r="C1182" s="34" t="s">
        <v>45</v>
      </c>
      <c r="D1182" s="34" t="s">
        <v>973</v>
      </c>
      <c r="E1182" s="34" t="s">
        <v>12</v>
      </c>
      <c r="F1182" s="34" t="s">
        <v>13</v>
      </c>
      <c r="G1182" s="34" t="s">
        <v>14</v>
      </c>
      <c r="H1182" s="34" t="s">
        <v>53</v>
      </c>
      <c r="I1182" s="59" t="s">
        <v>16</v>
      </c>
      <c r="J1182" s="35">
        <v>25</v>
      </c>
      <c r="K1182" s="36">
        <v>1.2120641147999999E-3</v>
      </c>
      <c r="L1182" s="36">
        <v>1.0281164912000001E-3</v>
      </c>
      <c r="M1182" s="36">
        <v>1.3521274606E-3</v>
      </c>
      <c r="N1182" s="36">
        <v>1.470923297E-3</v>
      </c>
      <c r="O1182" s="36">
        <v>1.4412904019999999E-3</v>
      </c>
      <c r="P1182" s="36">
        <v>1.3391233672E-3</v>
      </c>
      <c r="Q1182" s="36">
        <v>1.1876818865999999E-3</v>
      </c>
      <c r="R1182" s="36">
        <v>1.1880744937999999E-3</v>
      </c>
      <c r="S1182" s="36">
        <v>1.3496827959999999E-3</v>
      </c>
      <c r="T1182" s="36">
        <v>1.3287137416E-3</v>
      </c>
      <c r="U1182" s="36">
        <v>1.3676454036E-3</v>
      </c>
      <c r="V1182" s="36">
        <v>1.3443222412000001E-3</v>
      </c>
      <c r="W1182" s="36">
        <v>1.3497159644E-3</v>
      </c>
      <c r="X1182" s="36">
        <v>1.4093275582E-3</v>
      </c>
      <c r="Y1182" s="36">
        <v>1.3263323434E-3</v>
      </c>
      <c r="Z1182" s="36">
        <v>1.2843092532E-3</v>
      </c>
      <c r="AA1182" s="36">
        <v>9.7093239200000004E-4</v>
      </c>
      <c r="AB1182" s="36">
        <v>1.0832341505999999E-3</v>
      </c>
      <c r="AC1182" s="36">
        <v>8.5550086560000002E-4</v>
      </c>
      <c r="AD1182" s="36">
        <v>7.3915583460000002E-4</v>
      </c>
      <c r="AE1182" s="36">
        <v>5.2668421519999999E-4</v>
      </c>
      <c r="AF1182" s="36">
        <v>7.4255208079999999E-4</v>
      </c>
      <c r="AG1182" s="36">
        <v>6.7047765260000002E-4</v>
      </c>
      <c r="AH1182" s="59" t="s">
        <v>454</v>
      </c>
    </row>
    <row r="1183" spans="1:34" ht="15" customHeight="1" x14ac:dyDescent="0.25">
      <c r="A1183" s="34" t="s">
        <v>832</v>
      </c>
      <c r="B1183" s="34" t="s">
        <v>52</v>
      </c>
      <c r="C1183" s="34" t="s">
        <v>45</v>
      </c>
      <c r="D1183" s="34" t="s">
        <v>973</v>
      </c>
      <c r="E1183" s="34" t="s">
        <v>12</v>
      </c>
      <c r="F1183" s="34" t="s">
        <v>13</v>
      </c>
      <c r="G1183" s="34" t="s">
        <v>14</v>
      </c>
      <c r="H1183" s="34" t="s">
        <v>53</v>
      </c>
      <c r="I1183" s="59" t="s">
        <v>17</v>
      </c>
      <c r="J1183" s="35">
        <v>1</v>
      </c>
      <c r="K1183" s="36">
        <v>3.1579773214451601</v>
      </c>
      <c r="L1183" s="36">
        <v>2.6787102459089902</v>
      </c>
      <c r="M1183" s="36">
        <v>3.5229059289347999</v>
      </c>
      <c r="N1183" s="36">
        <v>3.8324230185445498</v>
      </c>
      <c r="O1183" s="36">
        <v>3.7552158731170899</v>
      </c>
      <c r="P1183" s="36">
        <v>3.48902436149814</v>
      </c>
      <c r="Q1183" s="36">
        <v>3.09445054694396</v>
      </c>
      <c r="R1183" s="36">
        <v>3.09547346695182</v>
      </c>
      <c r="S1183" s="36">
        <v>3.5165364677230802</v>
      </c>
      <c r="T1183" s="36">
        <v>3.4619025606229799</v>
      </c>
      <c r="U1183" s="36">
        <v>3.5633372159196202</v>
      </c>
      <c r="V1183" s="36">
        <v>3.5025697886653799</v>
      </c>
      <c r="W1183" s="36">
        <v>3.5166228864642299</v>
      </c>
      <c r="X1183" s="36">
        <v>3.6719381532202799</v>
      </c>
      <c r="Y1183" s="36">
        <v>3.4556979371075198</v>
      </c>
      <c r="Z1183" s="36">
        <v>3.3462087077769902</v>
      </c>
      <c r="AA1183" s="36">
        <v>2.52971970471912</v>
      </c>
      <c r="AB1183" s="36">
        <v>2.8223167732130898</v>
      </c>
      <c r="AC1183" s="36">
        <v>2.2289681701263002</v>
      </c>
      <c r="AD1183" s="36">
        <v>1.92583654130032</v>
      </c>
      <c r="AE1183" s="36">
        <v>1.3722515062160701</v>
      </c>
      <c r="AF1183" s="36">
        <v>1.93468530461794</v>
      </c>
      <c r="AG1183" s="36">
        <v>1.7468986958631001</v>
      </c>
      <c r="AH1183" s="59" t="s">
        <v>454</v>
      </c>
    </row>
    <row r="1184" spans="1:34" ht="15" customHeight="1" x14ac:dyDescent="0.25">
      <c r="A1184" s="34" t="s">
        <v>832</v>
      </c>
      <c r="B1184" s="34" t="s">
        <v>52</v>
      </c>
      <c r="C1184" s="34" t="s">
        <v>45</v>
      </c>
      <c r="D1184" s="34" t="s">
        <v>973</v>
      </c>
      <c r="E1184" s="34" t="s">
        <v>12</v>
      </c>
      <c r="F1184" s="34" t="s">
        <v>13</v>
      </c>
      <c r="G1184" s="34" t="s">
        <v>14</v>
      </c>
      <c r="H1184" s="34" t="s">
        <v>53</v>
      </c>
      <c r="I1184" s="59" t="s">
        <v>18</v>
      </c>
      <c r="J1184" s="35">
        <v>298</v>
      </c>
      <c r="K1184" s="36">
        <v>1.4447804248415999E-3</v>
      </c>
      <c r="L1184" s="36">
        <v>1.2255148575104E-3</v>
      </c>
      <c r="M1184" s="36">
        <v>1.6117359330352001E-3</v>
      </c>
      <c r="N1184" s="36">
        <v>1.7533405700239999E-3</v>
      </c>
      <c r="O1184" s="36">
        <v>1.7180181591839999E-3</v>
      </c>
      <c r="P1184" s="36">
        <v>1.5962350537024001E-3</v>
      </c>
      <c r="Q1184" s="36">
        <v>1.4157168088271999E-3</v>
      </c>
      <c r="R1184" s="36">
        <v>1.4161847966095999E-3</v>
      </c>
      <c r="S1184" s="36">
        <v>1.608821892832E-3</v>
      </c>
      <c r="T1184" s="36">
        <v>1.5838267799872E-3</v>
      </c>
      <c r="U1184" s="36">
        <v>1.6302333210912001E-3</v>
      </c>
      <c r="V1184" s="36">
        <v>1.6024321115104001E-3</v>
      </c>
      <c r="W1184" s="36">
        <v>1.6088614295648E-3</v>
      </c>
      <c r="X1184" s="36">
        <v>1.6799184493744E-3</v>
      </c>
      <c r="Y1184" s="36">
        <v>1.5809881533328E-3</v>
      </c>
      <c r="Z1184" s="36">
        <v>1.5308966298144E-3</v>
      </c>
      <c r="AA1184" s="36">
        <v>1.1573514112640001E-3</v>
      </c>
      <c r="AB1184" s="36">
        <v>1.2912151075151999E-3</v>
      </c>
      <c r="AC1184" s="36">
        <v>1.0197570317952E-3</v>
      </c>
      <c r="AD1184" s="36">
        <v>8.810737548432E-4</v>
      </c>
      <c r="AE1184" s="36">
        <v>6.2780758451840002E-4</v>
      </c>
      <c r="AF1184" s="36">
        <v>8.8512208031359997E-4</v>
      </c>
      <c r="AG1184" s="36">
        <v>7.992093618992E-4</v>
      </c>
      <c r="AH1184" s="59" t="s">
        <v>454</v>
      </c>
    </row>
    <row r="1185" spans="1:34" ht="15" customHeight="1" x14ac:dyDescent="0.25">
      <c r="A1185" s="34" t="s">
        <v>832</v>
      </c>
      <c r="B1185" s="34" t="s">
        <v>52</v>
      </c>
      <c r="C1185" s="34" t="s">
        <v>45</v>
      </c>
      <c r="D1185" s="34" t="s">
        <v>973</v>
      </c>
      <c r="E1185" s="34" t="s">
        <v>12</v>
      </c>
      <c r="F1185" s="34" t="s">
        <v>13</v>
      </c>
      <c r="G1185" s="34" t="s">
        <v>14</v>
      </c>
      <c r="H1185" s="34" t="s">
        <v>908</v>
      </c>
      <c r="I1185" s="59" t="s">
        <v>16</v>
      </c>
      <c r="J1185" s="35">
        <v>25</v>
      </c>
      <c r="K1185" s="36">
        <v>3.94022512554474E-9</v>
      </c>
      <c r="L1185" s="36">
        <v>6.3938871560750903E-9</v>
      </c>
      <c r="M1185" s="36">
        <v>1.29714563950224E-8</v>
      </c>
      <c r="N1185" s="36">
        <v>3.04355468138918E-9</v>
      </c>
      <c r="O1185" s="36">
        <v>4.7882619643616897E-9</v>
      </c>
      <c r="P1185" s="36">
        <v>7.45919650397462E-9</v>
      </c>
      <c r="Q1185" s="36">
        <v>4.75419169357629E-8</v>
      </c>
      <c r="R1185" s="36">
        <v>5.9293221694238799E-8</v>
      </c>
      <c r="S1185" s="36">
        <v>5.1000199293606998E-8</v>
      </c>
      <c r="T1185" s="36">
        <v>6.3011664341442899E-9</v>
      </c>
      <c r="U1185" s="36">
        <v>4.5253334286816502E-9</v>
      </c>
      <c r="V1185" s="36">
        <v>2.7604734354217101E-8</v>
      </c>
      <c r="W1185" s="36">
        <v>4.9302518157702897E-8</v>
      </c>
      <c r="X1185" s="36">
        <v>1.07631147513742E-7</v>
      </c>
      <c r="Y1185" s="36">
        <v>2.0229277757633801E-7</v>
      </c>
      <c r="Z1185" s="36">
        <v>3.2880283537959299E-7</v>
      </c>
      <c r="AA1185" s="36">
        <v>2.5408639446717299E-7</v>
      </c>
      <c r="AB1185" s="36">
        <v>1.1199744313501601E-7</v>
      </c>
      <c r="AC1185" s="36">
        <v>1.7641798739020001E-7</v>
      </c>
      <c r="AD1185" s="36">
        <v>2.8631495236441098E-7</v>
      </c>
      <c r="AE1185" s="36">
        <v>2.4065012399687302E-7</v>
      </c>
      <c r="AF1185" s="36">
        <v>2.6954601773172098E-7</v>
      </c>
      <c r="AG1185" s="36">
        <v>2.6627848917160601E-7</v>
      </c>
      <c r="AH1185" s="59" t="s">
        <v>1119</v>
      </c>
    </row>
    <row r="1186" spans="1:34" ht="15" customHeight="1" x14ac:dyDescent="0.25">
      <c r="A1186" s="34" t="s">
        <v>832</v>
      </c>
      <c r="B1186" s="34" t="s">
        <v>52</v>
      </c>
      <c r="C1186" s="34" t="s">
        <v>45</v>
      </c>
      <c r="D1186" s="34" t="s">
        <v>973</v>
      </c>
      <c r="E1186" s="34" t="s">
        <v>12</v>
      </c>
      <c r="F1186" s="34" t="s">
        <v>13</v>
      </c>
      <c r="G1186" s="34" t="s">
        <v>14</v>
      </c>
      <c r="H1186" s="34" t="s">
        <v>908</v>
      </c>
      <c r="I1186" s="59" t="s">
        <v>18</v>
      </c>
      <c r="J1186" s="35">
        <v>298</v>
      </c>
      <c r="K1186" s="36">
        <v>2.3483741748246701E-8</v>
      </c>
      <c r="L1186" s="36">
        <v>3.8107567450207597E-8</v>
      </c>
      <c r="M1186" s="36">
        <v>7.7309880114333695E-8</v>
      </c>
      <c r="N1186" s="36">
        <v>1.8139585901079501E-8</v>
      </c>
      <c r="O1186" s="36">
        <v>2.8538041307595701E-8</v>
      </c>
      <c r="P1186" s="36">
        <v>4.4456811163688702E-8</v>
      </c>
      <c r="Q1186" s="36">
        <v>2.8334982493714699E-7</v>
      </c>
      <c r="R1186" s="36">
        <v>3.5338760129766299E-7</v>
      </c>
      <c r="S1186" s="36">
        <v>3.0396118778989798E-7</v>
      </c>
      <c r="T1186" s="36">
        <v>3.7554951947499997E-8</v>
      </c>
      <c r="U1186" s="36">
        <v>2.69709872349426E-8</v>
      </c>
      <c r="V1186" s="36">
        <v>1.6452421675113401E-7</v>
      </c>
      <c r="W1186" s="36">
        <v>2.9384300821990902E-7</v>
      </c>
      <c r="X1186" s="36">
        <v>6.41481639181905E-7</v>
      </c>
      <c r="Y1186" s="36">
        <v>1.20566495435497E-6</v>
      </c>
      <c r="Z1186" s="36">
        <v>1.9596648988623702E-6</v>
      </c>
      <c r="AA1186" s="36">
        <v>1.51435491102435E-6</v>
      </c>
      <c r="AB1186" s="36">
        <v>6.6750476108469501E-7</v>
      </c>
      <c r="AC1186" s="36">
        <v>1.0514512048455901E-6</v>
      </c>
      <c r="AD1186" s="36">
        <v>1.70643711609189E-6</v>
      </c>
      <c r="AE1186" s="36">
        <v>1.43427473902136E-6</v>
      </c>
      <c r="AF1186" s="36">
        <v>1.6064942656810601E-6</v>
      </c>
      <c r="AG1186" s="36">
        <v>1.58701979546277E-6</v>
      </c>
      <c r="AH1186" s="59" t="s">
        <v>1119</v>
      </c>
    </row>
    <row r="1187" spans="1:34" ht="15" customHeight="1" x14ac:dyDescent="0.25">
      <c r="A1187" s="34" t="s">
        <v>832</v>
      </c>
      <c r="B1187" s="34" t="s">
        <v>52</v>
      </c>
      <c r="C1187" s="34" t="s">
        <v>45</v>
      </c>
      <c r="D1187" s="34" t="s">
        <v>973</v>
      </c>
      <c r="E1187" s="34" t="s">
        <v>12</v>
      </c>
      <c r="F1187" s="34" t="s">
        <v>13</v>
      </c>
      <c r="G1187" s="34" t="s">
        <v>14</v>
      </c>
      <c r="H1187" s="34" t="s">
        <v>21</v>
      </c>
      <c r="I1187" s="59" t="s">
        <v>16</v>
      </c>
      <c r="J1187" s="35">
        <v>25</v>
      </c>
      <c r="K1187" s="36">
        <v>7.1841550129696897E-6</v>
      </c>
      <c r="L1187" s="36">
        <v>9.4733680176058294E-6</v>
      </c>
      <c r="M1187" s="36">
        <v>1.2354885686462101E-5</v>
      </c>
      <c r="N1187" s="36">
        <v>1.2956480254842401E-5</v>
      </c>
      <c r="O1187" s="36">
        <v>1.37904498332737E-5</v>
      </c>
      <c r="P1187" s="36">
        <v>1.2393731279686501E-5</v>
      </c>
      <c r="Q1187" s="36">
        <v>1.0520315225921399E-5</v>
      </c>
      <c r="R1187" s="36">
        <v>1.4429992492591499E-5</v>
      </c>
      <c r="S1187" s="36">
        <v>1.7384714086420699E-5</v>
      </c>
      <c r="T1187" s="36">
        <v>3.1925083573753801E-6</v>
      </c>
      <c r="U1187" s="36">
        <v>3.0485849332490199E-6</v>
      </c>
      <c r="V1187" s="36">
        <v>8.2005672799704205E-6</v>
      </c>
      <c r="W1187" s="36">
        <v>8.9890723072138492E-6</v>
      </c>
      <c r="X1187" s="36">
        <v>6.4513690929532702E-6</v>
      </c>
      <c r="Y1187" s="36">
        <v>1.07555280977222E-5</v>
      </c>
      <c r="Z1187" s="36">
        <v>9.2584605795145706E-6</v>
      </c>
      <c r="AA1187" s="36">
        <v>5.5012090049922898E-6</v>
      </c>
      <c r="AB1187" s="36">
        <v>2.2971713126886199E-6</v>
      </c>
      <c r="AC1187" s="36">
        <v>3.4118647479591501E-6</v>
      </c>
      <c r="AD1187" s="36">
        <v>4.43024812402669E-6</v>
      </c>
      <c r="AE1187" s="36">
        <v>2.7687170483792398E-6</v>
      </c>
      <c r="AF1187" s="36">
        <v>2.7225244169395101E-6</v>
      </c>
      <c r="AG1187" s="36">
        <v>2.3021508790020502E-6</v>
      </c>
      <c r="AH1187" s="59" t="s">
        <v>455</v>
      </c>
    </row>
    <row r="1188" spans="1:34" ht="15" customHeight="1" x14ac:dyDescent="0.25">
      <c r="A1188" s="34" t="s">
        <v>832</v>
      </c>
      <c r="B1188" s="34" t="s">
        <v>52</v>
      </c>
      <c r="C1188" s="34" t="s">
        <v>45</v>
      </c>
      <c r="D1188" s="34" t="s">
        <v>973</v>
      </c>
      <c r="E1188" s="34" t="s">
        <v>12</v>
      </c>
      <c r="F1188" s="34" t="s">
        <v>13</v>
      </c>
      <c r="G1188" s="34" t="s">
        <v>14</v>
      </c>
      <c r="H1188" s="34" t="s">
        <v>21</v>
      </c>
      <c r="I1188" s="59" t="s">
        <v>17</v>
      </c>
      <c r="J1188" s="35">
        <v>1</v>
      </c>
      <c r="K1188" s="36">
        <v>6.1726259871435603E-2</v>
      </c>
      <c r="L1188" s="36">
        <v>8.1395178007269295E-2</v>
      </c>
      <c r="M1188" s="36">
        <v>0.10615317781808301</v>
      </c>
      <c r="N1188" s="36">
        <v>0.111322078349606</v>
      </c>
      <c r="O1188" s="36">
        <v>0.11848754496748801</v>
      </c>
      <c r="P1188" s="36">
        <v>0.106486939155066</v>
      </c>
      <c r="Q1188" s="36">
        <v>9.0390548421116504E-2</v>
      </c>
      <c r="R1188" s="36">
        <v>0.123982495496346</v>
      </c>
      <c r="S1188" s="36">
        <v>0.14936946343052601</v>
      </c>
      <c r="T1188" s="36">
        <v>2.7430031806569301E-2</v>
      </c>
      <c r="U1188" s="36">
        <v>2.6193441746475601E-2</v>
      </c>
      <c r="V1188" s="36">
        <v>7.0459274069505806E-2</v>
      </c>
      <c r="W1188" s="36">
        <v>7.7234109263581402E-2</v>
      </c>
      <c r="X1188" s="36">
        <v>5.54299364049404E-2</v>
      </c>
      <c r="Y1188" s="36">
        <v>9.2410084809508894E-2</v>
      </c>
      <c r="Z1188" s="36">
        <v>7.9548693299189094E-2</v>
      </c>
      <c r="AA1188" s="36">
        <v>4.72663877708938E-2</v>
      </c>
      <c r="AB1188" s="36">
        <v>1.9737295918620602E-2</v>
      </c>
      <c r="AC1188" s="36">
        <v>2.9314741914464999E-2</v>
      </c>
      <c r="AD1188" s="36">
        <v>3.8064691881637303E-2</v>
      </c>
      <c r="AE1188" s="36">
        <v>2.37888168796744E-2</v>
      </c>
      <c r="AF1188" s="36">
        <v>2.3391929790344199E-2</v>
      </c>
      <c r="AG1188" s="36">
        <v>1.9780080352385598E-2</v>
      </c>
      <c r="AH1188" s="59" t="s">
        <v>455</v>
      </c>
    </row>
    <row r="1189" spans="1:34" ht="15" customHeight="1" x14ac:dyDescent="0.25">
      <c r="A1189" s="34" t="s">
        <v>832</v>
      </c>
      <c r="B1189" s="34" t="s">
        <v>52</v>
      </c>
      <c r="C1189" s="34" t="s">
        <v>45</v>
      </c>
      <c r="D1189" s="34" t="s">
        <v>973</v>
      </c>
      <c r="E1189" s="34" t="s">
        <v>12</v>
      </c>
      <c r="F1189" s="34" t="s">
        <v>13</v>
      </c>
      <c r="G1189" s="34" t="s">
        <v>14</v>
      </c>
      <c r="H1189" s="34" t="s">
        <v>21</v>
      </c>
      <c r="I1189" s="59" t="s">
        <v>18</v>
      </c>
      <c r="J1189" s="35">
        <v>298</v>
      </c>
      <c r="K1189" s="36">
        <v>4.28175638772994E-5</v>
      </c>
      <c r="L1189" s="36">
        <v>5.6461273384930701E-5</v>
      </c>
      <c r="M1189" s="36">
        <v>7.3635118691314205E-5</v>
      </c>
      <c r="N1189" s="36">
        <v>7.72206223188608E-5</v>
      </c>
      <c r="O1189" s="36">
        <v>8.21910810063114E-5</v>
      </c>
      <c r="P1189" s="36">
        <v>7.3866638426931506E-5</v>
      </c>
      <c r="Q1189" s="36">
        <v>6.2701078746491405E-5</v>
      </c>
      <c r="R1189" s="36">
        <v>8.6002755255845203E-5</v>
      </c>
      <c r="S1189" s="36">
        <v>1.03612895955067E-4</v>
      </c>
      <c r="T1189" s="36">
        <v>1.9027349809957299E-5</v>
      </c>
      <c r="U1189" s="36">
        <v>1.81695662021642E-5</v>
      </c>
      <c r="V1189" s="36">
        <v>4.8875380988623701E-5</v>
      </c>
      <c r="W1189" s="36">
        <v>5.3574870950994497E-5</v>
      </c>
      <c r="X1189" s="36">
        <v>3.8450159794001503E-5</v>
      </c>
      <c r="Y1189" s="36">
        <v>6.4102947462424303E-5</v>
      </c>
      <c r="Z1189" s="36">
        <v>5.5180425053906803E-5</v>
      </c>
      <c r="AA1189" s="36">
        <v>3.2787205669754098E-5</v>
      </c>
      <c r="AB1189" s="36">
        <v>1.36911410236241E-5</v>
      </c>
      <c r="AC1189" s="36">
        <v>2.0334713897836499E-5</v>
      </c>
      <c r="AD1189" s="36">
        <v>2.6404278819199099E-5</v>
      </c>
      <c r="AE1189" s="36">
        <v>1.6501553608340299E-5</v>
      </c>
      <c r="AF1189" s="36">
        <v>1.62262455249594E-5</v>
      </c>
      <c r="AG1189" s="36">
        <v>1.37208192388522E-5</v>
      </c>
      <c r="AH1189" s="59" t="s">
        <v>455</v>
      </c>
    </row>
    <row r="1190" spans="1:34" ht="15" customHeight="1" x14ac:dyDescent="0.25">
      <c r="A1190" s="34" t="s">
        <v>832</v>
      </c>
      <c r="B1190" s="34" t="s">
        <v>52</v>
      </c>
      <c r="C1190" s="34" t="s">
        <v>45</v>
      </c>
      <c r="D1190" s="34" t="s">
        <v>973</v>
      </c>
      <c r="E1190" s="34" t="s">
        <v>12</v>
      </c>
      <c r="F1190" s="34" t="s">
        <v>13</v>
      </c>
      <c r="G1190" s="34" t="s">
        <v>14</v>
      </c>
      <c r="H1190" s="34" t="s">
        <v>20</v>
      </c>
      <c r="I1190" s="59" t="s">
        <v>16</v>
      </c>
      <c r="J1190" s="35">
        <v>25</v>
      </c>
      <c r="K1190" s="36">
        <v>6.7050830790358297E-3</v>
      </c>
      <c r="L1190" s="36">
        <v>6.7143123743077801E-3</v>
      </c>
      <c r="M1190" s="36">
        <v>6.5422706316736901E-3</v>
      </c>
      <c r="N1190" s="36">
        <v>6.10517219534516E-3</v>
      </c>
      <c r="O1190" s="36">
        <v>6.2385040028037899E-3</v>
      </c>
      <c r="P1190" s="36">
        <v>5.9353590154152596E-3</v>
      </c>
      <c r="Q1190" s="36">
        <v>6.0213912016241003E-3</v>
      </c>
      <c r="R1190" s="36">
        <v>6.2946119363753604E-3</v>
      </c>
      <c r="S1190" s="36">
        <v>6.1850978796657999E-3</v>
      </c>
      <c r="T1190" s="36">
        <v>5.8752097340922498E-3</v>
      </c>
      <c r="U1190" s="36">
        <v>5.4882856595519303E-3</v>
      </c>
      <c r="V1190" s="36">
        <v>5.4704399267813597E-3</v>
      </c>
      <c r="W1190" s="36">
        <v>4.6763424570486602E-3</v>
      </c>
      <c r="X1190" s="36">
        <v>5.4082790467523999E-3</v>
      </c>
      <c r="Y1190" s="36">
        <v>5.9499293299529899E-3</v>
      </c>
      <c r="Z1190" s="36">
        <v>6.08074557716058E-3</v>
      </c>
      <c r="AA1190" s="36">
        <v>5.3011252940570403E-3</v>
      </c>
      <c r="AB1190" s="36">
        <v>5.2150481575042101E-3</v>
      </c>
      <c r="AC1190" s="36">
        <v>5.2291369450968E-3</v>
      </c>
      <c r="AD1190" s="36">
        <v>5.3210469950043804E-3</v>
      </c>
      <c r="AE1190" s="36">
        <v>4.6494334871378497E-3</v>
      </c>
      <c r="AF1190" s="36">
        <v>4.4150783705633398E-3</v>
      </c>
      <c r="AG1190" s="36">
        <v>4.1401497005013298E-3</v>
      </c>
      <c r="AH1190" s="59" t="s">
        <v>453</v>
      </c>
    </row>
    <row r="1191" spans="1:34" ht="15" customHeight="1" x14ac:dyDescent="0.25">
      <c r="A1191" s="34" t="s">
        <v>832</v>
      </c>
      <c r="B1191" s="34" t="s">
        <v>52</v>
      </c>
      <c r="C1191" s="34" t="s">
        <v>45</v>
      </c>
      <c r="D1191" s="34" t="s">
        <v>973</v>
      </c>
      <c r="E1191" s="34" t="s">
        <v>12</v>
      </c>
      <c r="F1191" s="34" t="s">
        <v>13</v>
      </c>
      <c r="G1191" s="34" t="s">
        <v>14</v>
      </c>
      <c r="H1191" s="34" t="s">
        <v>20</v>
      </c>
      <c r="I1191" s="59" t="s">
        <v>17</v>
      </c>
      <c r="J1191" s="35">
        <v>1</v>
      </c>
      <c r="K1191" s="36">
        <v>14.2201401940192</v>
      </c>
      <c r="L1191" s="36">
        <v>14.2397136834319</v>
      </c>
      <c r="M1191" s="36">
        <v>13.8748475556536</v>
      </c>
      <c r="N1191" s="36">
        <v>12.947849191888</v>
      </c>
      <c r="O1191" s="36">
        <v>13.230619289146301</v>
      </c>
      <c r="P1191" s="36">
        <v>12.587709399892701</v>
      </c>
      <c r="Q1191" s="36">
        <v>12.770166460404401</v>
      </c>
      <c r="R1191" s="36">
        <v>13.3496129946649</v>
      </c>
      <c r="S1191" s="36">
        <v>13.1173555831952</v>
      </c>
      <c r="T1191" s="36">
        <v>12.4601448040628</v>
      </c>
      <c r="U1191" s="36">
        <v>11.6395562267777</v>
      </c>
      <c r="V1191" s="36">
        <v>11.6017089967179</v>
      </c>
      <c r="W1191" s="36">
        <v>9.9175870829088009</v>
      </c>
      <c r="X1191" s="36">
        <v>11.469878202352501</v>
      </c>
      <c r="Y1191" s="36">
        <v>12.6186101229643</v>
      </c>
      <c r="Z1191" s="36">
        <v>12.8960452200422</v>
      </c>
      <c r="AA1191" s="36">
        <v>11.242626523636201</v>
      </c>
      <c r="AB1191" s="36">
        <v>11.060074132434901</v>
      </c>
      <c r="AC1191" s="36">
        <v>11.089953633161301</v>
      </c>
      <c r="AD1191" s="36">
        <v>11.284876467005301</v>
      </c>
      <c r="AE1191" s="36">
        <v>9.8605185395219497</v>
      </c>
      <c r="AF1191" s="36">
        <v>9.3634982082907197</v>
      </c>
      <c r="AG1191" s="36">
        <v>8.7804294848232303</v>
      </c>
      <c r="AH1191" s="59" t="s">
        <v>453</v>
      </c>
    </row>
    <row r="1192" spans="1:34" ht="15" customHeight="1" x14ac:dyDescent="0.25">
      <c r="A1192" s="34" t="s">
        <v>832</v>
      </c>
      <c r="B1192" s="34" t="s">
        <v>52</v>
      </c>
      <c r="C1192" s="34" t="s">
        <v>45</v>
      </c>
      <c r="D1192" s="34" t="s">
        <v>973</v>
      </c>
      <c r="E1192" s="34" t="s">
        <v>12</v>
      </c>
      <c r="F1192" s="34" t="s">
        <v>13</v>
      </c>
      <c r="G1192" s="34" t="s">
        <v>14</v>
      </c>
      <c r="H1192" s="34" t="s">
        <v>20</v>
      </c>
      <c r="I1192" s="59" t="s">
        <v>18</v>
      </c>
      <c r="J1192" s="35">
        <v>298</v>
      </c>
      <c r="K1192" s="36">
        <v>7.9924590302107093E-3</v>
      </c>
      <c r="L1192" s="36">
        <v>8.0034603501748704E-3</v>
      </c>
      <c r="M1192" s="36">
        <v>7.7983865929550401E-3</v>
      </c>
      <c r="N1192" s="36">
        <v>7.2773652568514403E-3</v>
      </c>
      <c r="O1192" s="36">
        <v>7.4362967713421197E-3</v>
      </c>
      <c r="P1192" s="36">
        <v>7.0749479463749904E-3</v>
      </c>
      <c r="Q1192" s="36">
        <v>7.1774983123359297E-3</v>
      </c>
      <c r="R1192" s="36">
        <v>7.5031774281594304E-3</v>
      </c>
      <c r="S1192" s="36">
        <v>7.3726366725616298E-3</v>
      </c>
      <c r="T1192" s="36">
        <v>7.0032500030379596E-3</v>
      </c>
      <c r="U1192" s="36">
        <v>6.5420365061858998E-3</v>
      </c>
      <c r="V1192" s="36">
        <v>6.5207643927233799E-3</v>
      </c>
      <c r="W1192" s="36">
        <v>5.5742002088019996E-3</v>
      </c>
      <c r="X1192" s="36">
        <v>6.4466686237288602E-3</v>
      </c>
      <c r="Y1192" s="36">
        <v>7.0923157613039696E-3</v>
      </c>
      <c r="Z1192" s="36">
        <v>7.2482487279754097E-3</v>
      </c>
      <c r="AA1192" s="36">
        <v>6.3189413505159997E-3</v>
      </c>
      <c r="AB1192" s="36">
        <v>6.2163374037450102E-3</v>
      </c>
      <c r="AC1192" s="36">
        <v>6.2331312385553901E-3</v>
      </c>
      <c r="AD1192" s="36">
        <v>6.3426880180452302E-3</v>
      </c>
      <c r="AE1192" s="36">
        <v>5.5421247166683096E-3</v>
      </c>
      <c r="AF1192" s="36">
        <v>5.2627734177115E-3</v>
      </c>
      <c r="AG1192" s="36">
        <v>4.93505844299759E-3</v>
      </c>
      <c r="AH1192" s="59" t="s">
        <v>453</v>
      </c>
    </row>
    <row r="1193" spans="1:34" ht="15" customHeight="1" x14ac:dyDescent="0.25">
      <c r="A1193" s="34" t="s">
        <v>832</v>
      </c>
      <c r="B1193" s="34" t="s">
        <v>52</v>
      </c>
      <c r="C1193" s="34" t="s">
        <v>45</v>
      </c>
      <c r="D1193" s="34" t="s">
        <v>973</v>
      </c>
      <c r="E1193" s="34" t="s">
        <v>12</v>
      </c>
      <c r="F1193" s="34" t="s">
        <v>13</v>
      </c>
      <c r="G1193" s="34" t="s">
        <v>14</v>
      </c>
      <c r="H1193" s="34" t="s">
        <v>910</v>
      </c>
      <c r="I1193" s="59" t="s">
        <v>16</v>
      </c>
      <c r="J1193" s="35">
        <v>25</v>
      </c>
      <c r="K1193" s="36"/>
      <c r="L1193" s="36"/>
      <c r="M1193" s="36"/>
      <c r="N1193" s="36"/>
      <c r="O1193" s="36"/>
      <c r="P1193" s="36"/>
      <c r="Q1193" s="36"/>
      <c r="R1193" s="36"/>
      <c r="S1193" s="36"/>
      <c r="T1193" s="36"/>
      <c r="U1193" s="36">
        <v>1.65163808419802E-9</v>
      </c>
      <c r="V1193" s="36">
        <v>3.97084281822365E-9</v>
      </c>
      <c r="W1193" s="36">
        <v>2.17560226775736E-8</v>
      </c>
      <c r="X1193" s="36">
        <v>2.1011759439450301E-7</v>
      </c>
      <c r="Y1193" s="36">
        <v>3.4174180631208402E-7</v>
      </c>
      <c r="Z1193" s="36">
        <v>4.2944683984493802E-7</v>
      </c>
      <c r="AA1193" s="36">
        <v>3.9769245393813998E-7</v>
      </c>
      <c r="AB1193" s="36">
        <v>2.2131065396771799E-7</v>
      </c>
      <c r="AC1193" s="36">
        <v>3.6691294119580699E-7</v>
      </c>
      <c r="AD1193" s="36">
        <v>8.3619657138517901E-7</v>
      </c>
      <c r="AE1193" s="36">
        <v>5.3197101284737402E-7</v>
      </c>
      <c r="AF1193" s="36">
        <v>8.7442057901105997E-7</v>
      </c>
      <c r="AG1193" s="36">
        <v>1.30577873194571E-6</v>
      </c>
      <c r="AH1193" s="59" t="s">
        <v>1120</v>
      </c>
    </row>
    <row r="1194" spans="1:34" ht="15" customHeight="1" x14ac:dyDescent="0.25">
      <c r="A1194" s="34" t="s">
        <v>832</v>
      </c>
      <c r="B1194" s="34" t="s">
        <v>52</v>
      </c>
      <c r="C1194" s="34" t="s">
        <v>45</v>
      </c>
      <c r="D1194" s="34" t="s">
        <v>973</v>
      </c>
      <c r="E1194" s="34" t="s">
        <v>12</v>
      </c>
      <c r="F1194" s="34" t="s">
        <v>13</v>
      </c>
      <c r="G1194" s="34" t="s">
        <v>14</v>
      </c>
      <c r="H1194" s="34" t="s">
        <v>910</v>
      </c>
      <c r="I1194" s="59" t="s">
        <v>18</v>
      </c>
      <c r="J1194" s="35">
        <v>298</v>
      </c>
      <c r="K1194" s="36"/>
      <c r="L1194" s="36"/>
      <c r="M1194" s="36"/>
      <c r="N1194" s="36"/>
      <c r="O1194" s="36"/>
      <c r="P1194" s="36"/>
      <c r="Q1194" s="36"/>
      <c r="R1194" s="36"/>
      <c r="S1194" s="36"/>
      <c r="T1194" s="36"/>
      <c r="U1194" s="36">
        <v>9.8437629818201906E-9</v>
      </c>
      <c r="V1194" s="36">
        <v>2.3666223196613E-8</v>
      </c>
      <c r="W1194" s="36">
        <v>1.2966589515833799E-7</v>
      </c>
      <c r="X1194" s="36">
        <v>1.25230086259124E-6</v>
      </c>
      <c r="Y1194" s="36">
        <v>2.03678116562002E-6</v>
      </c>
      <c r="Z1194" s="36">
        <v>2.5595031654758298E-6</v>
      </c>
      <c r="AA1194" s="36">
        <v>2.3702470254713099E-6</v>
      </c>
      <c r="AB1194" s="36">
        <v>1.3190114976476E-6</v>
      </c>
      <c r="AC1194" s="36">
        <v>2.1868011295270101E-6</v>
      </c>
      <c r="AD1194" s="36">
        <v>4.9837315654556701E-6</v>
      </c>
      <c r="AE1194" s="36">
        <v>3.1705472365703499E-6</v>
      </c>
      <c r="AF1194" s="36">
        <v>5.21154665090592E-6</v>
      </c>
      <c r="AG1194" s="36">
        <v>7.7824412423964492E-6</v>
      </c>
      <c r="AH1194" s="59" t="s">
        <v>1120</v>
      </c>
    </row>
    <row r="1195" spans="1:34" ht="15" customHeight="1" x14ac:dyDescent="0.25">
      <c r="A1195" s="34" t="s">
        <v>832</v>
      </c>
      <c r="B1195" s="34" t="s">
        <v>52</v>
      </c>
      <c r="C1195" s="34" t="s">
        <v>45</v>
      </c>
      <c r="D1195" s="34" t="s">
        <v>973</v>
      </c>
      <c r="E1195" s="34" t="s">
        <v>12</v>
      </c>
      <c r="F1195" s="34" t="s">
        <v>13</v>
      </c>
      <c r="G1195" s="34" t="s">
        <v>14</v>
      </c>
      <c r="H1195" s="34" t="s">
        <v>27</v>
      </c>
      <c r="I1195" s="59" t="s">
        <v>16</v>
      </c>
      <c r="J1195" s="35">
        <v>25</v>
      </c>
      <c r="K1195" s="36"/>
      <c r="L1195" s="36">
        <v>1.6684875E-4</v>
      </c>
      <c r="M1195" s="36">
        <v>6.4743749999999998E-5</v>
      </c>
      <c r="N1195" s="36">
        <v>7.8862499999999992E-6</v>
      </c>
      <c r="O1195" s="36"/>
      <c r="P1195" s="36"/>
      <c r="Q1195" s="36"/>
      <c r="R1195" s="36"/>
      <c r="S1195" s="36">
        <v>1.6871624999999999E-4</v>
      </c>
      <c r="T1195" s="36"/>
      <c r="U1195" s="36"/>
      <c r="V1195" s="36"/>
      <c r="W1195" s="36"/>
      <c r="X1195" s="36"/>
      <c r="Y1195" s="36"/>
      <c r="Z1195" s="36"/>
      <c r="AA1195" s="36"/>
      <c r="AB1195" s="36"/>
      <c r="AC1195" s="36"/>
      <c r="AD1195" s="36"/>
      <c r="AE1195" s="36"/>
      <c r="AF1195" s="36"/>
      <c r="AG1195" s="36"/>
      <c r="AH1195" s="59" t="s">
        <v>456</v>
      </c>
    </row>
    <row r="1196" spans="1:34" ht="15" customHeight="1" x14ac:dyDescent="0.25">
      <c r="A1196" s="34" t="s">
        <v>832</v>
      </c>
      <c r="B1196" s="34" t="s">
        <v>52</v>
      </c>
      <c r="C1196" s="34" t="s">
        <v>45</v>
      </c>
      <c r="D1196" s="34" t="s">
        <v>973</v>
      </c>
      <c r="E1196" s="34" t="s">
        <v>12</v>
      </c>
      <c r="F1196" s="34" t="s">
        <v>13</v>
      </c>
      <c r="G1196" s="34" t="s">
        <v>14</v>
      </c>
      <c r="H1196" s="34" t="s">
        <v>27</v>
      </c>
      <c r="I1196" s="59" t="s">
        <v>17</v>
      </c>
      <c r="J1196" s="35">
        <v>1</v>
      </c>
      <c r="K1196" s="36"/>
      <c r="L1196" s="36">
        <v>0.167071215</v>
      </c>
      <c r="M1196" s="36">
        <v>6.4830075000000001E-2</v>
      </c>
      <c r="N1196" s="36">
        <v>7.896765E-3</v>
      </c>
      <c r="O1196" s="36"/>
      <c r="P1196" s="36"/>
      <c r="Q1196" s="36"/>
      <c r="R1196" s="36"/>
      <c r="S1196" s="36">
        <v>0.16894120500000001</v>
      </c>
      <c r="T1196" s="36"/>
      <c r="U1196" s="36"/>
      <c r="V1196" s="36"/>
      <c r="W1196" s="36"/>
      <c r="X1196" s="36"/>
      <c r="Y1196" s="36"/>
      <c r="Z1196" s="36"/>
      <c r="AA1196" s="36"/>
      <c r="AB1196" s="36"/>
      <c r="AC1196" s="36"/>
      <c r="AD1196" s="36"/>
      <c r="AE1196" s="36"/>
      <c r="AF1196" s="36"/>
      <c r="AG1196" s="36"/>
      <c r="AH1196" s="59" t="s">
        <v>456</v>
      </c>
    </row>
    <row r="1197" spans="1:34" ht="15" customHeight="1" x14ac:dyDescent="0.25">
      <c r="A1197" s="34" t="s">
        <v>832</v>
      </c>
      <c r="B1197" s="34" t="s">
        <v>52</v>
      </c>
      <c r="C1197" s="34" t="s">
        <v>45</v>
      </c>
      <c r="D1197" s="34" t="s">
        <v>973</v>
      </c>
      <c r="E1197" s="34" t="s">
        <v>12</v>
      </c>
      <c r="F1197" s="34" t="s">
        <v>13</v>
      </c>
      <c r="G1197" s="34" t="s">
        <v>14</v>
      </c>
      <c r="H1197" s="34" t="s">
        <v>27</v>
      </c>
      <c r="I1197" s="59" t="s">
        <v>18</v>
      </c>
      <c r="J1197" s="35">
        <v>298</v>
      </c>
      <c r="K1197" s="36"/>
      <c r="L1197" s="36">
        <v>3.9776741999999999E-4</v>
      </c>
      <c r="M1197" s="36">
        <v>1.543491E-4</v>
      </c>
      <c r="N1197" s="36">
        <v>1.8800819999999999E-5</v>
      </c>
      <c r="O1197" s="36"/>
      <c r="P1197" s="36"/>
      <c r="Q1197" s="36"/>
      <c r="R1197" s="36"/>
      <c r="S1197" s="36">
        <v>4.0221954E-4</v>
      </c>
      <c r="T1197" s="36"/>
      <c r="U1197" s="36"/>
      <c r="V1197" s="36"/>
      <c r="W1197" s="36"/>
      <c r="X1197" s="36"/>
      <c r="Y1197" s="36"/>
      <c r="Z1197" s="36"/>
      <c r="AA1197" s="36"/>
      <c r="AB1197" s="36"/>
      <c r="AC1197" s="36"/>
      <c r="AD1197" s="36"/>
      <c r="AE1197" s="36"/>
      <c r="AF1197" s="36"/>
      <c r="AG1197" s="36"/>
      <c r="AH1197" s="59" t="s">
        <v>456</v>
      </c>
    </row>
    <row r="1198" spans="1:34" ht="15" customHeight="1" x14ac:dyDescent="0.25">
      <c r="A1198" s="34" t="s">
        <v>832</v>
      </c>
      <c r="B1198" s="34" t="s">
        <v>166</v>
      </c>
      <c r="C1198" s="34" t="s">
        <v>45</v>
      </c>
      <c r="D1198" s="34" t="s">
        <v>973</v>
      </c>
      <c r="E1198" s="34" t="s">
        <v>966</v>
      </c>
      <c r="F1198" s="34" t="s">
        <v>167</v>
      </c>
      <c r="G1198" s="34" t="s">
        <v>168</v>
      </c>
      <c r="H1198" s="34" t="s">
        <v>169</v>
      </c>
      <c r="I1198" s="59" t="s">
        <v>16</v>
      </c>
      <c r="J1198" s="35">
        <v>25</v>
      </c>
      <c r="K1198" s="36">
        <v>6.8019910173047093E-2</v>
      </c>
      <c r="L1198" s="36">
        <v>6.97479700627546E-2</v>
      </c>
      <c r="M1198" s="36">
        <v>7.0486921785612597E-2</v>
      </c>
      <c r="N1198" s="36">
        <v>7.1910667766254793E-2</v>
      </c>
      <c r="O1198" s="36">
        <v>7.3580689133777993E-2</v>
      </c>
      <c r="P1198" s="36">
        <v>7.2253678737412896E-2</v>
      </c>
      <c r="Q1198" s="36">
        <v>7.73022364550041E-2</v>
      </c>
      <c r="R1198" s="36">
        <v>7.9024499846356705E-2</v>
      </c>
      <c r="S1198" s="36">
        <v>8.2268779969022904E-2</v>
      </c>
      <c r="T1198" s="36">
        <v>8.2071764177230305E-2</v>
      </c>
      <c r="U1198" s="36">
        <v>8.0954713938146905E-2</v>
      </c>
      <c r="V1198" s="36">
        <v>8.25944205051104E-2</v>
      </c>
      <c r="W1198" s="36">
        <v>8.0765732942819204E-2</v>
      </c>
      <c r="X1198" s="36">
        <v>8.6164324418183405E-2</v>
      </c>
      <c r="Y1198" s="36">
        <v>8.7031283052294794E-2</v>
      </c>
      <c r="Z1198" s="36">
        <v>8.62388462085521E-2</v>
      </c>
      <c r="AA1198" s="36">
        <v>7.9148580003725197E-2</v>
      </c>
      <c r="AB1198" s="36">
        <v>8.58481684186614E-2</v>
      </c>
      <c r="AC1198" s="36">
        <v>8.6693588213645104E-2</v>
      </c>
      <c r="AD1198" s="36">
        <v>8.2347221198927303E-2</v>
      </c>
      <c r="AE1198" s="36">
        <v>7.9387317518478301E-2</v>
      </c>
      <c r="AF1198" s="36">
        <v>7.4571376199877706E-2</v>
      </c>
      <c r="AG1198" s="36">
        <v>6.8440079967865303E-2</v>
      </c>
      <c r="AH1198" s="59" t="s">
        <v>967</v>
      </c>
    </row>
    <row r="1199" spans="1:34" ht="15" customHeight="1" x14ac:dyDescent="0.25">
      <c r="A1199" s="34" t="s">
        <v>832</v>
      </c>
      <c r="B1199" s="34" t="s">
        <v>166</v>
      </c>
      <c r="C1199" s="34" t="s">
        <v>45</v>
      </c>
      <c r="D1199" s="34" t="s">
        <v>973</v>
      </c>
      <c r="E1199" s="34" t="s">
        <v>966</v>
      </c>
      <c r="F1199" s="34" t="s">
        <v>167</v>
      </c>
      <c r="G1199" s="34" t="s">
        <v>168</v>
      </c>
      <c r="H1199" s="34" t="s">
        <v>169</v>
      </c>
      <c r="I1199" s="59" t="s">
        <v>17</v>
      </c>
      <c r="J1199" s="35">
        <v>1</v>
      </c>
      <c r="K1199" s="36">
        <v>6.8798858436283E-2</v>
      </c>
      <c r="L1199" s="36">
        <v>6.9353625395920798E-2</v>
      </c>
      <c r="M1199" s="36">
        <v>7.0124839338542397E-2</v>
      </c>
      <c r="N1199" s="36">
        <v>7.10334112778052E-2</v>
      </c>
      <c r="O1199" s="36">
        <v>7.3445408567277395E-2</v>
      </c>
      <c r="P1199" s="36">
        <v>7.6236340715460496E-2</v>
      </c>
      <c r="Q1199" s="36">
        <v>7.8319681612765799E-2</v>
      </c>
      <c r="R1199" s="36">
        <v>8.1534999999999996E-2</v>
      </c>
      <c r="S1199" s="36">
        <v>8.9618395417852104E-2</v>
      </c>
      <c r="T1199" s="36">
        <v>9.2890617049272595E-2</v>
      </c>
      <c r="U1199" s="36">
        <v>0.103375901160841</v>
      </c>
      <c r="V1199" s="36">
        <v>0.116807839160817</v>
      </c>
      <c r="W1199" s="36">
        <v>0.14698387316178799</v>
      </c>
      <c r="X1199" s="36">
        <v>0.17550442859537899</v>
      </c>
      <c r="Y1199" s="36">
        <v>0.21012778163870699</v>
      </c>
      <c r="Z1199" s="36">
        <v>0.231140763289022</v>
      </c>
      <c r="AA1199" s="36">
        <v>0.17291040234522101</v>
      </c>
      <c r="AB1199" s="36">
        <v>0.189750878885908</v>
      </c>
      <c r="AC1199" s="36">
        <v>0.27320757817119401</v>
      </c>
      <c r="AD1199" s="36">
        <v>0.36153599104510598</v>
      </c>
      <c r="AE1199" s="36">
        <v>0.24479210149133801</v>
      </c>
      <c r="AF1199" s="36">
        <v>0.21272583444670301</v>
      </c>
      <c r="AG1199" s="36">
        <v>0.19493771527309101</v>
      </c>
      <c r="AH1199" s="59" t="s">
        <v>967</v>
      </c>
    </row>
    <row r="1200" spans="1:34" ht="15" customHeight="1" x14ac:dyDescent="0.25">
      <c r="A1200" s="34" t="s">
        <v>832</v>
      </c>
      <c r="B1200" s="34" t="s">
        <v>166</v>
      </c>
      <c r="C1200" s="34" t="s">
        <v>45</v>
      </c>
      <c r="D1200" s="34" t="s">
        <v>973</v>
      </c>
      <c r="E1200" s="34" t="s">
        <v>968</v>
      </c>
      <c r="F1200" s="34" t="s">
        <v>167</v>
      </c>
      <c r="G1200" s="34" t="s">
        <v>168</v>
      </c>
      <c r="H1200" s="34" t="s">
        <v>169</v>
      </c>
      <c r="I1200" s="59" t="s">
        <v>16</v>
      </c>
      <c r="J1200" s="35">
        <v>25</v>
      </c>
      <c r="K1200" s="36">
        <v>0.77282565288263705</v>
      </c>
      <c r="L1200" s="36">
        <v>0.79245944847404404</v>
      </c>
      <c r="M1200" s="36">
        <v>0.80085523797470104</v>
      </c>
      <c r="N1200" s="36">
        <v>0.81703149304809897</v>
      </c>
      <c r="O1200" s="36">
        <v>0.83600586908594798</v>
      </c>
      <c r="P1200" s="36">
        <v>0.820928700160792</v>
      </c>
      <c r="Q1200" s="36">
        <v>0.87828918335294903</v>
      </c>
      <c r="R1200" s="36">
        <v>0.897857120541807</v>
      </c>
      <c r="S1200" s="36">
        <v>0.93471784113898304</v>
      </c>
      <c r="T1200" s="36">
        <v>0.93247939569656801</v>
      </c>
      <c r="U1200" s="36">
        <v>0.91978774294186605</v>
      </c>
      <c r="V1200" s="36">
        <v>0.93841768959903804</v>
      </c>
      <c r="W1200" s="36">
        <v>0.91764058689998096</v>
      </c>
      <c r="X1200" s="36">
        <v>0.97897806839592405</v>
      </c>
      <c r="Y1200" s="36">
        <v>0.98882824124568003</v>
      </c>
      <c r="Z1200" s="36">
        <v>0.97982476682803299</v>
      </c>
      <c r="AA1200" s="36">
        <v>0.89926688906964103</v>
      </c>
      <c r="AB1200" s="36">
        <v>0.97538598093033102</v>
      </c>
      <c r="AC1200" s="36">
        <v>0.98499143473578299</v>
      </c>
      <c r="AD1200" s="36">
        <v>0.93560907128850102</v>
      </c>
      <c r="AE1200" s="36">
        <v>0.90197936656685196</v>
      </c>
      <c r="AF1200" s="36">
        <v>0.84726181424543201</v>
      </c>
      <c r="AG1200" s="36">
        <v>0.77759951975743702</v>
      </c>
      <c r="AH1200" s="59" t="s">
        <v>969</v>
      </c>
    </row>
    <row r="1201" spans="1:34" ht="15" customHeight="1" x14ac:dyDescent="0.25">
      <c r="A1201" s="34" t="s">
        <v>832</v>
      </c>
      <c r="B1201" s="34" t="s">
        <v>166</v>
      </c>
      <c r="C1201" s="34" t="s">
        <v>45</v>
      </c>
      <c r="D1201" s="34" t="s">
        <v>973</v>
      </c>
      <c r="E1201" s="34" t="s">
        <v>968</v>
      </c>
      <c r="F1201" s="34" t="s">
        <v>167</v>
      </c>
      <c r="G1201" s="34" t="s">
        <v>168</v>
      </c>
      <c r="H1201" s="34" t="s">
        <v>169</v>
      </c>
      <c r="I1201" s="59" t="s">
        <v>17</v>
      </c>
      <c r="J1201" s="35">
        <v>1</v>
      </c>
      <c r="K1201" s="36">
        <v>6.8680727079429099E-2</v>
      </c>
      <c r="L1201" s="36">
        <v>6.9234541474225406E-2</v>
      </c>
      <c r="M1201" s="36">
        <v>7.0004431200842099E-2</v>
      </c>
      <c r="N1201" s="36">
        <v>7.0911443072998806E-2</v>
      </c>
      <c r="O1201" s="36">
        <v>7.3319298832814697E-2</v>
      </c>
      <c r="P1201" s="36">
        <v>7.6105438799716804E-2</v>
      </c>
      <c r="Q1201" s="36">
        <v>7.8185202488147101E-2</v>
      </c>
      <c r="R1201" s="36">
        <v>8.1394999999999995E-2</v>
      </c>
      <c r="S1201" s="36">
        <v>8.9464515791207094E-2</v>
      </c>
      <c r="T1201" s="36">
        <v>9.2731118841301793E-2</v>
      </c>
      <c r="U1201" s="36">
        <v>0.103198399153574</v>
      </c>
      <c r="V1201" s="36">
        <v>0.11660727379033101</v>
      </c>
      <c r="W1201" s="36">
        <v>0.146731493910636</v>
      </c>
      <c r="X1201" s="36">
        <v>0.1752030780097</v>
      </c>
      <c r="Y1201" s="36">
        <v>0.209766980885295</v>
      </c>
      <c r="Z1201" s="36">
        <v>0.23074388211087199</v>
      </c>
      <c r="AA1201" s="36">
        <v>0.172613505842758</v>
      </c>
      <c r="AB1201" s="36">
        <v>0.18942506637540299</v>
      </c>
      <c r="AC1201" s="36">
        <v>0.27273846599919499</v>
      </c>
      <c r="AD1201" s="36">
        <v>0.360915214216182</v>
      </c>
      <c r="AE1201" s="36">
        <v>0.24437178022796899</v>
      </c>
      <c r="AF1201" s="36">
        <v>0.21236057269625799</v>
      </c>
      <c r="AG1201" s="36">
        <v>0.19460299668428599</v>
      </c>
      <c r="AH1201" s="59" t="s">
        <v>969</v>
      </c>
    </row>
    <row r="1202" spans="1:34" ht="15" customHeight="1" x14ac:dyDescent="0.25">
      <c r="A1202" s="34" t="s">
        <v>832</v>
      </c>
      <c r="B1202" s="34" t="s">
        <v>166</v>
      </c>
      <c r="C1202" s="34" t="s">
        <v>45</v>
      </c>
      <c r="D1202" s="34" t="s">
        <v>973</v>
      </c>
      <c r="E1202" s="34" t="s">
        <v>964</v>
      </c>
      <c r="F1202" s="34" t="s">
        <v>167</v>
      </c>
      <c r="G1202" s="34" t="s">
        <v>168</v>
      </c>
      <c r="H1202" s="34" t="s">
        <v>169</v>
      </c>
      <c r="I1202" s="59" t="s">
        <v>16</v>
      </c>
      <c r="J1202" s="35">
        <v>25</v>
      </c>
      <c r="K1202" s="36">
        <v>8.9205585539684301E-2</v>
      </c>
      <c r="L1202" s="36">
        <v>9.1471871894912002E-2</v>
      </c>
      <c r="M1202" s="36">
        <v>9.2440979630506001E-2</v>
      </c>
      <c r="N1202" s="36">
        <v>9.4308169597970698E-2</v>
      </c>
      <c r="O1202" s="36">
        <v>9.6498340587239703E-2</v>
      </c>
      <c r="P1202" s="36">
        <v>9.4758015745236096E-2</v>
      </c>
      <c r="Q1202" s="36">
        <v>0.10137901165926901</v>
      </c>
      <c r="R1202" s="36">
        <v>0.10363769612222</v>
      </c>
      <c r="S1202" s="36">
        <v>0.10789244899179801</v>
      </c>
      <c r="T1202" s="36">
        <v>0.10763407009916599</v>
      </c>
      <c r="U1202" s="36">
        <v>0.10616910020430401</v>
      </c>
      <c r="V1202" s="36">
        <v>0.108319514458706</v>
      </c>
      <c r="W1202" s="36">
        <v>0.10592125864877799</v>
      </c>
      <c r="X1202" s="36">
        <v>0.11300131083385501</v>
      </c>
      <c r="Y1202" s="36">
        <v>0.11413829487864099</v>
      </c>
      <c r="Z1202" s="36">
        <v>0.113099043393753</v>
      </c>
      <c r="AA1202" s="36">
        <v>0.103800422639555</v>
      </c>
      <c r="AB1202" s="36">
        <v>0.112586683984341</v>
      </c>
      <c r="AC1202" s="36">
        <v>0.113695420641689</v>
      </c>
      <c r="AD1202" s="36">
        <v>0.107995321751057</v>
      </c>
      <c r="AE1202" s="36">
        <v>0.10411351802206401</v>
      </c>
      <c r="AF1202" s="36">
        <v>9.7797589874590696E-2</v>
      </c>
      <c r="AG1202" s="36">
        <v>8.9756622618055698E-2</v>
      </c>
      <c r="AH1202" s="59" t="s">
        <v>965</v>
      </c>
    </row>
    <row r="1203" spans="1:34" ht="15" customHeight="1" x14ac:dyDescent="0.25">
      <c r="A1203" s="34" t="s">
        <v>832</v>
      </c>
      <c r="B1203" s="34" t="s">
        <v>166</v>
      </c>
      <c r="C1203" s="34" t="s">
        <v>45</v>
      </c>
      <c r="D1203" s="34" t="s">
        <v>973</v>
      </c>
      <c r="E1203" s="34" t="s">
        <v>964</v>
      </c>
      <c r="F1203" s="34" t="s">
        <v>167</v>
      </c>
      <c r="G1203" s="34" t="s">
        <v>168</v>
      </c>
      <c r="H1203" s="34" t="s">
        <v>169</v>
      </c>
      <c r="I1203" s="59" t="s">
        <v>17</v>
      </c>
      <c r="J1203" s="35">
        <v>1</v>
      </c>
      <c r="K1203" s="36">
        <v>3.4848750271889199E-4</v>
      </c>
      <c r="L1203" s="36">
        <v>3.5129756900123001E-4</v>
      </c>
      <c r="M1203" s="36">
        <v>3.5520400621595703E-4</v>
      </c>
      <c r="N1203" s="36">
        <v>3.5980620417898498E-4</v>
      </c>
      <c r="O1203" s="36">
        <v>3.7202371666505897E-4</v>
      </c>
      <c r="P1203" s="36">
        <v>3.8616065144398299E-4</v>
      </c>
      <c r="Q1203" s="36">
        <v>3.96713417625219E-4</v>
      </c>
      <c r="R1203" s="36">
        <v>4.1300000000000001E-4</v>
      </c>
      <c r="S1203" s="36">
        <v>4.5394489860272198E-4</v>
      </c>
      <c r="T1203" s="36">
        <v>4.7051971351382298E-4</v>
      </c>
      <c r="U1203" s="36">
        <v>5.2363092143775398E-4</v>
      </c>
      <c r="V1203" s="36">
        <v>5.9166784293146902E-4</v>
      </c>
      <c r="W1203" s="36">
        <v>7.4451879089738502E-4</v>
      </c>
      <c r="X1203" s="36">
        <v>8.8898422775362303E-4</v>
      </c>
      <c r="Y1203" s="36">
        <v>1.06436222256437E-3</v>
      </c>
      <c r="Z1203" s="36">
        <v>1.1707994755426E-3</v>
      </c>
      <c r="AA1203" s="36">
        <v>8.7584468226622005E-4</v>
      </c>
      <c r="AB1203" s="36">
        <v>9.6114690598982002E-4</v>
      </c>
      <c r="AC1203" s="36">
        <v>1.3838809073980899E-3</v>
      </c>
      <c r="AD1203" s="36">
        <v>1.8312916453256699E-3</v>
      </c>
      <c r="AE1203" s="36">
        <v>1.2399477269384E-3</v>
      </c>
      <c r="AF1203" s="36">
        <v>1.07752216381294E-3</v>
      </c>
      <c r="AG1203" s="36">
        <v>9.8741983697536598E-4</v>
      </c>
      <c r="AH1203" s="59" t="s">
        <v>965</v>
      </c>
    </row>
    <row r="1204" spans="1:34" ht="15" customHeight="1" x14ac:dyDescent="0.25">
      <c r="A1204" s="34" t="s">
        <v>832</v>
      </c>
      <c r="B1204" s="34" t="s">
        <v>307</v>
      </c>
      <c r="C1204" s="34" t="s">
        <v>45</v>
      </c>
      <c r="D1204" s="34" t="s">
        <v>973</v>
      </c>
      <c r="E1204" s="34" t="s">
        <v>298</v>
      </c>
      <c r="F1204" s="34" t="s">
        <v>167</v>
      </c>
      <c r="G1204" s="34" t="s">
        <v>168</v>
      </c>
      <c r="H1204" s="34" t="s">
        <v>169</v>
      </c>
      <c r="I1204" s="59" t="s">
        <v>16</v>
      </c>
      <c r="J1204" s="35">
        <v>25</v>
      </c>
      <c r="K1204" s="36">
        <v>1.6279513487999999E-4</v>
      </c>
      <c r="L1204" s="36">
        <v>1.5497742959999999E-4</v>
      </c>
      <c r="M1204" s="36">
        <v>1.34434742284569E-4</v>
      </c>
      <c r="N1204" s="36">
        <v>1.2764598839999999E-4</v>
      </c>
      <c r="O1204" s="36">
        <v>1.2296164730501001E-4</v>
      </c>
      <c r="P1204" s="36">
        <v>1.09703430238076E-4</v>
      </c>
      <c r="Q1204" s="36">
        <v>1.11714692638076E-4</v>
      </c>
      <c r="R1204" s="36">
        <v>1.16981756173948E-4</v>
      </c>
      <c r="S1204" s="36">
        <v>1.11334622265933E-4</v>
      </c>
      <c r="T1204" s="36">
        <v>1.2195502657394801E-4</v>
      </c>
      <c r="U1204" s="36">
        <v>1.23615223587289E-4</v>
      </c>
      <c r="V1204" s="36">
        <v>1.02144626003583E-2</v>
      </c>
      <c r="W1204" s="36">
        <v>1.01092986877547E-2</v>
      </c>
      <c r="X1204" s="36">
        <v>2.63702992132825E-4</v>
      </c>
      <c r="Y1204" s="36">
        <v>9.8566557140842993E-3</v>
      </c>
      <c r="Z1204" s="36">
        <v>9.71885196025663E-3</v>
      </c>
      <c r="AA1204" s="36">
        <v>9.6051193311797196E-3</v>
      </c>
      <c r="AB1204" s="36">
        <v>9.4624567961476194E-3</v>
      </c>
      <c r="AC1204" s="36">
        <v>9.3384763982871603E-3</v>
      </c>
      <c r="AD1204" s="36">
        <v>9.2174070094610296E-3</v>
      </c>
      <c r="AE1204" s="36">
        <v>9.2790085212347204E-3</v>
      </c>
      <c r="AF1204" s="36">
        <v>9.4994513535990605E-3</v>
      </c>
      <c r="AG1204" s="36">
        <v>9.5116727119011792E-3</v>
      </c>
      <c r="AH1204" s="59" t="s">
        <v>711</v>
      </c>
    </row>
    <row r="1205" spans="1:34" ht="15" customHeight="1" x14ac:dyDescent="0.25">
      <c r="A1205" s="34" t="s">
        <v>832</v>
      </c>
      <c r="B1205" s="34" t="s">
        <v>166</v>
      </c>
      <c r="C1205" s="34" t="s">
        <v>45</v>
      </c>
      <c r="D1205" s="34" t="s">
        <v>173</v>
      </c>
      <c r="E1205" s="34" t="s">
        <v>172</v>
      </c>
      <c r="F1205" s="34" t="s">
        <v>167</v>
      </c>
      <c r="G1205" s="34" t="s">
        <v>168</v>
      </c>
      <c r="H1205" s="34" t="s">
        <v>169</v>
      </c>
      <c r="I1205" s="59" t="s">
        <v>16</v>
      </c>
      <c r="J1205" s="35">
        <v>25</v>
      </c>
      <c r="K1205" s="36">
        <v>4.1424740102521899E-3</v>
      </c>
      <c r="L1205" s="36">
        <v>3.9684529583999999E-3</v>
      </c>
      <c r="M1205" s="36">
        <v>3.0144083352704899E-3</v>
      </c>
      <c r="N1205" s="36">
        <v>2.7326969964152699E-3</v>
      </c>
      <c r="O1205" s="36">
        <v>1.1585053399754801E-3</v>
      </c>
      <c r="P1205" s="36">
        <v>5.6550672299410399E-3</v>
      </c>
      <c r="Q1205" s="36">
        <v>5.7426089618251002E-3</v>
      </c>
      <c r="R1205" s="36">
        <v>2.9587035338635801E-3</v>
      </c>
      <c r="S1205" s="36">
        <v>3.4923535659026799E-3</v>
      </c>
      <c r="T1205" s="36">
        <v>2.7669857770927799E-3</v>
      </c>
      <c r="U1205" s="36">
        <v>1.0518998671260201E-3</v>
      </c>
      <c r="V1205" s="36">
        <v>1.1221056215374001E-3</v>
      </c>
      <c r="W1205" s="36">
        <v>1.18566230954762E-3</v>
      </c>
      <c r="X1205" s="36">
        <v>1.16377874116718E-3</v>
      </c>
      <c r="Y1205" s="36">
        <v>1.3847349593061301E-3</v>
      </c>
      <c r="Z1205" s="36">
        <v>1.35035857467812E-3</v>
      </c>
      <c r="AA1205" s="36">
        <v>5.3615228741573902E-3</v>
      </c>
      <c r="AB1205" s="36">
        <v>5.4308663818436204E-3</v>
      </c>
      <c r="AC1205" s="36">
        <v>1.47199844856638E-3</v>
      </c>
      <c r="AD1205" s="36">
        <v>2.24478956893461E-3</v>
      </c>
      <c r="AE1205" s="36">
        <v>2.2628559483734898E-3</v>
      </c>
      <c r="AF1205" s="36">
        <v>4.7400445370951302E-3</v>
      </c>
      <c r="AG1205" s="36">
        <v>3.9619314629319299E-3</v>
      </c>
      <c r="AH1205" s="59" t="s">
        <v>578</v>
      </c>
    </row>
    <row r="1206" spans="1:34" ht="15" customHeight="1" x14ac:dyDescent="0.25">
      <c r="A1206" s="34" t="s">
        <v>832</v>
      </c>
      <c r="B1206" s="34" t="s">
        <v>166</v>
      </c>
      <c r="C1206" s="34" t="s">
        <v>45</v>
      </c>
      <c r="D1206" s="34" t="s">
        <v>173</v>
      </c>
      <c r="E1206" s="34" t="s">
        <v>170</v>
      </c>
      <c r="F1206" s="34" t="s">
        <v>167</v>
      </c>
      <c r="G1206" s="34" t="s">
        <v>168</v>
      </c>
      <c r="H1206" s="34" t="s">
        <v>169</v>
      </c>
      <c r="I1206" s="59" t="s">
        <v>16</v>
      </c>
      <c r="J1206" s="35">
        <v>25</v>
      </c>
      <c r="K1206" s="36">
        <v>8.1542092329135105E-3</v>
      </c>
      <c r="L1206" s="36">
        <v>5.0072392488430296E-3</v>
      </c>
      <c r="M1206" s="36">
        <v>2.4299741654616601E-3</v>
      </c>
      <c r="N1206" s="36">
        <v>2.3724161359048698E-3</v>
      </c>
      <c r="O1206" s="36">
        <v>2.4429437324733302E-3</v>
      </c>
      <c r="P1206" s="36">
        <v>2.5141971099766399E-3</v>
      </c>
      <c r="Q1206" s="36">
        <v>2.4373134315357299E-3</v>
      </c>
      <c r="R1206" s="36">
        <v>2.4241094599511299E-3</v>
      </c>
      <c r="S1206" s="36">
        <v>3.3236116399609399E-3</v>
      </c>
      <c r="T1206" s="36">
        <v>2.4876527156313601E-3</v>
      </c>
      <c r="U1206" s="36">
        <v>1.4626516641865399E-3</v>
      </c>
      <c r="V1206" s="36">
        <v>1.57150012293689E-3</v>
      </c>
      <c r="W1206" s="36">
        <v>2.21802252614793E-3</v>
      </c>
      <c r="X1206" s="36">
        <v>2.0474888269484599E-3</v>
      </c>
      <c r="Y1206" s="36">
        <v>2.1346363646878902E-3</v>
      </c>
      <c r="Z1206" s="36">
        <v>2.2351706987271498E-3</v>
      </c>
      <c r="AA1206" s="36">
        <v>8.6657918416497594E-3</v>
      </c>
      <c r="AB1206" s="36">
        <v>5.74475077168159E-3</v>
      </c>
      <c r="AC1206" s="36">
        <v>2.5350344895390298E-3</v>
      </c>
      <c r="AD1206" s="36">
        <v>2.4655760509617302E-3</v>
      </c>
      <c r="AE1206" s="36">
        <v>2.2205716364912102E-3</v>
      </c>
      <c r="AF1206" s="36">
        <v>2.5732760176080801E-3</v>
      </c>
      <c r="AG1206" s="36">
        <v>2.4304314953626999E-3</v>
      </c>
      <c r="AH1206" s="59" t="s">
        <v>579</v>
      </c>
    </row>
    <row r="1207" spans="1:34" ht="15" customHeight="1" x14ac:dyDescent="0.25">
      <c r="A1207" s="34" t="s">
        <v>832</v>
      </c>
      <c r="B1207" s="34" t="s">
        <v>307</v>
      </c>
      <c r="C1207" s="34" t="s">
        <v>45</v>
      </c>
      <c r="D1207" s="34" t="s">
        <v>173</v>
      </c>
      <c r="E1207" s="34" t="s">
        <v>298</v>
      </c>
      <c r="F1207" s="34" t="s">
        <v>167</v>
      </c>
      <c r="G1207" s="34" t="s">
        <v>168</v>
      </c>
      <c r="H1207" s="34" t="s">
        <v>169</v>
      </c>
      <c r="I1207" s="59" t="s">
        <v>16</v>
      </c>
      <c r="J1207" s="35">
        <v>25</v>
      </c>
      <c r="K1207" s="36">
        <v>5.5103781600000002E-6</v>
      </c>
      <c r="L1207" s="36">
        <v>3.0255119999999998E-7</v>
      </c>
      <c r="M1207" s="36">
        <v>7.7892532199999994E-6</v>
      </c>
      <c r="N1207" s="36">
        <v>1.1287030859999999E-5</v>
      </c>
      <c r="O1207" s="36">
        <v>1.1287030859999999E-5</v>
      </c>
      <c r="P1207" s="36">
        <v>3.79571307962264E-6</v>
      </c>
      <c r="Q1207" s="36">
        <v>4.1367291792452802E-6</v>
      </c>
      <c r="R1207" s="36">
        <v>6.6025448999999997E-6</v>
      </c>
      <c r="S1207" s="36">
        <v>6.4690277399999996E-6</v>
      </c>
      <c r="T1207" s="36">
        <v>4.1256348079245302E-6</v>
      </c>
      <c r="U1207" s="36">
        <v>5.5557139584905695E-7</v>
      </c>
      <c r="V1207" s="36">
        <v>4.3655578981132099E-7</v>
      </c>
      <c r="W1207" s="36">
        <v>4.6737348792452802E-7</v>
      </c>
      <c r="X1207" s="36">
        <v>5.0161015800000004E-6</v>
      </c>
      <c r="Y1207" s="36">
        <v>4.23061630570908E-6</v>
      </c>
      <c r="Z1207" s="36">
        <v>1.08435549695508E-5</v>
      </c>
      <c r="AA1207" s="36">
        <v>1.3030921531009399E-7</v>
      </c>
      <c r="AB1207" s="36">
        <v>3.0911190898643999E-7</v>
      </c>
      <c r="AC1207" s="36">
        <v>2.1255052303044001E-7</v>
      </c>
      <c r="AD1207" s="36">
        <v>1.2871399217444201E-7</v>
      </c>
      <c r="AE1207" s="36">
        <v>8.1096634152081494E-8</v>
      </c>
      <c r="AF1207" s="36">
        <v>1.1239216120402E-6</v>
      </c>
      <c r="AG1207" s="36">
        <v>1.2894649061692099E-6</v>
      </c>
      <c r="AH1207" s="59" t="s">
        <v>712</v>
      </c>
    </row>
    <row r="1208" spans="1:34" ht="15" customHeight="1" x14ac:dyDescent="0.25">
      <c r="A1208" s="34" t="s">
        <v>832</v>
      </c>
      <c r="B1208" s="34" t="s">
        <v>174</v>
      </c>
      <c r="C1208" s="34" t="s">
        <v>45</v>
      </c>
      <c r="D1208" s="34" t="s">
        <v>881</v>
      </c>
      <c r="E1208" s="34" t="s">
        <v>12</v>
      </c>
      <c r="F1208" s="34" t="s">
        <v>13</v>
      </c>
      <c r="G1208" s="34" t="s">
        <v>398</v>
      </c>
      <c r="H1208" s="34" t="s">
        <v>169</v>
      </c>
      <c r="I1208" s="59" t="s">
        <v>17</v>
      </c>
      <c r="J1208" s="35">
        <v>1</v>
      </c>
      <c r="K1208" s="36">
        <v>0.29421577619</v>
      </c>
      <c r="L1208" s="36">
        <v>0.30089728216</v>
      </c>
      <c r="M1208" s="36">
        <v>0.30291881378000002</v>
      </c>
      <c r="N1208" s="36">
        <v>0.30913823822999997</v>
      </c>
      <c r="O1208" s="36">
        <v>0.30050455662999997</v>
      </c>
      <c r="P1208" s="36">
        <v>0.31049203866000002</v>
      </c>
      <c r="Q1208" s="36">
        <v>0.31767510173000002</v>
      </c>
      <c r="R1208" s="36">
        <v>0.31475286848</v>
      </c>
      <c r="S1208" s="36">
        <v>0.31057857893000002</v>
      </c>
      <c r="T1208" s="36">
        <v>0.28838859425000002</v>
      </c>
      <c r="U1208" s="36">
        <v>0.36482694625000001</v>
      </c>
      <c r="V1208" s="36">
        <v>0.28673749474399401</v>
      </c>
      <c r="W1208" s="36">
        <v>0.30977457701724198</v>
      </c>
      <c r="X1208" s="36">
        <v>0.30728208911914301</v>
      </c>
      <c r="Y1208" s="36">
        <v>0.27523724999999999</v>
      </c>
      <c r="Z1208" s="36">
        <v>0.24071672703397901</v>
      </c>
      <c r="AA1208" s="36">
        <v>0.22054455841134701</v>
      </c>
      <c r="AB1208" s="36">
        <v>0.194802334880016</v>
      </c>
      <c r="AC1208" s="36">
        <v>0.167293817573651</v>
      </c>
      <c r="AD1208" s="36">
        <v>0.15211867054370601</v>
      </c>
      <c r="AE1208" s="36">
        <v>0.148016085364157</v>
      </c>
      <c r="AF1208" s="36">
        <v>0.15883678393268599</v>
      </c>
      <c r="AG1208" s="36">
        <v>0.151918101849467</v>
      </c>
      <c r="AH1208" s="59" t="s">
        <v>589</v>
      </c>
    </row>
    <row r="1209" spans="1:34" ht="15" customHeight="1" x14ac:dyDescent="0.25">
      <c r="A1209" s="34" t="s">
        <v>832</v>
      </c>
      <c r="B1209" s="34" t="s">
        <v>584</v>
      </c>
      <c r="C1209" s="34" t="s">
        <v>45</v>
      </c>
      <c r="D1209" s="34" t="s">
        <v>881</v>
      </c>
      <c r="E1209" s="34" t="s">
        <v>12</v>
      </c>
      <c r="F1209" s="34" t="s">
        <v>13</v>
      </c>
      <c r="G1209" s="34" t="s">
        <v>585</v>
      </c>
      <c r="H1209" s="34" t="s">
        <v>169</v>
      </c>
      <c r="I1209" s="59" t="s">
        <v>16</v>
      </c>
      <c r="J1209" s="35">
        <v>25</v>
      </c>
      <c r="K1209" s="36">
        <v>1.9936028709249998E-3</v>
      </c>
      <c r="L1209" s="36">
        <v>2.03887668205E-3</v>
      </c>
      <c r="M1209" s="36">
        <v>2.052574558075E-3</v>
      </c>
      <c r="N1209" s="36">
        <v>2.0947173099E-3</v>
      </c>
      <c r="O1209" s="36">
        <v>2.0362155781750001E-3</v>
      </c>
      <c r="P1209" s="36">
        <v>2.1038906467500001E-3</v>
      </c>
      <c r="Q1209" s="36">
        <v>2.1525630033250001E-3</v>
      </c>
      <c r="R1209" s="36">
        <v>2.1327619828750001E-3</v>
      </c>
      <c r="S1209" s="36">
        <v>2.1044770427250002E-3</v>
      </c>
      <c r="T1209" s="36">
        <v>1.9541179500000001E-3</v>
      </c>
      <c r="U1209" s="36">
        <v>6.8794644999999998E-4</v>
      </c>
      <c r="V1209" s="36">
        <v>7.7368853810000004E-3</v>
      </c>
      <c r="W1209" s="36">
        <v>6.1441429060018898E-3</v>
      </c>
      <c r="X1209" s="36">
        <v>7.0314235958326204E-3</v>
      </c>
      <c r="Y1209" s="36">
        <v>6.4854299010214398E-3</v>
      </c>
      <c r="Z1209" s="36">
        <v>5.1537490505808104E-3</v>
      </c>
      <c r="AA1209" s="36">
        <v>4.9210634012003896E-3</v>
      </c>
      <c r="AB1209" s="36">
        <v>3.6653333859826402E-3</v>
      </c>
      <c r="AC1209" s="36">
        <v>3.89606513981706E-3</v>
      </c>
      <c r="AD1209" s="36">
        <v>6.5846733105382402E-3</v>
      </c>
      <c r="AE1209" s="36">
        <v>5.9049067980243902E-3</v>
      </c>
      <c r="AF1209" s="36">
        <v>5.1165794329009404E-3</v>
      </c>
      <c r="AG1209" s="36">
        <v>5.20603068895353E-3</v>
      </c>
      <c r="AH1209" s="59" t="s">
        <v>586</v>
      </c>
    </row>
    <row r="1210" spans="1:34" ht="15" customHeight="1" x14ac:dyDescent="0.25">
      <c r="A1210" s="34" t="s">
        <v>832</v>
      </c>
      <c r="B1210" s="34" t="s">
        <v>584</v>
      </c>
      <c r="C1210" s="34" t="s">
        <v>45</v>
      </c>
      <c r="D1210" s="34" t="s">
        <v>881</v>
      </c>
      <c r="E1210" s="34" t="s">
        <v>12</v>
      </c>
      <c r="F1210" s="34" t="s">
        <v>13</v>
      </c>
      <c r="G1210" s="34" t="s">
        <v>585</v>
      </c>
      <c r="H1210" s="34" t="s">
        <v>169</v>
      </c>
      <c r="I1210" s="59" t="s">
        <v>17</v>
      </c>
      <c r="J1210" s="35">
        <v>1</v>
      </c>
      <c r="K1210" s="36">
        <v>4.9612937211999997E-2</v>
      </c>
      <c r="L1210" s="36">
        <v>5.0739624368000003E-2</v>
      </c>
      <c r="M1210" s="36">
        <v>5.1080510645999999E-2</v>
      </c>
      <c r="N1210" s="36">
        <v>5.2129278047000002E-2</v>
      </c>
      <c r="O1210" s="36">
        <v>5.0673399954999997E-2</v>
      </c>
      <c r="P1210" s="36">
        <v>5.2357566334000002E-2</v>
      </c>
      <c r="Q1210" s="36">
        <v>5.3568829924E-2</v>
      </c>
      <c r="R1210" s="36">
        <v>5.3076060377000002E-2</v>
      </c>
      <c r="S1210" s="36">
        <v>5.2372159424000003E-2</v>
      </c>
      <c r="T1210" s="36">
        <v>4.8630312772999999E-2</v>
      </c>
      <c r="U1210" s="36">
        <v>5.3782854694000001E-2</v>
      </c>
      <c r="V1210" s="36">
        <v>0.11509777426987799</v>
      </c>
      <c r="W1210" s="36">
        <v>0.113662622315124</v>
      </c>
      <c r="X1210" s="36">
        <v>0.11766239712483099</v>
      </c>
      <c r="Y1210" s="36">
        <v>0.114249378399907</v>
      </c>
      <c r="Z1210" s="36">
        <v>0.110915607838403</v>
      </c>
      <c r="AA1210" s="36">
        <v>0.10201488606503401</v>
      </c>
      <c r="AB1210" s="36">
        <v>8.2738702541471296E-2</v>
      </c>
      <c r="AC1210" s="36">
        <v>8.9381654330269303E-2</v>
      </c>
      <c r="AD1210" s="36">
        <v>0.126588280851826</v>
      </c>
      <c r="AE1210" s="36">
        <v>0.108714878906888</v>
      </c>
      <c r="AF1210" s="36">
        <v>0.101333743463349</v>
      </c>
      <c r="AG1210" s="36">
        <v>0.10230767592352601</v>
      </c>
      <c r="AH1210" s="59" t="s">
        <v>586</v>
      </c>
    </row>
    <row r="1211" spans="1:34" ht="15" customHeight="1" x14ac:dyDescent="0.25">
      <c r="A1211" s="34" t="s">
        <v>832</v>
      </c>
      <c r="B1211" s="34" t="s">
        <v>584</v>
      </c>
      <c r="C1211" s="34" t="s">
        <v>45</v>
      </c>
      <c r="D1211" s="34" t="s">
        <v>881</v>
      </c>
      <c r="E1211" s="34" t="s">
        <v>12</v>
      </c>
      <c r="F1211" s="34" t="s">
        <v>13</v>
      </c>
      <c r="G1211" s="34" t="s">
        <v>585</v>
      </c>
      <c r="H1211" s="34" t="s">
        <v>169</v>
      </c>
      <c r="I1211" s="59" t="s">
        <v>18</v>
      </c>
      <c r="J1211" s="35">
        <v>298</v>
      </c>
      <c r="K1211" s="36">
        <v>4.9644613493539996E-3</v>
      </c>
      <c r="L1211" s="36">
        <v>5.0772020002900001E-3</v>
      </c>
      <c r="M1211" s="36">
        <v>5.1113123926820004E-3</v>
      </c>
      <c r="N1211" s="36">
        <v>5.216256093244E-3</v>
      </c>
      <c r="O1211" s="36">
        <v>5.0705753307819998E-3</v>
      </c>
      <c r="P1211" s="36">
        <v>5.2390994975059996E-3</v>
      </c>
      <c r="Q1211" s="36">
        <v>5.3603031916940004E-3</v>
      </c>
      <c r="R1211" s="36">
        <v>5.3109947751640001E-3</v>
      </c>
      <c r="S1211" s="36">
        <v>5.2405597380339999E-3</v>
      </c>
      <c r="T1211" s="36">
        <v>4.8661361680000003E-3</v>
      </c>
      <c r="U1211" s="36">
        <v>9.6588057999999997E-4</v>
      </c>
      <c r="V1211" s="36">
        <v>3.3596919418340003E-4</v>
      </c>
      <c r="W1211" s="36">
        <v>3.0338320283163398E-4</v>
      </c>
      <c r="X1211" s="36">
        <v>3.1663313084789998E-4</v>
      </c>
      <c r="Y1211" s="36">
        <v>2.8272575959421202E-4</v>
      </c>
      <c r="Z1211" s="36">
        <v>3.0307064970753702E-4</v>
      </c>
      <c r="AA1211" s="36">
        <v>2.7044398341764201E-4</v>
      </c>
      <c r="AB1211" s="36">
        <v>2.20929493467852E-4</v>
      </c>
      <c r="AC1211" s="36">
        <v>2.4561648358757801E-4</v>
      </c>
      <c r="AD1211" s="36">
        <v>3.3163396261619499E-4</v>
      </c>
      <c r="AE1211" s="36">
        <v>2.79511976486425E-4</v>
      </c>
      <c r="AF1211" s="36">
        <v>2.5622747488135498E-4</v>
      </c>
      <c r="AG1211" s="36">
        <v>2.6086436506298698E-4</v>
      </c>
      <c r="AH1211" s="59" t="s">
        <v>586</v>
      </c>
    </row>
    <row r="1212" spans="1:34" ht="15" customHeight="1" x14ac:dyDescent="0.25">
      <c r="A1212" s="34" t="s">
        <v>832</v>
      </c>
      <c r="B1212" s="34" t="s">
        <v>48</v>
      </c>
      <c r="C1212" s="34" t="s">
        <v>45</v>
      </c>
      <c r="D1212" s="34" t="s">
        <v>881</v>
      </c>
      <c r="E1212" s="34" t="s">
        <v>12</v>
      </c>
      <c r="F1212" s="34" t="s">
        <v>13</v>
      </c>
      <c r="G1212" s="34" t="s">
        <v>14</v>
      </c>
      <c r="H1212" s="34" t="s">
        <v>53</v>
      </c>
      <c r="I1212" s="59" t="s">
        <v>16</v>
      </c>
      <c r="J1212" s="35">
        <v>25</v>
      </c>
      <c r="K1212" s="36"/>
      <c r="L1212" s="36"/>
      <c r="M1212" s="36"/>
      <c r="N1212" s="36"/>
      <c r="O1212" s="36"/>
      <c r="P1212" s="36"/>
      <c r="Q1212" s="36"/>
      <c r="R1212" s="36"/>
      <c r="S1212" s="36"/>
      <c r="T1212" s="36"/>
      <c r="U1212" s="36"/>
      <c r="V1212" s="36">
        <v>4.8749999999999999E-5</v>
      </c>
      <c r="W1212" s="36">
        <v>1.75E-6</v>
      </c>
      <c r="X1212" s="36">
        <v>1.9012647499999999E-6</v>
      </c>
      <c r="Y1212" s="36">
        <v>2.20331625E-6</v>
      </c>
      <c r="Z1212" s="36">
        <v>2.39879475E-6</v>
      </c>
      <c r="AA1212" s="36">
        <v>2.2261996045E-6</v>
      </c>
      <c r="AB1212" s="36">
        <v>2.2637975250000001E-6</v>
      </c>
      <c r="AC1212" s="36">
        <v>2.3839106700000001E-6</v>
      </c>
      <c r="AD1212" s="36">
        <v>2.9867471999999998E-6</v>
      </c>
      <c r="AE1212" s="36">
        <v>3.04758575E-6</v>
      </c>
      <c r="AF1212" s="36">
        <v>2.864094825E-6</v>
      </c>
      <c r="AG1212" s="36">
        <v>3.746239425E-6</v>
      </c>
      <c r="AH1212" s="59" t="s">
        <v>784</v>
      </c>
    </row>
    <row r="1213" spans="1:34" ht="15" customHeight="1" x14ac:dyDescent="0.25">
      <c r="A1213" s="34" t="s">
        <v>832</v>
      </c>
      <c r="B1213" s="34" t="s">
        <v>48</v>
      </c>
      <c r="C1213" s="34" t="s">
        <v>45</v>
      </c>
      <c r="D1213" s="34" t="s">
        <v>881</v>
      </c>
      <c r="E1213" s="34" t="s">
        <v>12</v>
      </c>
      <c r="F1213" s="34" t="s">
        <v>13</v>
      </c>
      <c r="G1213" s="34" t="s">
        <v>14</v>
      </c>
      <c r="H1213" s="34" t="s">
        <v>53</v>
      </c>
      <c r="I1213" s="59" t="s">
        <v>17</v>
      </c>
      <c r="J1213" s="35">
        <v>1</v>
      </c>
      <c r="K1213" s="36"/>
      <c r="L1213" s="36"/>
      <c r="M1213" s="36"/>
      <c r="N1213" s="36"/>
      <c r="O1213" s="36"/>
      <c r="P1213" s="36"/>
      <c r="Q1213" s="36"/>
      <c r="R1213" s="36"/>
      <c r="S1213" s="36"/>
      <c r="T1213" s="36"/>
      <c r="U1213" s="36"/>
      <c r="V1213" s="36">
        <v>4.3710099999999998E-3</v>
      </c>
      <c r="W1213" s="36">
        <v>4.516E-3</v>
      </c>
      <c r="X1213" s="36">
        <v>5.1201040210289497E-3</v>
      </c>
      <c r="Y1213" s="36">
        <v>4.0087613334764899E-3</v>
      </c>
      <c r="Z1213" s="36">
        <v>6.2211144633673096E-3</v>
      </c>
      <c r="AA1213" s="36">
        <v>5.9019962185674901E-3</v>
      </c>
      <c r="AB1213" s="36">
        <v>6.0078649936584601E-3</v>
      </c>
      <c r="AC1213" s="36">
        <v>6.4400128921294599E-3</v>
      </c>
      <c r="AD1213" s="36">
        <v>7.5217981449513501E-3</v>
      </c>
      <c r="AE1213" s="36">
        <v>7.3068348442748999E-3</v>
      </c>
      <c r="AF1213" s="36">
        <v>6.9454669791010198E-3</v>
      </c>
      <c r="AG1213" s="36">
        <v>9.1230946024150102E-3</v>
      </c>
      <c r="AH1213" s="59" t="s">
        <v>784</v>
      </c>
    </row>
    <row r="1214" spans="1:34" ht="15" customHeight="1" x14ac:dyDescent="0.25">
      <c r="A1214" s="34" t="s">
        <v>832</v>
      </c>
      <c r="B1214" s="34" t="s">
        <v>48</v>
      </c>
      <c r="C1214" s="34" t="s">
        <v>45</v>
      </c>
      <c r="D1214" s="34" t="s">
        <v>881</v>
      </c>
      <c r="E1214" s="34" t="s">
        <v>12</v>
      </c>
      <c r="F1214" s="34" t="s">
        <v>13</v>
      </c>
      <c r="G1214" s="34" t="s">
        <v>14</v>
      </c>
      <c r="H1214" s="34" t="s">
        <v>53</v>
      </c>
      <c r="I1214" s="59" t="s">
        <v>18</v>
      </c>
      <c r="J1214" s="35">
        <v>298</v>
      </c>
      <c r="K1214" s="36"/>
      <c r="L1214" s="36"/>
      <c r="M1214" s="36"/>
      <c r="N1214" s="36"/>
      <c r="O1214" s="36"/>
      <c r="P1214" s="36"/>
      <c r="Q1214" s="36"/>
      <c r="R1214" s="36"/>
      <c r="S1214" s="36"/>
      <c r="T1214" s="36"/>
      <c r="U1214" s="36"/>
      <c r="V1214" s="36">
        <v>1.16518E-4</v>
      </c>
      <c r="W1214" s="36">
        <v>2.086E-6</v>
      </c>
      <c r="X1214" s="36">
        <v>2.266307582E-6</v>
      </c>
      <c r="Y1214" s="36">
        <v>2.6263529699999998E-6</v>
      </c>
      <c r="Z1214" s="36">
        <v>2.8593627459999999E-6</v>
      </c>
      <c r="AA1214" s="36">
        <v>2.6536299285639999E-6</v>
      </c>
      <c r="AB1214" s="36">
        <v>2.6984466498000002E-6</v>
      </c>
      <c r="AC1214" s="36">
        <v>2.8416215186399998E-6</v>
      </c>
      <c r="AD1214" s="36">
        <v>3.5602026623999998E-6</v>
      </c>
      <c r="AE1214" s="36">
        <v>3.6327222139999999E-6</v>
      </c>
      <c r="AF1214" s="36">
        <v>3.4140010314000002E-6</v>
      </c>
      <c r="AG1214" s="36">
        <v>4.4655173946000001E-6</v>
      </c>
      <c r="AH1214" s="59" t="s">
        <v>784</v>
      </c>
    </row>
    <row r="1215" spans="1:34" ht="15" customHeight="1" x14ac:dyDescent="0.25">
      <c r="A1215" s="34" t="s">
        <v>832</v>
      </c>
      <c r="B1215" s="34" t="s">
        <v>48</v>
      </c>
      <c r="C1215" s="34" t="s">
        <v>45</v>
      </c>
      <c r="D1215" s="34" t="s">
        <v>881</v>
      </c>
      <c r="E1215" s="34" t="s">
        <v>12</v>
      </c>
      <c r="F1215" s="34" t="s">
        <v>13</v>
      </c>
      <c r="G1215" s="34" t="s">
        <v>14</v>
      </c>
      <c r="H1215" s="34" t="s">
        <v>908</v>
      </c>
      <c r="I1215" s="59" t="s">
        <v>16</v>
      </c>
      <c r="J1215" s="35">
        <v>25</v>
      </c>
      <c r="K1215" s="36">
        <v>3.7672871438707402E-10</v>
      </c>
      <c r="L1215" s="36">
        <v>1.1847733614157E-8</v>
      </c>
      <c r="M1215" s="36">
        <v>1.0540755745206399E-9</v>
      </c>
      <c r="N1215" s="36">
        <v>4.0059977755234201E-10</v>
      </c>
      <c r="O1215" s="36">
        <v>5.7108956669847897E-10</v>
      </c>
      <c r="P1215" s="36">
        <v>4.0467380505194203E-8</v>
      </c>
      <c r="Q1215" s="36">
        <v>1.5300200968694E-7</v>
      </c>
      <c r="R1215" s="36">
        <v>1.11975432617566E-7</v>
      </c>
      <c r="S1215" s="36">
        <v>1.5304473074971501E-7</v>
      </c>
      <c r="T1215" s="36">
        <v>2.0410632555316599E-8</v>
      </c>
      <c r="U1215" s="36">
        <v>2.22913633346347E-8</v>
      </c>
      <c r="V1215" s="36">
        <v>4.4713135030773102E-9</v>
      </c>
      <c r="W1215" s="36">
        <v>7.6140122204641904E-9</v>
      </c>
      <c r="X1215" s="36">
        <v>2.39756235127549E-8</v>
      </c>
      <c r="Y1215" s="36">
        <v>2.67507640832928E-8</v>
      </c>
      <c r="Z1215" s="36">
        <v>2.17838394208851E-7</v>
      </c>
      <c r="AA1215" s="36">
        <v>4.07783044289106E-7</v>
      </c>
      <c r="AB1215" s="36">
        <v>1.5689524468738199E-7</v>
      </c>
      <c r="AC1215" s="36">
        <v>2.2764461440252501E-7</v>
      </c>
      <c r="AD1215" s="36">
        <v>2.2541490592804901E-7</v>
      </c>
      <c r="AE1215" s="36">
        <v>5.19038637077044E-7</v>
      </c>
      <c r="AF1215" s="36">
        <v>3.6773592482366502E-7</v>
      </c>
      <c r="AG1215" s="36">
        <v>2.0282365250617E-7</v>
      </c>
      <c r="AH1215" s="59" t="s">
        <v>1117</v>
      </c>
    </row>
    <row r="1216" spans="1:34" ht="15" customHeight="1" x14ac:dyDescent="0.25">
      <c r="A1216" s="34" t="s">
        <v>832</v>
      </c>
      <c r="B1216" s="34" t="s">
        <v>48</v>
      </c>
      <c r="C1216" s="34" t="s">
        <v>45</v>
      </c>
      <c r="D1216" s="34" t="s">
        <v>881</v>
      </c>
      <c r="E1216" s="34" t="s">
        <v>12</v>
      </c>
      <c r="F1216" s="34" t="s">
        <v>13</v>
      </c>
      <c r="G1216" s="34" t="s">
        <v>14</v>
      </c>
      <c r="H1216" s="34" t="s">
        <v>908</v>
      </c>
      <c r="I1216" s="59" t="s">
        <v>18</v>
      </c>
      <c r="J1216" s="35">
        <v>298</v>
      </c>
      <c r="K1216" s="36">
        <v>8.9812125509878398E-10</v>
      </c>
      <c r="L1216" s="36">
        <v>2.8244996936150301E-8</v>
      </c>
      <c r="M1216" s="36">
        <v>2.5129161696572099E-9</v>
      </c>
      <c r="N1216" s="36">
        <v>9.5502986968478297E-10</v>
      </c>
      <c r="O1216" s="36">
        <v>1.36147752700917E-9</v>
      </c>
      <c r="P1216" s="36">
        <v>9.6474235124382897E-8</v>
      </c>
      <c r="Q1216" s="36">
        <v>3.6475679109366501E-7</v>
      </c>
      <c r="R1216" s="36">
        <v>2.6694943136027699E-7</v>
      </c>
      <c r="S1216" s="36">
        <v>3.6485863810732102E-7</v>
      </c>
      <c r="T1216" s="36">
        <v>4.8658948011874802E-8</v>
      </c>
      <c r="U1216" s="36">
        <v>5.3142610189769198E-8</v>
      </c>
      <c r="V1216" s="36">
        <v>1.06596113913363E-8</v>
      </c>
      <c r="W1216" s="36">
        <v>1.7968885638462499E-8</v>
      </c>
      <c r="X1216" s="36">
        <v>7.5946334163704196E-8</v>
      </c>
      <c r="Y1216" s="36">
        <v>6.2524464979662994E-8</v>
      </c>
      <c r="Z1216" s="36">
        <v>5.1772045827159204E-7</v>
      </c>
      <c r="AA1216" s="36">
        <v>9.5712647978289406E-7</v>
      </c>
      <c r="AB1216" s="36">
        <v>3.7162756389844801E-7</v>
      </c>
      <c r="AC1216" s="36">
        <v>5.3871715320302299E-7</v>
      </c>
      <c r="AD1216" s="36">
        <v>5.3027513921431898E-7</v>
      </c>
      <c r="AE1216" s="36">
        <v>1.23515505952637E-6</v>
      </c>
      <c r="AF1216" s="36">
        <v>8.7398174983684599E-7</v>
      </c>
      <c r="AG1216" s="36">
        <v>4.8137648621511196E-7</v>
      </c>
      <c r="AH1216" s="59" t="s">
        <v>1117</v>
      </c>
    </row>
    <row r="1217" spans="1:34" ht="15" customHeight="1" x14ac:dyDescent="0.25">
      <c r="A1217" s="34" t="s">
        <v>832</v>
      </c>
      <c r="B1217" s="34" t="s">
        <v>48</v>
      </c>
      <c r="C1217" s="34" t="s">
        <v>45</v>
      </c>
      <c r="D1217" s="34" t="s">
        <v>881</v>
      </c>
      <c r="E1217" s="34" t="s">
        <v>12</v>
      </c>
      <c r="F1217" s="34" t="s">
        <v>13</v>
      </c>
      <c r="G1217" s="34" t="s">
        <v>14</v>
      </c>
      <c r="H1217" s="34" t="s">
        <v>51</v>
      </c>
      <c r="I1217" s="59" t="s">
        <v>16</v>
      </c>
      <c r="J1217" s="35">
        <v>25</v>
      </c>
      <c r="K1217" s="36">
        <v>1.4988112128000001E-2</v>
      </c>
      <c r="L1217" s="36">
        <v>1.4936432895999999E-2</v>
      </c>
      <c r="M1217" s="36">
        <v>1.5094104476E-2</v>
      </c>
      <c r="N1217" s="36">
        <v>1.5663982311999999E-2</v>
      </c>
      <c r="O1217" s="36">
        <v>1.5912867300000001E-2</v>
      </c>
      <c r="P1217" s="36">
        <v>1.5924259428E-2</v>
      </c>
      <c r="Q1217" s="36">
        <v>1.5964219171999999E-2</v>
      </c>
      <c r="R1217" s="36">
        <v>1.4803556108E-2</v>
      </c>
      <c r="S1217" s="36">
        <v>1.3318862568E-2</v>
      </c>
      <c r="T1217" s="36">
        <v>1.563687373E-2</v>
      </c>
      <c r="U1217" s="36">
        <v>1.4657954074500001E-2</v>
      </c>
      <c r="V1217" s="36">
        <v>4.4388633497500002E-3</v>
      </c>
      <c r="W1217" s="36">
        <v>4.2407708052854803E-3</v>
      </c>
      <c r="X1217" s="36">
        <v>4.0582905516454498E-3</v>
      </c>
      <c r="Y1217" s="36">
        <v>4.0261843458608499E-3</v>
      </c>
      <c r="Z1217" s="36">
        <v>3.41020854219942E-3</v>
      </c>
      <c r="AA1217" s="36">
        <v>4.0145064613468697E-3</v>
      </c>
      <c r="AB1217" s="36">
        <v>4.1125557451633099E-3</v>
      </c>
      <c r="AC1217" s="36">
        <v>4.1389147330519798E-3</v>
      </c>
      <c r="AD1217" s="36">
        <v>3.8761988077455401E-3</v>
      </c>
      <c r="AE1217" s="36">
        <v>3.3304702306079601E-3</v>
      </c>
      <c r="AF1217" s="36">
        <v>3.37768518886656E-3</v>
      </c>
      <c r="AG1217" s="36">
        <v>3.5009228132356399E-3</v>
      </c>
      <c r="AH1217" s="59" t="s">
        <v>819</v>
      </c>
    </row>
    <row r="1218" spans="1:34" ht="15" customHeight="1" x14ac:dyDescent="0.25">
      <c r="A1218" s="34" t="s">
        <v>832</v>
      </c>
      <c r="B1218" s="34" t="s">
        <v>48</v>
      </c>
      <c r="C1218" s="34" t="s">
        <v>45</v>
      </c>
      <c r="D1218" s="34" t="s">
        <v>881</v>
      </c>
      <c r="E1218" s="34" t="s">
        <v>12</v>
      </c>
      <c r="F1218" s="34" t="s">
        <v>13</v>
      </c>
      <c r="G1218" s="34" t="s">
        <v>14</v>
      </c>
      <c r="H1218" s="34" t="s">
        <v>51</v>
      </c>
      <c r="I1218" s="59" t="s">
        <v>17</v>
      </c>
      <c r="J1218" s="35">
        <v>1</v>
      </c>
      <c r="K1218" s="36">
        <v>5.5614071328768002</v>
      </c>
      <c r="L1218" s="36">
        <v>5.5422313189376</v>
      </c>
      <c r="M1218" s="36">
        <v>5.6007360753856004</v>
      </c>
      <c r="N1218" s="36">
        <v>5.8121918367871999</v>
      </c>
      <c r="O1218" s="36">
        <v>5.9045417428800002</v>
      </c>
      <c r="P1218" s="36">
        <v>5.9087688437567998</v>
      </c>
      <c r="Q1218" s="36">
        <v>5.9235960884032002</v>
      </c>
      <c r="R1218" s="36">
        <v>5.4929267827648003</v>
      </c>
      <c r="S1218" s="36">
        <v>4.9420244961408004</v>
      </c>
      <c r="T1218" s="36">
        <v>5.8021330742170001</v>
      </c>
      <c r="U1218" s="36">
        <v>5.4389004864439796</v>
      </c>
      <c r="V1218" s="36">
        <v>6.1365882891819004</v>
      </c>
      <c r="W1218" s="36">
        <v>5.7909893708169102</v>
      </c>
      <c r="X1218" s="36">
        <v>5.5415365365716696</v>
      </c>
      <c r="Y1218" s="36">
        <v>5.4187925893643296</v>
      </c>
      <c r="Z1218" s="36">
        <v>4.6000486515660599</v>
      </c>
      <c r="AA1218" s="36">
        <v>5.4619908214051298</v>
      </c>
      <c r="AB1218" s="36">
        <v>5.5617664133634799</v>
      </c>
      <c r="AC1218" s="36">
        <v>5.5945899213587396</v>
      </c>
      <c r="AD1218" s="36">
        <v>5.21710994352242</v>
      </c>
      <c r="AE1218" s="36">
        <v>4.5058465783330002</v>
      </c>
      <c r="AF1218" s="36">
        <v>4.5743957563442201</v>
      </c>
      <c r="AG1218" s="36">
        <v>4.7568155958740004</v>
      </c>
      <c r="AH1218" s="59" t="s">
        <v>819</v>
      </c>
    </row>
    <row r="1219" spans="1:34" ht="15" customHeight="1" x14ac:dyDescent="0.25">
      <c r="A1219" s="34" t="s">
        <v>832</v>
      </c>
      <c r="B1219" s="34" t="s">
        <v>48</v>
      </c>
      <c r="C1219" s="34" t="s">
        <v>45</v>
      </c>
      <c r="D1219" s="34" t="s">
        <v>881</v>
      </c>
      <c r="E1219" s="34" t="s">
        <v>12</v>
      </c>
      <c r="F1219" s="34" t="s">
        <v>13</v>
      </c>
      <c r="G1219" s="34" t="s">
        <v>14</v>
      </c>
      <c r="H1219" s="34" t="s">
        <v>51</v>
      </c>
      <c r="I1219" s="59" t="s">
        <v>18</v>
      </c>
      <c r="J1219" s="35">
        <v>298</v>
      </c>
      <c r="K1219" s="36">
        <v>2.5986661318655999E-2</v>
      </c>
      <c r="L1219" s="36">
        <v>2.5897058926592002E-2</v>
      </c>
      <c r="M1219" s="36">
        <v>2.6170432778752001E-2</v>
      </c>
      <c r="N1219" s="36">
        <v>2.7158497332223999E-2</v>
      </c>
      <c r="O1219" s="36">
        <v>2.75900186496E-2</v>
      </c>
      <c r="P1219" s="36">
        <v>2.7609770528256E-2</v>
      </c>
      <c r="Q1219" s="36">
        <v>2.7679053458943999E-2</v>
      </c>
      <c r="R1219" s="36">
        <v>2.5666674735615999E-2</v>
      </c>
      <c r="S1219" s="36">
        <v>2.3092486081535999E-2</v>
      </c>
      <c r="T1219" s="36">
        <v>2.7111495979841999E-2</v>
      </c>
      <c r="U1219" s="36">
        <v>2.5414227282921999E-2</v>
      </c>
      <c r="V1219" s="36">
        <v>1.0599534225803999E-2</v>
      </c>
      <c r="W1219" s="36">
        <v>1.0110903519800599E-2</v>
      </c>
      <c r="X1219" s="36">
        <v>9.6740706751227493E-3</v>
      </c>
      <c r="Y1219" s="36">
        <v>9.5984950005322603E-3</v>
      </c>
      <c r="Z1219" s="36">
        <v>8.12963916460341E-3</v>
      </c>
      <c r="AA1219" s="36">
        <v>9.5711764238509394E-3</v>
      </c>
      <c r="AB1219" s="36">
        <v>9.80460109646932E-3</v>
      </c>
      <c r="AC1219" s="36">
        <v>9.8671459035959298E-3</v>
      </c>
      <c r="AD1219" s="36">
        <v>9.2408609376653499E-3</v>
      </c>
      <c r="AE1219" s="36">
        <v>7.9395430297693904E-3</v>
      </c>
      <c r="AF1219" s="36">
        <v>8.0524002982280806E-3</v>
      </c>
      <c r="AG1219" s="36">
        <v>8.3465039467537708E-3</v>
      </c>
      <c r="AH1219" s="59" t="s">
        <v>819</v>
      </c>
    </row>
    <row r="1220" spans="1:34" ht="15" customHeight="1" x14ac:dyDescent="0.25">
      <c r="A1220" s="34" t="s">
        <v>832</v>
      </c>
      <c r="B1220" s="34" t="s">
        <v>48</v>
      </c>
      <c r="C1220" s="34" t="s">
        <v>45</v>
      </c>
      <c r="D1220" s="34" t="s">
        <v>881</v>
      </c>
      <c r="E1220" s="34" t="s">
        <v>12</v>
      </c>
      <c r="F1220" s="34" t="s">
        <v>13</v>
      </c>
      <c r="G1220" s="34" t="s">
        <v>14</v>
      </c>
      <c r="H1220" s="34" t="s">
        <v>30</v>
      </c>
      <c r="I1220" s="59" t="s">
        <v>16</v>
      </c>
      <c r="J1220" s="35">
        <v>25</v>
      </c>
      <c r="K1220" s="36">
        <v>2.82875294525E-7</v>
      </c>
      <c r="L1220" s="36">
        <v>2.8929926332499998E-7</v>
      </c>
      <c r="M1220" s="36">
        <v>2.9124287545000002E-7</v>
      </c>
      <c r="N1220" s="36">
        <v>2.9722257357499998E-7</v>
      </c>
      <c r="O1220" s="36">
        <v>2.8892167530000002E-7</v>
      </c>
      <c r="P1220" s="36">
        <v>2.9852419205E-7</v>
      </c>
      <c r="Q1220" s="36">
        <v>3.0543038555000001E-7</v>
      </c>
      <c r="R1220" s="36">
        <v>3.0262078915E-7</v>
      </c>
      <c r="S1220" s="36">
        <v>2.9860739664999998E-7</v>
      </c>
      <c r="T1220" s="36">
        <v>2.7727272000000001E-7</v>
      </c>
      <c r="U1220" s="36">
        <v>1.29534888E-6</v>
      </c>
      <c r="V1220" s="36">
        <v>4.2372191280968004E-6</v>
      </c>
      <c r="W1220" s="36"/>
      <c r="X1220" s="36"/>
      <c r="Y1220" s="36"/>
      <c r="Z1220" s="36"/>
      <c r="AA1220" s="36"/>
      <c r="AB1220" s="36"/>
      <c r="AC1220" s="36"/>
      <c r="AD1220" s="36"/>
      <c r="AE1220" s="36"/>
      <c r="AF1220" s="36"/>
      <c r="AG1220" s="36"/>
      <c r="AH1220" s="59" t="s">
        <v>368</v>
      </c>
    </row>
    <row r="1221" spans="1:34" ht="15" customHeight="1" x14ac:dyDescent="0.25">
      <c r="A1221" s="34" t="s">
        <v>832</v>
      </c>
      <c r="B1221" s="34" t="s">
        <v>48</v>
      </c>
      <c r="C1221" s="34" t="s">
        <v>45</v>
      </c>
      <c r="D1221" s="34" t="s">
        <v>881</v>
      </c>
      <c r="E1221" s="34" t="s">
        <v>12</v>
      </c>
      <c r="F1221" s="34" t="s">
        <v>13</v>
      </c>
      <c r="G1221" s="34" t="s">
        <v>14</v>
      </c>
      <c r="H1221" s="34" t="s">
        <v>30</v>
      </c>
      <c r="I1221" s="59" t="s">
        <v>18</v>
      </c>
      <c r="J1221" s="35">
        <v>298</v>
      </c>
      <c r="K1221" s="36">
        <v>6.6383759740140003E-7</v>
      </c>
      <c r="L1221" s="36">
        <v>6.7891304618279995E-7</v>
      </c>
      <c r="M1221" s="36">
        <v>6.8347421794180002E-7</v>
      </c>
      <c r="N1221" s="36">
        <v>6.9750707450639995E-7</v>
      </c>
      <c r="O1221" s="36">
        <v>6.7802694154380003E-7</v>
      </c>
      <c r="P1221" s="36">
        <v>7.0056164772499997E-7</v>
      </c>
      <c r="Q1221" s="36">
        <v>7.167687573174E-7</v>
      </c>
      <c r="R1221" s="36">
        <v>7.1017533692099999E-7</v>
      </c>
      <c r="S1221" s="36">
        <v>7.007569081126E-7</v>
      </c>
      <c r="T1221" s="36">
        <v>6.5068975566E-7</v>
      </c>
      <c r="U1221" s="36">
        <v>3.0398599841400002E-6</v>
      </c>
      <c r="V1221" s="36">
        <v>9.9436939888611403E-6</v>
      </c>
      <c r="W1221" s="36"/>
      <c r="X1221" s="36"/>
      <c r="Y1221" s="36"/>
      <c r="Z1221" s="36"/>
      <c r="AA1221" s="36"/>
      <c r="AB1221" s="36"/>
      <c r="AC1221" s="36"/>
      <c r="AD1221" s="36"/>
      <c r="AE1221" s="36"/>
      <c r="AF1221" s="36"/>
      <c r="AG1221" s="36"/>
      <c r="AH1221" s="59" t="s">
        <v>368</v>
      </c>
    </row>
    <row r="1222" spans="1:34" ht="15" customHeight="1" x14ac:dyDescent="0.25">
      <c r="A1222" s="34" t="s">
        <v>832</v>
      </c>
      <c r="B1222" s="34" t="s">
        <v>48</v>
      </c>
      <c r="C1222" s="34" t="s">
        <v>45</v>
      </c>
      <c r="D1222" s="34" t="s">
        <v>881</v>
      </c>
      <c r="E1222" s="34" t="s">
        <v>12</v>
      </c>
      <c r="F1222" s="34" t="s">
        <v>13</v>
      </c>
      <c r="G1222" s="34" t="s">
        <v>14</v>
      </c>
      <c r="H1222" s="34" t="s">
        <v>21</v>
      </c>
      <c r="I1222" s="59" t="s">
        <v>16</v>
      </c>
      <c r="J1222" s="35">
        <v>25</v>
      </c>
      <c r="K1222" s="36">
        <v>6.8688397128561297E-7</v>
      </c>
      <c r="L1222" s="36">
        <v>1.75539445663858E-5</v>
      </c>
      <c r="M1222" s="36">
        <v>1.0039723244254799E-6</v>
      </c>
      <c r="N1222" s="36">
        <v>1.70536220022245E-6</v>
      </c>
      <c r="O1222" s="36">
        <v>1.6447684104333E-6</v>
      </c>
      <c r="P1222" s="36">
        <v>6.7238051619494793E-5</v>
      </c>
      <c r="Q1222" s="36">
        <v>3.3857056590313102E-5</v>
      </c>
      <c r="R1222" s="36">
        <v>2.7251085467382399E-5</v>
      </c>
      <c r="S1222" s="36">
        <v>5.21691860692503E-5</v>
      </c>
      <c r="T1222" s="36">
        <v>1.0341119488461101E-5</v>
      </c>
      <c r="U1222" s="36">
        <v>1.5017040285436999E-5</v>
      </c>
      <c r="V1222" s="36">
        <v>1.30993561156054E-6</v>
      </c>
      <c r="W1222" s="36">
        <v>1.38822333940095E-6</v>
      </c>
      <c r="X1222" s="36">
        <v>1.43708954226955E-6</v>
      </c>
      <c r="Y1222" s="36">
        <v>1.42228802323315E-6</v>
      </c>
      <c r="Z1222" s="36">
        <v>6.1339136055776798E-6</v>
      </c>
      <c r="AA1222" s="36">
        <v>8.8288857812739799E-6</v>
      </c>
      <c r="AB1222" s="36">
        <v>3.2180668156738602E-6</v>
      </c>
      <c r="AC1222" s="36">
        <v>4.4025705452859899E-6</v>
      </c>
      <c r="AD1222" s="36">
        <v>3.4879211018094301E-6</v>
      </c>
      <c r="AE1222" s="36">
        <v>5.9716201237503297E-6</v>
      </c>
      <c r="AF1222" s="36">
        <v>3.7142824173151901E-6</v>
      </c>
      <c r="AG1222" s="36">
        <v>1.7535425086424E-6</v>
      </c>
      <c r="AH1222" s="59" t="s">
        <v>448</v>
      </c>
    </row>
    <row r="1223" spans="1:34" ht="15" customHeight="1" x14ac:dyDescent="0.25">
      <c r="A1223" s="34" t="s">
        <v>832</v>
      </c>
      <c r="B1223" s="34" t="s">
        <v>48</v>
      </c>
      <c r="C1223" s="34" t="s">
        <v>45</v>
      </c>
      <c r="D1223" s="34" t="s">
        <v>881</v>
      </c>
      <c r="E1223" s="34" t="s">
        <v>12</v>
      </c>
      <c r="F1223" s="34" t="s">
        <v>13</v>
      </c>
      <c r="G1223" s="34" t="s">
        <v>14</v>
      </c>
      <c r="H1223" s="34" t="s">
        <v>21</v>
      </c>
      <c r="I1223" s="59" t="s">
        <v>17</v>
      </c>
      <c r="J1223" s="35">
        <v>1</v>
      </c>
      <c r="K1223" s="36">
        <v>6.77359180217119E-4</v>
      </c>
      <c r="L1223" s="36">
        <v>1.7310529868398601E-2</v>
      </c>
      <c r="M1223" s="36">
        <v>9.9005057486011299E-4</v>
      </c>
      <c r="N1223" s="36">
        <v>1.6817145110460301E-3</v>
      </c>
      <c r="O1223" s="36">
        <v>1.6219609551419601E-3</v>
      </c>
      <c r="P1223" s="36">
        <v>6.6305683970371093E-2</v>
      </c>
      <c r="Q1223" s="36">
        <v>3.3387572072260702E-2</v>
      </c>
      <c r="R1223" s="36">
        <v>2.6873203748901401E-2</v>
      </c>
      <c r="S1223" s="36">
        <v>5.1445773355756702E-2</v>
      </c>
      <c r="T1223" s="36">
        <v>1.0050491605909999E-2</v>
      </c>
      <c r="U1223" s="36">
        <v>1.4808803993478999E-2</v>
      </c>
      <c r="V1223" s="36">
        <v>1.3095462944427601E-3</v>
      </c>
      <c r="W1223" s="36">
        <v>1.37942705601991E-3</v>
      </c>
      <c r="X1223" s="36">
        <v>1.3886631842779901E-3</v>
      </c>
      <c r="Y1223" s="36">
        <v>1.41060488408117E-3</v>
      </c>
      <c r="Z1223" s="36">
        <v>6.0505542024914599E-3</v>
      </c>
      <c r="AA1223" s="36">
        <v>8.6239946078396999E-3</v>
      </c>
      <c r="AB1223" s="36">
        <v>3.1724701107914799E-3</v>
      </c>
      <c r="AC1223" s="36">
        <v>4.3420448950506297E-3</v>
      </c>
      <c r="AD1223" s="36">
        <v>3.4116117604141298E-3</v>
      </c>
      <c r="AE1223" s="36">
        <v>5.8848137222272303E-3</v>
      </c>
      <c r="AF1223" s="36">
        <v>3.6574738183318399E-3</v>
      </c>
      <c r="AG1223" s="36">
        <v>1.7258035103688901E-3</v>
      </c>
      <c r="AH1223" s="59" t="s">
        <v>448</v>
      </c>
    </row>
    <row r="1224" spans="1:34" ht="15" customHeight="1" x14ac:dyDescent="0.25">
      <c r="A1224" s="34" t="s">
        <v>832</v>
      </c>
      <c r="B1224" s="34" t="s">
        <v>48</v>
      </c>
      <c r="C1224" s="34" t="s">
        <v>45</v>
      </c>
      <c r="D1224" s="34" t="s">
        <v>881</v>
      </c>
      <c r="E1224" s="34" t="s">
        <v>12</v>
      </c>
      <c r="F1224" s="34" t="s">
        <v>13</v>
      </c>
      <c r="G1224" s="34" t="s">
        <v>14</v>
      </c>
      <c r="H1224" s="34" t="s">
        <v>21</v>
      </c>
      <c r="I1224" s="59" t="s">
        <v>18</v>
      </c>
      <c r="J1224" s="35">
        <v>298</v>
      </c>
      <c r="K1224" s="36">
        <v>1.6375313875448999E-6</v>
      </c>
      <c r="L1224" s="36">
        <v>4.18486038462638E-5</v>
      </c>
      <c r="M1224" s="36">
        <v>2.3934700214303402E-6</v>
      </c>
      <c r="N1224" s="36">
        <v>4.0655834853303096E-6</v>
      </c>
      <c r="O1224" s="36">
        <v>3.9211278904729897E-6</v>
      </c>
      <c r="P1224" s="36">
        <v>1.60295515060876E-4</v>
      </c>
      <c r="Q1224" s="36">
        <v>8.0715222911306305E-5</v>
      </c>
      <c r="R1224" s="36">
        <v>6.4966587754239702E-5</v>
      </c>
      <c r="S1224" s="36">
        <v>1.24371339589093E-4</v>
      </c>
      <c r="T1224" s="36">
        <v>2.4653228860491199E-5</v>
      </c>
      <c r="U1224" s="36">
        <v>3.5800624040481903E-5</v>
      </c>
      <c r="V1224" s="36">
        <v>3.1216941965397902E-6</v>
      </c>
      <c r="W1224" s="36">
        <v>3.2761736787466698E-6</v>
      </c>
      <c r="X1224" s="36">
        <v>4.5521937121804302E-6</v>
      </c>
      <c r="Y1224" s="36">
        <v>3.3243086972299002E-6</v>
      </c>
      <c r="Z1224" s="36">
        <v>1.45780204376341E-5</v>
      </c>
      <c r="AA1224" s="36">
        <v>2.0722686944886699E-5</v>
      </c>
      <c r="AB1224" s="36">
        <v>7.6224256098661303E-6</v>
      </c>
      <c r="AC1224" s="36">
        <v>1.0418609186766E-5</v>
      </c>
      <c r="AD1224" s="36">
        <v>8.2051266317805995E-6</v>
      </c>
      <c r="AE1224" s="36">
        <v>1.4210650773431501E-5</v>
      </c>
      <c r="AF1224" s="36">
        <v>8.8275711654496706E-6</v>
      </c>
      <c r="AG1224" s="36">
        <v>4.1618130864369199E-6</v>
      </c>
      <c r="AH1224" s="59" t="s">
        <v>448</v>
      </c>
    </row>
    <row r="1225" spans="1:34" ht="15" customHeight="1" x14ac:dyDescent="0.25">
      <c r="A1225" s="34" t="s">
        <v>832</v>
      </c>
      <c r="B1225" s="34" t="s">
        <v>48</v>
      </c>
      <c r="C1225" s="34" t="s">
        <v>45</v>
      </c>
      <c r="D1225" s="34" t="s">
        <v>881</v>
      </c>
      <c r="E1225" s="34" t="s">
        <v>12</v>
      </c>
      <c r="F1225" s="34" t="s">
        <v>13</v>
      </c>
      <c r="G1225" s="34" t="s">
        <v>14</v>
      </c>
      <c r="H1225" s="34" t="s">
        <v>322</v>
      </c>
      <c r="I1225" s="59" t="s">
        <v>16</v>
      </c>
      <c r="J1225" s="35">
        <v>25</v>
      </c>
      <c r="K1225" s="36"/>
      <c r="L1225" s="36"/>
      <c r="M1225" s="36"/>
      <c r="N1225" s="36"/>
      <c r="O1225" s="36"/>
      <c r="P1225" s="36"/>
      <c r="Q1225" s="36"/>
      <c r="R1225" s="36"/>
      <c r="S1225" s="36"/>
      <c r="T1225" s="36"/>
      <c r="U1225" s="36"/>
      <c r="V1225" s="36"/>
      <c r="W1225" s="36">
        <v>3.7485E-7</v>
      </c>
      <c r="X1225" s="36"/>
      <c r="Y1225" s="36"/>
      <c r="Z1225" s="36"/>
      <c r="AA1225" s="36"/>
      <c r="AB1225" s="36"/>
      <c r="AC1225" s="36"/>
      <c r="AD1225" s="36"/>
      <c r="AE1225" s="36"/>
      <c r="AF1225" s="36"/>
      <c r="AG1225" s="36"/>
      <c r="AH1225" s="59" t="s">
        <v>786</v>
      </c>
    </row>
    <row r="1226" spans="1:34" ht="15" customHeight="1" x14ac:dyDescent="0.25">
      <c r="A1226" s="34" t="s">
        <v>832</v>
      </c>
      <c r="B1226" s="34" t="s">
        <v>48</v>
      </c>
      <c r="C1226" s="34" t="s">
        <v>45</v>
      </c>
      <c r="D1226" s="34" t="s">
        <v>881</v>
      </c>
      <c r="E1226" s="34" t="s">
        <v>12</v>
      </c>
      <c r="F1226" s="34" t="s">
        <v>13</v>
      </c>
      <c r="G1226" s="34" t="s">
        <v>14</v>
      </c>
      <c r="H1226" s="34" t="s">
        <v>322</v>
      </c>
      <c r="I1226" s="59" t="s">
        <v>18</v>
      </c>
      <c r="J1226" s="35">
        <v>298</v>
      </c>
      <c r="K1226" s="36"/>
      <c r="L1226" s="36"/>
      <c r="M1226" s="36"/>
      <c r="N1226" s="36"/>
      <c r="O1226" s="36"/>
      <c r="P1226" s="36"/>
      <c r="Q1226" s="36"/>
      <c r="R1226" s="36"/>
      <c r="S1226" s="36"/>
      <c r="T1226" s="36"/>
      <c r="U1226" s="36"/>
      <c r="V1226" s="36"/>
      <c r="W1226" s="36">
        <v>8.9364239999999997E-7</v>
      </c>
      <c r="X1226" s="36"/>
      <c r="Y1226" s="36"/>
      <c r="Z1226" s="36"/>
      <c r="AA1226" s="36"/>
      <c r="AB1226" s="36"/>
      <c r="AC1226" s="36"/>
      <c r="AD1226" s="36"/>
      <c r="AE1226" s="36"/>
      <c r="AF1226" s="36"/>
      <c r="AG1226" s="36"/>
      <c r="AH1226" s="59" t="s">
        <v>786</v>
      </c>
    </row>
    <row r="1227" spans="1:34" ht="15" customHeight="1" x14ac:dyDescent="0.25">
      <c r="A1227" s="34" t="s">
        <v>832</v>
      </c>
      <c r="B1227" s="34" t="s">
        <v>48</v>
      </c>
      <c r="C1227" s="34" t="s">
        <v>45</v>
      </c>
      <c r="D1227" s="34" t="s">
        <v>881</v>
      </c>
      <c r="E1227" s="34" t="s">
        <v>12</v>
      </c>
      <c r="F1227" s="34" t="s">
        <v>13</v>
      </c>
      <c r="G1227" s="34" t="s">
        <v>14</v>
      </c>
      <c r="H1227" s="34" t="s">
        <v>92</v>
      </c>
      <c r="I1227" s="59" t="s">
        <v>16</v>
      </c>
      <c r="J1227" s="35">
        <v>25</v>
      </c>
      <c r="K1227" s="36"/>
      <c r="L1227" s="36"/>
      <c r="M1227" s="36"/>
      <c r="N1227" s="36"/>
      <c r="O1227" s="36"/>
      <c r="P1227" s="36"/>
      <c r="Q1227" s="36"/>
      <c r="R1227" s="36"/>
      <c r="S1227" s="36"/>
      <c r="T1227" s="36"/>
      <c r="U1227" s="36"/>
      <c r="V1227" s="36">
        <v>1.3575378337500001E-6</v>
      </c>
      <c r="W1227" s="36">
        <v>1.0158846750000001E-6</v>
      </c>
      <c r="X1227" s="36">
        <v>1.0019292499999999E-6</v>
      </c>
      <c r="Y1227" s="36">
        <v>1.7229697312499999E-6</v>
      </c>
      <c r="Z1227" s="36">
        <v>1.9052758687499999E-6</v>
      </c>
      <c r="AA1227" s="36">
        <v>1.9146570375000001E-6</v>
      </c>
      <c r="AB1227" s="36">
        <v>1.3623006375000001E-6</v>
      </c>
      <c r="AC1227" s="36">
        <v>1.7851983937500001E-6</v>
      </c>
      <c r="AD1227" s="36">
        <v>2.2320172687500002E-6</v>
      </c>
      <c r="AE1227" s="36">
        <v>1.003600425E-6</v>
      </c>
      <c r="AF1227" s="36">
        <v>1.9158514312499999E-6</v>
      </c>
      <c r="AG1227" s="36">
        <v>1.3358869612500001E-5</v>
      </c>
      <c r="AH1227" s="59" t="s">
        <v>785</v>
      </c>
    </row>
    <row r="1228" spans="1:34" ht="15" customHeight="1" x14ac:dyDescent="0.25">
      <c r="A1228" s="34" t="s">
        <v>832</v>
      </c>
      <c r="B1228" s="34" t="s">
        <v>48</v>
      </c>
      <c r="C1228" s="34" t="s">
        <v>45</v>
      </c>
      <c r="D1228" s="34" t="s">
        <v>881</v>
      </c>
      <c r="E1228" s="34" t="s">
        <v>12</v>
      </c>
      <c r="F1228" s="34" t="s">
        <v>13</v>
      </c>
      <c r="G1228" s="34" t="s">
        <v>14</v>
      </c>
      <c r="H1228" s="34" t="s">
        <v>92</v>
      </c>
      <c r="I1228" s="59" t="s">
        <v>17</v>
      </c>
      <c r="J1228" s="35">
        <v>1</v>
      </c>
      <c r="K1228" s="36"/>
      <c r="L1228" s="36"/>
      <c r="M1228" s="36"/>
      <c r="N1228" s="36"/>
      <c r="O1228" s="36"/>
      <c r="P1228" s="36"/>
      <c r="Q1228" s="36"/>
      <c r="R1228" s="36"/>
      <c r="S1228" s="36"/>
      <c r="T1228" s="36"/>
      <c r="U1228" s="36"/>
      <c r="V1228" s="36">
        <v>1.271022809979E-3</v>
      </c>
      <c r="W1228" s="36">
        <v>1.0222217973799999E-3</v>
      </c>
      <c r="X1228" s="36">
        <v>1.0257635904896299E-3</v>
      </c>
      <c r="Y1228" s="36">
        <v>1.61315913889463E-3</v>
      </c>
      <c r="Z1228" s="36">
        <v>1.78384629856463E-3</v>
      </c>
      <c r="AA1228" s="36">
        <v>1.79262957415963E-3</v>
      </c>
      <c r="AB1228" s="36">
        <v>1.27547668871962E-3</v>
      </c>
      <c r="AC1228" s="36">
        <v>1.671421749455E-3</v>
      </c>
      <c r="AD1228" s="36">
        <v>2.0897633681550001E-3</v>
      </c>
      <c r="AE1228" s="36">
        <v>9.3963762458000003E-4</v>
      </c>
      <c r="AF1228" s="36">
        <v>1.7937478333650001E-3</v>
      </c>
      <c r="AG1228" s="36">
        <v>1.216500489753E-2</v>
      </c>
      <c r="AH1228" s="59" t="s">
        <v>785</v>
      </c>
    </row>
    <row r="1229" spans="1:34" ht="15" customHeight="1" x14ac:dyDescent="0.25">
      <c r="A1229" s="34" t="s">
        <v>832</v>
      </c>
      <c r="B1229" s="34" t="s">
        <v>48</v>
      </c>
      <c r="C1229" s="34" t="s">
        <v>45</v>
      </c>
      <c r="D1229" s="34" t="s">
        <v>881</v>
      </c>
      <c r="E1229" s="34" t="s">
        <v>12</v>
      </c>
      <c r="F1229" s="34" t="s">
        <v>13</v>
      </c>
      <c r="G1229" s="34" t="s">
        <v>14</v>
      </c>
      <c r="H1229" s="34" t="s">
        <v>92</v>
      </c>
      <c r="I1229" s="59" t="s">
        <v>18</v>
      </c>
      <c r="J1229" s="35">
        <v>298</v>
      </c>
      <c r="K1229" s="36"/>
      <c r="L1229" s="36"/>
      <c r="M1229" s="36"/>
      <c r="N1229" s="36"/>
      <c r="O1229" s="36"/>
      <c r="P1229" s="36"/>
      <c r="Q1229" s="36"/>
      <c r="R1229" s="36"/>
      <c r="S1229" s="36"/>
      <c r="T1229" s="36"/>
      <c r="U1229" s="36"/>
      <c r="V1229" s="36">
        <v>3.2363701956600001E-6</v>
      </c>
      <c r="W1229" s="36">
        <v>2.6005558252E-6</v>
      </c>
      <c r="X1229" s="36">
        <v>2.388599332E-6</v>
      </c>
      <c r="Y1229" s="36">
        <v>4.1075598393000004E-6</v>
      </c>
      <c r="Z1229" s="36">
        <v>4.5421776711000002E-6</v>
      </c>
      <c r="AA1229" s="36">
        <v>4.5645423774000003E-6</v>
      </c>
      <c r="AB1229" s="36">
        <v>3.2477247198E-6</v>
      </c>
      <c r="AC1229" s="36">
        <v>4.2559129707000003E-6</v>
      </c>
      <c r="AD1229" s="36">
        <v>5.3211291687000004E-6</v>
      </c>
      <c r="AE1229" s="36">
        <v>2.3925834132000002E-6</v>
      </c>
      <c r="AF1229" s="36">
        <v>4.5673898121000003E-6</v>
      </c>
      <c r="AG1229" s="36">
        <v>3.1847545156199997E-5</v>
      </c>
      <c r="AH1229" s="59" t="s">
        <v>785</v>
      </c>
    </row>
    <row r="1230" spans="1:34" ht="15" customHeight="1" x14ac:dyDescent="0.25">
      <c r="A1230" s="34" t="s">
        <v>832</v>
      </c>
      <c r="B1230" s="34" t="s">
        <v>48</v>
      </c>
      <c r="C1230" s="34" t="s">
        <v>45</v>
      </c>
      <c r="D1230" s="34" t="s">
        <v>881</v>
      </c>
      <c r="E1230" s="34" t="s">
        <v>12</v>
      </c>
      <c r="F1230" s="34" t="s">
        <v>13</v>
      </c>
      <c r="G1230" s="34" t="s">
        <v>14</v>
      </c>
      <c r="H1230" s="34" t="s">
        <v>50</v>
      </c>
      <c r="I1230" s="59" t="s">
        <v>16</v>
      </c>
      <c r="J1230" s="35">
        <v>25</v>
      </c>
      <c r="K1230" s="36">
        <v>6.0083886239999996E-4</v>
      </c>
      <c r="L1230" s="36">
        <v>8.1882439379999999E-4</v>
      </c>
      <c r="M1230" s="36">
        <v>3.276415044E-4</v>
      </c>
      <c r="N1230" s="36">
        <v>6.1424066340000003E-4</v>
      </c>
      <c r="O1230" s="36">
        <v>4.7033670600000002E-4</v>
      </c>
      <c r="P1230" s="36">
        <v>4.9450080960000004E-4</v>
      </c>
      <c r="Q1230" s="36">
        <v>2.9404846800000001E-4</v>
      </c>
      <c r="R1230" s="36">
        <v>2.810955672E-4</v>
      </c>
      <c r="S1230" s="36">
        <v>2.9243138399999999E-4</v>
      </c>
      <c r="T1230" s="36">
        <v>1.9508994571499999E-7</v>
      </c>
      <c r="U1230" s="36">
        <v>2.17659935715E-7</v>
      </c>
      <c r="V1230" s="36">
        <v>2.0421126550750001E-7</v>
      </c>
      <c r="W1230" s="36">
        <v>2.2856926775000002E-6</v>
      </c>
      <c r="X1230" s="36">
        <v>3.9705474899999999E-7</v>
      </c>
      <c r="Y1230" s="36">
        <v>2.1180574182732601E-7</v>
      </c>
      <c r="Z1230" s="36">
        <v>4.3542858449999998E-7</v>
      </c>
      <c r="AA1230" s="36">
        <v>2.9925577500000002E-7</v>
      </c>
      <c r="AB1230" s="36">
        <v>1.3018619250000001E-7</v>
      </c>
      <c r="AC1230" s="36">
        <v>8.3715449999999997E-8</v>
      </c>
      <c r="AD1230" s="36">
        <v>6.5437892099999994E-8</v>
      </c>
      <c r="AE1230" s="36">
        <v>1.069924914E-7</v>
      </c>
      <c r="AF1230" s="36">
        <v>1.50706809E-7</v>
      </c>
      <c r="AG1230" s="36">
        <v>2.4616360334316902E-7</v>
      </c>
      <c r="AH1230" s="59" t="s">
        <v>449</v>
      </c>
    </row>
    <row r="1231" spans="1:34" ht="15" customHeight="1" x14ac:dyDescent="0.25">
      <c r="A1231" s="34" t="s">
        <v>832</v>
      </c>
      <c r="B1231" s="34" t="s">
        <v>48</v>
      </c>
      <c r="C1231" s="34" t="s">
        <v>45</v>
      </c>
      <c r="D1231" s="34" t="s">
        <v>881</v>
      </c>
      <c r="E1231" s="34" t="s">
        <v>12</v>
      </c>
      <c r="F1231" s="34" t="s">
        <v>13</v>
      </c>
      <c r="G1231" s="34" t="s">
        <v>14</v>
      </c>
      <c r="H1231" s="34" t="s">
        <v>50</v>
      </c>
      <c r="I1231" s="59" t="s">
        <v>17</v>
      </c>
      <c r="J1231" s="35">
        <v>1</v>
      </c>
      <c r="K1231" s="36">
        <v>0.50454442071936001</v>
      </c>
      <c r="L1231" s="36">
        <v>0.68759413762031996</v>
      </c>
      <c r="M1231" s="36">
        <v>0.27513149262816</v>
      </c>
      <c r="N1231" s="36">
        <v>0.51579835974576005</v>
      </c>
      <c r="O1231" s="36">
        <v>0.3949574099184</v>
      </c>
      <c r="P1231" s="36">
        <v>0.41524881318144002</v>
      </c>
      <c r="Q1231" s="36">
        <v>0.24692230019520001</v>
      </c>
      <c r="R1231" s="36">
        <v>0.23604531763007999</v>
      </c>
      <c r="S1231" s="36">
        <v>0.24556438085759999</v>
      </c>
      <c r="T1231" s="36">
        <v>1.63379286E-4</v>
      </c>
      <c r="U1231" s="36">
        <v>1.82776303350476E-4</v>
      </c>
      <c r="V1231" s="36">
        <v>3.3934432504090499E-4</v>
      </c>
      <c r="W1231" s="36">
        <v>1.9752956261219999E-3</v>
      </c>
      <c r="X1231" s="36">
        <v>3.2537313164719998E-4</v>
      </c>
      <c r="Y1231" s="36">
        <v>1.73567745236099E-4</v>
      </c>
      <c r="Z1231" s="36">
        <v>3.5681928500501598E-4</v>
      </c>
      <c r="AA1231" s="36">
        <v>2.4523013242000002E-4</v>
      </c>
      <c r="AB1231" s="36">
        <v>1.0668324521400001E-4</v>
      </c>
      <c r="AC1231" s="36">
        <v>6.8602020760000006E-5</v>
      </c>
      <c r="AD1231" s="36">
        <v>5.374960779288E-5</v>
      </c>
      <c r="AE1231" s="36">
        <v>8.7886260605920001E-5</v>
      </c>
      <c r="AF1231" s="36">
        <v>1.2358406132720001E-4</v>
      </c>
      <c r="AG1231" s="36">
        <v>2.0177480685908201E-4</v>
      </c>
      <c r="AH1231" s="59" t="s">
        <v>449</v>
      </c>
    </row>
    <row r="1232" spans="1:34" ht="15" customHeight="1" x14ac:dyDescent="0.25">
      <c r="A1232" s="34" t="s">
        <v>832</v>
      </c>
      <c r="B1232" s="34" t="s">
        <v>48</v>
      </c>
      <c r="C1232" s="34" t="s">
        <v>45</v>
      </c>
      <c r="D1232" s="34" t="s">
        <v>881</v>
      </c>
      <c r="E1232" s="34" t="s">
        <v>12</v>
      </c>
      <c r="F1232" s="34" t="s">
        <v>13</v>
      </c>
      <c r="G1232" s="34" t="s">
        <v>14</v>
      </c>
      <c r="H1232" s="34" t="s">
        <v>50</v>
      </c>
      <c r="I1232" s="59" t="s">
        <v>18</v>
      </c>
      <c r="J1232" s="35">
        <v>298</v>
      </c>
      <c r="K1232" s="36">
        <v>1.4323998479616E-3</v>
      </c>
      <c r="L1232" s="36">
        <v>1.9520773548192E-3</v>
      </c>
      <c r="M1232" s="36">
        <v>7.8109734648960005E-4</v>
      </c>
      <c r="N1232" s="36">
        <v>1.4643497415456001E-3</v>
      </c>
      <c r="O1232" s="36">
        <v>1.1212827071040001E-3</v>
      </c>
      <c r="P1232" s="36">
        <v>1.1788899300864001E-3</v>
      </c>
      <c r="Q1232" s="36">
        <v>7.0101154771199997E-4</v>
      </c>
      <c r="R1232" s="36">
        <v>6.701318322048E-4</v>
      </c>
      <c r="S1232" s="36">
        <v>6.9715641945599998E-4</v>
      </c>
      <c r="T1232" s="36">
        <v>4.6509443057860002E-7</v>
      </c>
      <c r="U1232" s="36">
        <v>5.1890128673860005E-7</v>
      </c>
      <c r="V1232" s="36">
        <v>4.8683965698180003E-7</v>
      </c>
      <c r="W1232" s="36">
        <v>5.8066913431599997E-6</v>
      </c>
      <c r="X1232" s="36">
        <v>9.4657852161600003E-7</v>
      </c>
      <c r="Y1232" s="36">
        <v>5.0494488851634495E-7</v>
      </c>
      <c r="Z1232" s="36">
        <v>1.0380617454480001E-6</v>
      </c>
      <c r="AA1232" s="36">
        <v>7.1342576760000002E-7</v>
      </c>
      <c r="AB1232" s="36">
        <v>3.1036388292E-7</v>
      </c>
      <c r="AC1232" s="36">
        <v>1.9957763279999999E-7</v>
      </c>
      <c r="AD1232" s="36">
        <v>1.5600393476639999E-7</v>
      </c>
      <c r="AE1232" s="36">
        <v>2.550700994976E-7</v>
      </c>
      <c r="AF1232" s="36">
        <v>3.5928503265599998E-7</v>
      </c>
      <c r="AG1232" s="36">
        <v>5.8685403037011396E-7</v>
      </c>
      <c r="AH1232" s="59" t="s">
        <v>449</v>
      </c>
    </row>
    <row r="1233" spans="1:34" ht="15" customHeight="1" x14ac:dyDescent="0.25">
      <c r="A1233" s="34" t="s">
        <v>832</v>
      </c>
      <c r="B1233" s="34" t="s">
        <v>48</v>
      </c>
      <c r="C1233" s="34" t="s">
        <v>45</v>
      </c>
      <c r="D1233" s="34" t="s">
        <v>881</v>
      </c>
      <c r="E1233" s="34" t="s">
        <v>12</v>
      </c>
      <c r="F1233" s="34" t="s">
        <v>13</v>
      </c>
      <c r="G1233" s="34" t="s">
        <v>14</v>
      </c>
      <c r="H1233" s="34" t="s">
        <v>20</v>
      </c>
      <c r="I1233" s="59" t="s">
        <v>16</v>
      </c>
      <c r="J1233" s="35">
        <v>25</v>
      </c>
      <c r="K1233" s="36">
        <v>2.5416615881125098E-3</v>
      </c>
      <c r="L1233" s="36">
        <v>2.4606572603734201E-3</v>
      </c>
      <c r="M1233" s="36">
        <v>2.29413435397797E-3</v>
      </c>
      <c r="N1233" s="36">
        <v>2.4532837993852499E-3</v>
      </c>
      <c r="O1233" s="36">
        <v>2.9701238792754999E-3</v>
      </c>
      <c r="P1233" s="36">
        <v>2.8426965610323699E-3</v>
      </c>
      <c r="Q1233" s="36">
        <v>2.7176436574932201E-3</v>
      </c>
      <c r="R1233" s="36">
        <v>2.6362705916008798E-3</v>
      </c>
      <c r="S1233" s="36">
        <v>2.9317654219417799E-3</v>
      </c>
      <c r="T1233" s="36">
        <v>2.8741048500206599E-3</v>
      </c>
      <c r="U1233" s="36">
        <v>3.0632383559059E-3</v>
      </c>
      <c r="V1233" s="36">
        <v>1.81652142343213E-3</v>
      </c>
      <c r="W1233" s="36">
        <v>2.7072073702434801E-3</v>
      </c>
      <c r="X1233" s="36">
        <v>3.3104473314140999E-3</v>
      </c>
      <c r="Y1233" s="36">
        <v>3.5279354641552301E-3</v>
      </c>
      <c r="Z1233" s="36">
        <v>3.3748794544667601E-3</v>
      </c>
      <c r="AA1233" s="36">
        <v>3.3792341186172502E-3</v>
      </c>
      <c r="AB1233" s="36">
        <v>3.45616309253776E-3</v>
      </c>
      <c r="AC1233" s="36">
        <v>3.45143039829874E-3</v>
      </c>
      <c r="AD1233" s="36">
        <v>4.2455482377999204E-3</v>
      </c>
      <c r="AE1233" s="36">
        <v>3.8695538870652901E-3</v>
      </c>
      <c r="AF1233" s="36">
        <v>3.7896040002436699E-3</v>
      </c>
      <c r="AG1233" s="36">
        <v>3.6357597697267998E-3</v>
      </c>
      <c r="AH1233" s="59" t="s">
        <v>445</v>
      </c>
    </row>
    <row r="1234" spans="1:34" ht="15" customHeight="1" x14ac:dyDescent="0.25">
      <c r="A1234" s="34" t="s">
        <v>832</v>
      </c>
      <c r="B1234" s="34" t="s">
        <v>48</v>
      </c>
      <c r="C1234" s="34" t="s">
        <v>45</v>
      </c>
      <c r="D1234" s="34" t="s">
        <v>881</v>
      </c>
      <c r="E1234" s="34" t="s">
        <v>12</v>
      </c>
      <c r="F1234" s="34" t="s">
        <v>13</v>
      </c>
      <c r="G1234" s="34" t="s">
        <v>14</v>
      </c>
      <c r="H1234" s="34" t="s">
        <v>20</v>
      </c>
      <c r="I1234" s="59" t="s">
        <v>17</v>
      </c>
      <c r="J1234" s="35">
        <v>1</v>
      </c>
      <c r="K1234" s="36">
        <v>5.3903558960520597</v>
      </c>
      <c r="L1234" s="36">
        <v>5.2185619177679703</v>
      </c>
      <c r="M1234" s="36">
        <v>4.8654001379566303</v>
      </c>
      <c r="N1234" s="36">
        <v>5.2029242817250996</v>
      </c>
      <c r="O1234" s="36">
        <v>6.2990387231751104</v>
      </c>
      <c r="P1234" s="36">
        <v>6.0287908666030203</v>
      </c>
      <c r="Q1234" s="36">
        <v>5.7635786687880399</v>
      </c>
      <c r="R1234" s="36">
        <v>5.5910026706849401</v>
      </c>
      <c r="S1234" s="36">
        <v>6.2176881068086303</v>
      </c>
      <c r="T1234" s="36">
        <v>6.3790387931171102</v>
      </c>
      <c r="U1234" s="36">
        <v>6.23425146749564</v>
      </c>
      <c r="V1234" s="36">
        <v>6.4874474057156704</v>
      </c>
      <c r="W1234" s="36">
        <v>7.1464202946656101</v>
      </c>
      <c r="X1234" s="36">
        <v>7.3118126042867804</v>
      </c>
      <c r="Y1234" s="36">
        <v>7.5431804253266899</v>
      </c>
      <c r="Z1234" s="36">
        <v>7.3034064052596896</v>
      </c>
      <c r="AA1234" s="36">
        <v>7.4354006198453799</v>
      </c>
      <c r="AB1234" s="36">
        <v>7.2232269758942103</v>
      </c>
      <c r="AC1234" s="36">
        <v>7.4224101256096402</v>
      </c>
      <c r="AD1234" s="36">
        <v>7.8236146599781096</v>
      </c>
      <c r="AE1234" s="36">
        <v>7.0934933726226701</v>
      </c>
      <c r="AF1234" s="36">
        <v>6.9207454965520103</v>
      </c>
      <c r="AG1234" s="36">
        <v>6.6084815127538103</v>
      </c>
      <c r="AH1234" s="59" t="s">
        <v>445</v>
      </c>
    </row>
    <row r="1235" spans="1:34" ht="15" customHeight="1" x14ac:dyDescent="0.25">
      <c r="A1235" s="34" t="s">
        <v>832</v>
      </c>
      <c r="B1235" s="34" t="s">
        <v>48</v>
      </c>
      <c r="C1235" s="34" t="s">
        <v>45</v>
      </c>
      <c r="D1235" s="34" t="s">
        <v>881</v>
      </c>
      <c r="E1235" s="34" t="s">
        <v>12</v>
      </c>
      <c r="F1235" s="34" t="s">
        <v>13</v>
      </c>
      <c r="G1235" s="34" t="s">
        <v>14</v>
      </c>
      <c r="H1235" s="34" t="s">
        <v>20</v>
      </c>
      <c r="I1235" s="59" t="s">
        <v>18</v>
      </c>
      <c r="J1235" s="35">
        <v>298</v>
      </c>
      <c r="K1235" s="36">
        <v>3.0296606130301102E-3</v>
      </c>
      <c r="L1235" s="36">
        <v>2.93310345436512E-3</v>
      </c>
      <c r="M1235" s="36">
        <v>2.7346081499417399E-3</v>
      </c>
      <c r="N1235" s="36">
        <v>2.92431428886722E-3</v>
      </c>
      <c r="O1235" s="36">
        <v>3.5403876640963902E-3</v>
      </c>
      <c r="P1235" s="36">
        <v>3.38849430075058E-3</v>
      </c>
      <c r="Q1235" s="36">
        <v>3.2394312397319202E-3</v>
      </c>
      <c r="R1235" s="36">
        <v>3.14243454518825E-3</v>
      </c>
      <c r="S1235" s="36">
        <v>3.4946643829546001E-3</v>
      </c>
      <c r="T1235" s="36">
        <v>3.4259329812246302E-3</v>
      </c>
      <c r="U1235" s="36">
        <v>3.6513801202398299E-3</v>
      </c>
      <c r="V1235" s="36">
        <v>2.1656310429234598E-3</v>
      </c>
      <c r="W1235" s="36">
        <v>3.2476804343100499E-3</v>
      </c>
      <c r="X1235" s="36">
        <v>4.3874132563767503E-3</v>
      </c>
      <c r="Y1235" s="36">
        <v>4.7145281247399397E-3</v>
      </c>
      <c r="Z1235" s="36">
        <v>4.7901165060070501E-3</v>
      </c>
      <c r="AA1235" s="36">
        <v>4.8117025877140703E-3</v>
      </c>
      <c r="AB1235" s="36">
        <v>5.0305341832911502E-3</v>
      </c>
      <c r="AC1235" s="36">
        <v>5.0217677825617297E-3</v>
      </c>
      <c r="AD1235" s="36">
        <v>6.5888403045820301E-3</v>
      </c>
      <c r="AE1235" s="36">
        <v>6.1335340755297998E-3</v>
      </c>
      <c r="AF1235" s="36">
        <v>5.9244507178211397E-3</v>
      </c>
      <c r="AG1235" s="36">
        <v>5.8957169027881503E-3</v>
      </c>
      <c r="AH1235" s="59" t="s">
        <v>445</v>
      </c>
    </row>
    <row r="1236" spans="1:34" ht="15" customHeight="1" x14ac:dyDescent="0.25">
      <c r="A1236" s="34" t="s">
        <v>832</v>
      </c>
      <c r="B1236" s="34" t="s">
        <v>48</v>
      </c>
      <c r="C1236" s="34" t="s">
        <v>45</v>
      </c>
      <c r="D1236" s="34" t="s">
        <v>881</v>
      </c>
      <c r="E1236" s="34" t="s">
        <v>12</v>
      </c>
      <c r="F1236" s="34" t="s">
        <v>13</v>
      </c>
      <c r="G1236" s="34" t="s">
        <v>14</v>
      </c>
      <c r="H1236" s="34" t="s">
        <v>24</v>
      </c>
      <c r="I1236" s="59" t="s">
        <v>16</v>
      </c>
      <c r="J1236" s="35">
        <v>25</v>
      </c>
      <c r="K1236" s="36">
        <v>5.0996299307500003E-4</v>
      </c>
      <c r="L1236" s="36">
        <v>5.0996299307500003E-4</v>
      </c>
      <c r="M1236" s="36">
        <v>5.0996299307500003E-4</v>
      </c>
      <c r="N1236" s="36">
        <v>5.0996299307500003E-4</v>
      </c>
      <c r="O1236" s="36">
        <v>5.0996299307500003E-4</v>
      </c>
      <c r="P1236" s="36">
        <v>5.0996299307500003E-4</v>
      </c>
      <c r="Q1236" s="36">
        <v>5.0996299307500003E-4</v>
      </c>
      <c r="R1236" s="36">
        <v>5.0996299307500003E-4</v>
      </c>
      <c r="S1236" s="36">
        <v>5.0996299307500003E-4</v>
      </c>
      <c r="T1236" s="36">
        <v>5.9802258917500005E-4</v>
      </c>
      <c r="U1236" s="36">
        <v>3.9194972337499998E-4</v>
      </c>
      <c r="V1236" s="36">
        <v>5.3991700749999997E-4</v>
      </c>
      <c r="W1236" s="36">
        <v>1.4899999999999999E-4</v>
      </c>
      <c r="X1236" s="36">
        <v>1.74E-4</v>
      </c>
      <c r="Y1236" s="36">
        <v>1.705E-4</v>
      </c>
      <c r="Z1236" s="36">
        <v>1.8124999999999999E-4</v>
      </c>
      <c r="AA1236" s="36">
        <v>1.6303730104482E-4</v>
      </c>
      <c r="AB1236" s="36">
        <v>1.2042769260814401E-4</v>
      </c>
      <c r="AC1236" s="36">
        <v>1.84615271946099E-4</v>
      </c>
      <c r="AD1236" s="36">
        <v>1.70027585196758E-4</v>
      </c>
      <c r="AE1236" s="36">
        <v>2.1388791139823399E-4</v>
      </c>
      <c r="AF1236" s="36">
        <v>1.94608870655138E-4</v>
      </c>
      <c r="AG1236" s="36">
        <v>1.6596966277827299E-4</v>
      </c>
      <c r="AH1236" s="59" t="s">
        <v>450</v>
      </c>
    </row>
    <row r="1237" spans="1:34" ht="15" customHeight="1" x14ac:dyDescent="0.25">
      <c r="A1237" s="34" t="s">
        <v>832</v>
      </c>
      <c r="B1237" s="34" t="s">
        <v>48</v>
      </c>
      <c r="C1237" s="34" t="s">
        <v>45</v>
      </c>
      <c r="D1237" s="34" t="s">
        <v>881</v>
      </c>
      <c r="E1237" s="34" t="s">
        <v>12</v>
      </c>
      <c r="F1237" s="34" t="s">
        <v>13</v>
      </c>
      <c r="G1237" s="34" t="s">
        <v>14</v>
      </c>
      <c r="H1237" s="34" t="s">
        <v>24</v>
      </c>
      <c r="I1237" s="59" t="s">
        <v>17</v>
      </c>
      <c r="J1237" s="35">
        <v>1</v>
      </c>
      <c r="K1237" s="36">
        <v>0.18922408659335299</v>
      </c>
      <c r="L1237" s="36">
        <v>0.18922408659335299</v>
      </c>
      <c r="M1237" s="36">
        <v>0.18922408659335299</v>
      </c>
      <c r="N1237" s="36">
        <v>0.18922408659335299</v>
      </c>
      <c r="O1237" s="36">
        <v>0.18922408659335299</v>
      </c>
      <c r="P1237" s="36">
        <v>0.18922408659335299</v>
      </c>
      <c r="Q1237" s="36">
        <v>0.18922408659335299</v>
      </c>
      <c r="R1237" s="36">
        <v>0.18922408659335299</v>
      </c>
      <c r="S1237" s="36">
        <v>0.18922408659335299</v>
      </c>
      <c r="T1237" s="36">
        <v>0.22189900000000001</v>
      </c>
      <c r="U1237" s="36">
        <v>0.145434726446727</v>
      </c>
      <c r="V1237" s="36">
        <v>0.20033853333333401</v>
      </c>
      <c r="W1237" s="36">
        <v>0.203437612173235</v>
      </c>
      <c r="X1237" s="36">
        <v>0.23756578342832399</v>
      </c>
      <c r="Y1237" s="36">
        <v>0.21281456831162601</v>
      </c>
      <c r="Z1237" s="36">
        <v>0.227654488802215</v>
      </c>
      <c r="AA1237" s="36">
        <v>0.22262199999999999</v>
      </c>
      <c r="AB1237" s="36">
        <v>0.16443992063438401</v>
      </c>
      <c r="AC1237" s="36">
        <v>0.25211725783407501</v>
      </c>
      <c r="AD1237" s="36">
        <v>0.232167151378707</v>
      </c>
      <c r="AE1237" s="36">
        <v>0.29205681322711202</v>
      </c>
      <c r="AF1237" s="36">
        <v>0.265731856939873</v>
      </c>
      <c r="AG1237" s="36">
        <v>0.22662604172023201</v>
      </c>
      <c r="AH1237" s="59" t="s">
        <v>450</v>
      </c>
    </row>
    <row r="1238" spans="1:34" ht="15" customHeight="1" x14ac:dyDescent="0.25">
      <c r="A1238" s="34" t="s">
        <v>832</v>
      </c>
      <c r="B1238" s="34" t="s">
        <v>48</v>
      </c>
      <c r="C1238" s="34" t="s">
        <v>45</v>
      </c>
      <c r="D1238" s="34" t="s">
        <v>881</v>
      </c>
      <c r="E1238" s="34" t="s">
        <v>12</v>
      </c>
      <c r="F1238" s="34" t="s">
        <v>13</v>
      </c>
      <c r="G1238" s="34" t="s">
        <v>14</v>
      </c>
      <c r="H1238" s="34" t="s">
        <v>24</v>
      </c>
      <c r="I1238" s="59" t="s">
        <v>18</v>
      </c>
      <c r="J1238" s="35">
        <v>298</v>
      </c>
      <c r="K1238" s="36">
        <v>8.8418310943160004E-4</v>
      </c>
      <c r="L1238" s="36">
        <v>8.8418310943160004E-4</v>
      </c>
      <c r="M1238" s="36">
        <v>8.8418310943160004E-4</v>
      </c>
      <c r="N1238" s="36">
        <v>8.8418310943160004E-4</v>
      </c>
      <c r="O1238" s="36">
        <v>8.8418310943160004E-4</v>
      </c>
      <c r="P1238" s="36">
        <v>8.8418310943160004E-4</v>
      </c>
      <c r="Q1238" s="36">
        <v>8.8418310943160004E-4</v>
      </c>
      <c r="R1238" s="36">
        <v>8.8418310943160004E-4</v>
      </c>
      <c r="S1238" s="36">
        <v>8.8418310943160004E-4</v>
      </c>
      <c r="T1238" s="36">
        <v>1.0368624382496E-3</v>
      </c>
      <c r="U1238" s="36">
        <v>6.7956955675159999E-4</v>
      </c>
      <c r="V1238" s="36">
        <v>9.3610706442532905E-4</v>
      </c>
      <c r="W1238" s="36">
        <v>3.55216E-4</v>
      </c>
      <c r="X1238" s="36">
        <v>4.14518E-4</v>
      </c>
      <c r="Y1238" s="36">
        <v>4.0528E-4</v>
      </c>
      <c r="Z1238" s="36">
        <v>4.3209999999999999E-4</v>
      </c>
      <c r="AA1238" s="36">
        <v>3.8868092569085098E-4</v>
      </c>
      <c r="AB1238" s="36">
        <v>2.87099619177815E-4</v>
      </c>
      <c r="AC1238" s="36">
        <v>4.4012280831949899E-4</v>
      </c>
      <c r="AD1238" s="36">
        <v>4.0534576310907001E-4</v>
      </c>
      <c r="AE1238" s="36">
        <v>5.0990878077338897E-4</v>
      </c>
      <c r="AF1238" s="36">
        <v>4.6394754764185101E-4</v>
      </c>
      <c r="AG1238" s="36">
        <v>3.9567167606340502E-4</v>
      </c>
      <c r="AH1238" s="59" t="s">
        <v>450</v>
      </c>
    </row>
    <row r="1239" spans="1:34" ht="15" customHeight="1" x14ac:dyDescent="0.25">
      <c r="A1239" s="34" t="s">
        <v>832</v>
      </c>
      <c r="B1239" s="34" t="s">
        <v>48</v>
      </c>
      <c r="C1239" s="34" t="s">
        <v>45</v>
      </c>
      <c r="D1239" s="34" t="s">
        <v>881</v>
      </c>
      <c r="E1239" s="34" t="s">
        <v>12</v>
      </c>
      <c r="F1239" s="34" t="s">
        <v>13</v>
      </c>
      <c r="G1239" s="34" t="s">
        <v>14</v>
      </c>
      <c r="H1239" s="34" t="s">
        <v>446</v>
      </c>
      <c r="I1239" s="59" t="s">
        <v>16</v>
      </c>
      <c r="J1239" s="35">
        <v>25</v>
      </c>
      <c r="K1239" s="36">
        <v>1.4161079577749999E-3</v>
      </c>
      <c r="L1239" s="36">
        <v>1.4482671230499999E-3</v>
      </c>
      <c r="M1239" s="36">
        <v>1.457997080575E-3</v>
      </c>
      <c r="N1239" s="36">
        <v>1.4879321730249999E-3</v>
      </c>
      <c r="O1239" s="36">
        <v>1.4463768717749999E-3</v>
      </c>
      <c r="P1239" s="36">
        <v>1.4944482327250001E-3</v>
      </c>
      <c r="Q1239" s="36">
        <v>1.529021473175E-3</v>
      </c>
      <c r="R1239" s="36">
        <v>1.5149562934999999E-3</v>
      </c>
      <c r="S1239" s="36">
        <v>1.494864765025E-3</v>
      </c>
      <c r="T1239" s="36">
        <v>1.38806079175E-3</v>
      </c>
      <c r="U1239" s="36">
        <v>5.0296791025000005E-4</v>
      </c>
      <c r="V1239" s="36">
        <v>1.7205737061250001E-4</v>
      </c>
      <c r="W1239" s="36">
        <v>2.9294887779830303E-4</v>
      </c>
      <c r="X1239" s="36">
        <v>3.5551962669425801E-4</v>
      </c>
      <c r="Y1239" s="36">
        <v>3.5286184673321398E-4</v>
      </c>
      <c r="Z1239" s="36">
        <v>3.6768826969713601E-4</v>
      </c>
      <c r="AA1239" s="36">
        <v>2.9625020618445001E-4</v>
      </c>
      <c r="AB1239" s="36">
        <v>5.9098984942502998E-4</v>
      </c>
      <c r="AC1239" s="36">
        <v>5.72540363460672E-4</v>
      </c>
      <c r="AD1239" s="36">
        <v>3.9131010323885802E-4</v>
      </c>
      <c r="AE1239" s="36">
        <v>6.0856109816678598E-4</v>
      </c>
      <c r="AF1239" s="36">
        <v>6.0117930586775395E-4</v>
      </c>
      <c r="AG1239" s="36">
        <v>6.1540806164191901E-4</v>
      </c>
      <c r="AH1239" s="59" t="s">
        <v>447</v>
      </c>
    </row>
    <row r="1240" spans="1:34" ht="15" customHeight="1" x14ac:dyDescent="0.25">
      <c r="A1240" s="34" t="s">
        <v>832</v>
      </c>
      <c r="B1240" s="34" t="s">
        <v>48</v>
      </c>
      <c r="C1240" s="34" t="s">
        <v>45</v>
      </c>
      <c r="D1240" s="34" t="s">
        <v>881</v>
      </c>
      <c r="E1240" s="34" t="s">
        <v>12</v>
      </c>
      <c r="F1240" s="34" t="s">
        <v>13</v>
      </c>
      <c r="G1240" s="34" t="s">
        <v>14</v>
      </c>
      <c r="H1240" s="34" t="s">
        <v>446</v>
      </c>
      <c r="I1240" s="59" t="s">
        <v>17</v>
      </c>
      <c r="J1240" s="35">
        <v>1</v>
      </c>
      <c r="K1240" s="36">
        <v>0.33489353577190101</v>
      </c>
      <c r="L1240" s="36">
        <v>0.34249881509127</v>
      </c>
      <c r="M1240" s="36">
        <v>0.34479984013624598</v>
      </c>
      <c r="N1240" s="36">
        <v>0.35187915135459602</v>
      </c>
      <c r="O1240" s="36">
        <v>0.342051792015926</v>
      </c>
      <c r="P1240" s="36">
        <v>0.353420125867419</v>
      </c>
      <c r="Q1240" s="36">
        <v>0.36159630670103798</v>
      </c>
      <c r="R1240" s="36">
        <v>0.35827005058352801</v>
      </c>
      <c r="S1240" s="36">
        <v>0.35351863105164599</v>
      </c>
      <c r="T1240" s="36">
        <v>0.32826069782375999</v>
      </c>
      <c r="U1240" s="36">
        <v>0.31191226213177697</v>
      </c>
      <c r="V1240" s="36">
        <v>0.183491628111352</v>
      </c>
      <c r="W1240" s="36">
        <v>0.83619897172307001</v>
      </c>
      <c r="X1240" s="36">
        <v>0.95424993590788698</v>
      </c>
      <c r="Y1240" s="36">
        <v>0.92440505661142702</v>
      </c>
      <c r="Z1240" s="36">
        <v>0.92493119731430196</v>
      </c>
      <c r="AA1240" s="36">
        <v>0.76872384226869594</v>
      </c>
      <c r="AB1240" s="36">
        <v>0.89747635127205105</v>
      </c>
      <c r="AC1240" s="36">
        <v>0.85908367159014498</v>
      </c>
      <c r="AD1240" s="36">
        <v>0.58980633578355901</v>
      </c>
      <c r="AE1240" s="36">
        <v>0.92639429748873403</v>
      </c>
      <c r="AF1240" s="36">
        <v>0.922673308163099</v>
      </c>
      <c r="AG1240" s="36">
        <v>0.94645600257949902</v>
      </c>
      <c r="AH1240" s="59" t="s">
        <v>447</v>
      </c>
    </row>
    <row r="1241" spans="1:34" ht="15" customHeight="1" x14ac:dyDescent="0.25">
      <c r="A1241" s="34" t="s">
        <v>832</v>
      </c>
      <c r="B1241" s="34" t="s">
        <v>48</v>
      </c>
      <c r="C1241" s="34" t="s">
        <v>45</v>
      </c>
      <c r="D1241" s="34" t="s">
        <v>881</v>
      </c>
      <c r="E1241" s="34" t="s">
        <v>12</v>
      </c>
      <c r="F1241" s="34" t="s">
        <v>13</v>
      </c>
      <c r="G1241" s="34" t="s">
        <v>14</v>
      </c>
      <c r="H1241" s="34" t="s">
        <v>446</v>
      </c>
      <c r="I1241" s="59" t="s">
        <v>18</v>
      </c>
      <c r="J1241" s="35">
        <v>298</v>
      </c>
      <c r="K1241" s="36">
        <v>3.376001371276E-3</v>
      </c>
      <c r="L1241" s="36">
        <v>3.4526688212319998E-3</v>
      </c>
      <c r="M1241" s="36">
        <v>3.4758650402100001E-3</v>
      </c>
      <c r="N1241" s="36">
        <v>3.5472303004320002E-3</v>
      </c>
      <c r="O1241" s="36">
        <v>3.448162462252E-3</v>
      </c>
      <c r="P1241" s="36">
        <v>3.562764586876E-3</v>
      </c>
      <c r="Q1241" s="36">
        <v>3.6451871919299999E-3</v>
      </c>
      <c r="R1241" s="36">
        <v>3.6116558037040001E-3</v>
      </c>
      <c r="S1241" s="36">
        <v>3.5637575997600002E-3</v>
      </c>
      <c r="T1241" s="36">
        <v>3.3091369275319998E-3</v>
      </c>
      <c r="U1241" s="36">
        <v>1.199075498036E-3</v>
      </c>
      <c r="V1241" s="36">
        <v>2.2696418958348001E-4</v>
      </c>
      <c r="W1241" s="36">
        <v>6.9835956448894903E-4</v>
      </c>
      <c r="X1241" s="36">
        <v>8.4754750687651898E-4</v>
      </c>
      <c r="Y1241" s="36">
        <v>8.4122230971962904E-4</v>
      </c>
      <c r="Z1241" s="36">
        <v>8.7656823112940401E-4</v>
      </c>
      <c r="AA1241" s="36">
        <v>7.0626049154372901E-4</v>
      </c>
      <c r="AB1241" s="36">
        <v>1.40891974814123E-3</v>
      </c>
      <c r="AC1241" s="36">
        <v>1.3649361708691801E-3</v>
      </c>
      <c r="AD1241" s="36">
        <v>9.3288323013329005E-4</v>
      </c>
      <c r="AE1241" s="36">
        <v>1.4508096196132901E-3</v>
      </c>
      <c r="AF1241" s="36">
        <v>1.43321144018928E-3</v>
      </c>
      <c r="AG1241" s="36">
        <v>1.46713281895434E-3</v>
      </c>
      <c r="AH1241" s="59" t="s">
        <v>447</v>
      </c>
    </row>
    <row r="1242" spans="1:34" ht="15" customHeight="1" x14ac:dyDescent="0.25">
      <c r="A1242" s="34" t="s">
        <v>832</v>
      </c>
      <c r="B1242" s="34" t="s">
        <v>48</v>
      </c>
      <c r="C1242" s="34" t="s">
        <v>45</v>
      </c>
      <c r="D1242" s="34" t="s">
        <v>881</v>
      </c>
      <c r="E1242" s="34" t="s">
        <v>12</v>
      </c>
      <c r="F1242" s="34" t="s">
        <v>13</v>
      </c>
      <c r="G1242" s="34" t="s">
        <v>14</v>
      </c>
      <c r="H1242" s="34" t="s">
        <v>26</v>
      </c>
      <c r="I1242" s="59" t="s">
        <v>16</v>
      </c>
      <c r="J1242" s="35">
        <v>25</v>
      </c>
      <c r="K1242" s="36">
        <v>1.49621657940977E-2</v>
      </c>
      <c r="L1242" s="36">
        <v>1.5830403681585201E-2</v>
      </c>
      <c r="M1242" s="36">
        <v>1.7126947403701201E-2</v>
      </c>
      <c r="N1242" s="36">
        <v>1.67479410457602E-2</v>
      </c>
      <c r="O1242" s="36">
        <v>1.3823003386808801E-2</v>
      </c>
      <c r="P1242" s="36">
        <v>1.50043799570854E-2</v>
      </c>
      <c r="Q1242" s="36">
        <v>1.5477402742246901E-2</v>
      </c>
      <c r="R1242" s="36">
        <v>1.58016695711483E-2</v>
      </c>
      <c r="S1242" s="36">
        <v>1.43205672948192E-2</v>
      </c>
      <c r="T1242" s="36">
        <v>1.51460717612205E-2</v>
      </c>
      <c r="U1242" s="36">
        <v>2.0091854711737099E-2</v>
      </c>
      <c r="V1242" s="36">
        <v>1.5825418646667901E-2</v>
      </c>
      <c r="W1242" s="36">
        <v>1.22231052870919E-2</v>
      </c>
      <c r="X1242" s="36">
        <v>1.5444759329254799E-2</v>
      </c>
      <c r="Y1242" s="36">
        <v>1.5700558686876601E-2</v>
      </c>
      <c r="Z1242" s="36">
        <v>1.57918707964078E-2</v>
      </c>
      <c r="AA1242" s="36">
        <v>1.6220735113584302E-2</v>
      </c>
      <c r="AB1242" s="36">
        <v>1.5953126486974799E-2</v>
      </c>
      <c r="AC1242" s="36">
        <v>1.58661379324486E-2</v>
      </c>
      <c r="AD1242" s="36">
        <v>1.4359334027979899E-2</v>
      </c>
      <c r="AE1242" s="36">
        <v>1.3005766494315899E-2</v>
      </c>
      <c r="AF1242" s="36">
        <v>1.3563681340595799E-2</v>
      </c>
      <c r="AG1242" s="36">
        <v>1.31299972156863E-2</v>
      </c>
      <c r="AH1242" s="59" t="s">
        <v>451</v>
      </c>
    </row>
    <row r="1243" spans="1:34" ht="15" customHeight="1" x14ac:dyDescent="0.25">
      <c r="A1243" s="34" t="s">
        <v>832</v>
      </c>
      <c r="B1243" s="34" t="s">
        <v>48</v>
      </c>
      <c r="C1243" s="34" t="s">
        <v>45</v>
      </c>
      <c r="D1243" s="34" t="s">
        <v>881</v>
      </c>
      <c r="E1243" s="34" t="s">
        <v>12</v>
      </c>
      <c r="F1243" s="34" t="s">
        <v>13</v>
      </c>
      <c r="G1243" s="34" t="s">
        <v>14</v>
      </c>
      <c r="H1243" s="34" t="s">
        <v>26</v>
      </c>
      <c r="I1243" s="59" t="s">
        <v>17</v>
      </c>
      <c r="J1243" s="35">
        <v>1</v>
      </c>
      <c r="K1243" s="36">
        <v>11.770237091323301</v>
      </c>
      <c r="L1243" s="36">
        <v>12.453250896209701</v>
      </c>
      <c r="M1243" s="36">
        <v>13.473198624261499</v>
      </c>
      <c r="N1243" s="36">
        <v>13.1750469559293</v>
      </c>
      <c r="O1243" s="36">
        <v>10.874095997555701</v>
      </c>
      <c r="P1243" s="36">
        <v>11.803445566167699</v>
      </c>
      <c r="Q1243" s="36">
        <v>12.1755568238379</v>
      </c>
      <c r="R1243" s="36">
        <v>12.4306467292484</v>
      </c>
      <c r="S1243" s="36">
        <v>11.2655129385527</v>
      </c>
      <c r="T1243" s="36">
        <v>10.312642222384101</v>
      </c>
      <c r="U1243" s="36">
        <v>12.6353270799081</v>
      </c>
      <c r="V1243" s="36">
        <v>10.289403945849299</v>
      </c>
      <c r="W1243" s="36">
        <v>9.0985672829319402</v>
      </c>
      <c r="X1243" s="36">
        <v>8.8579067057438596</v>
      </c>
      <c r="Y1243" s="36">
        <v>8.9102232390328098</v>
      </c>
      <c r="Z1243" s="36">
        <v>9.1267633023127495</v>
      </c>
      <c r="AA1243" s="36">
        <v>9.4326625766011194</v>
      </c>
      <c r="AB1243" s="36">
        <v>9.7003488384094094</v>
      </c>
      <c r="AC1243" s="36">
        <v>9.2549407608918699</v>
      </c>
      <c r="AD1243" s="36">
        <v>8.3276537112977707</v>
      </c>
      <c r="AE1243" s="36">
        <v>7.1510952147921003</v>
      </c>
      <c r="AF1243" s="36">
        <v>7.61506459774911</v>
      </c>
      <c r="AG1243" s="36">
        <v>7.6690803169638597</v>
      </c>
      <c r="AH1243" s="59" t="s">
        <v>451</v>
      </c>
    </row>
    <row r="1244" spans="1:34" ht="15" customHeight="1" x14ac:dyDescent="0.25">
      <c r="A1244" s="34" t="s">
        <v>832</v>
      </c>
      <c r="B1244" s="34" t="s">
        <v>48</v>
      </c>
      <c r="C1244" s="34" t="s">
        <v>45</v>
      </c>
      <c r="D1244" s="34" t="s">
        <v>881</v>
      </c>
      <c r="E1244" s="34" t="s">
        <v>12</v>
      </c>
      <c r="F1244" s="34" t="s">
        <v>13</v>
      </c>
      <c r="G1244" s="34" t="s">
        <v>14</v>
      </c>
      <c r="H1244" s="34" t="s">
        <v>26</v>
      </c>
      <c r="I1244" s="59" t="s">
        <v>18</v>
      </c>
      <c r="J1244" s="35">
        <v>298</v>
      </c>
      <c r="K1244" s="36">
        <v>3.5669803253128803E-2</v>
      </c>
      <c r="L1244" s="36">
        <v>3.7739682375939901E-2</v>
      </c>
      <c r="M1244" s="36">
        <v>4.0830642610423698E-2</v>
      </c>
      <c r="N1244" s="36">
        <v>3.9927091452102E-2</v>
      </c>
      <c r="O1244" s="36">
        <v>3.2954040073296401E-2</v>
      </c>
      <c r="P1244" s="36">
        <v>3.5770441817240303E-2</v>
      </c>
      <c r="Q1244" s="36">
        <v>3.6898128138463597E-2</v>
      </c>
      <c r="R1244" s="36">
        <v>3.7671180258107603E-2</v>
      </c>
      <c r="S1244" s="36">
        <v>3.4140232431756602E-2</v>
      </c>
      <c r="T1244" s="36">
        <v>3.76950734500981E-2</v>
      </c>
      <c r="U1244" s="36">
        <v>4.9953250401073401E-2</v>
      </c>
      <c r="V1244" s="36">
        <v>3.6912237427767697E-2</v>
      </c>
      <c r="W1244" s="36">
        <v>3.1408660358713897E-2</v>
      </c>
      <c r="X1244" s="36">
        <v>3.9096848352447498E-2</v>
      </c>
      <c r="Y1244" s="36">
        <v>3.9929651127433401E-2</v>
      </c>
      <c r="Z1244" s="36">
        <v>4.0008945780955499E-2</v>
      </c>
      <c r="AA1244" s="36">
        <v>4.1018390846224599E-2</v>
      </c>
      <c r="AB1244" s="36">
        <v>4.02002974350366E-2</v>
      </c>
      <c r="AC1244" s="36">
        <v>4.0061234952278299E-2</v>
      </c>
      <c r="AD1244" s="36">
        <v>3.6666678235919903E-2</v>
      </c>
      <c r="AE1244" s="36">
        <v>3.3278153616952903E-2</v>
      </c>
      <c r="AF1244" s="36">
        <v>3.4580765921405E-2</v>
      </c>
      <c r="AG1244" s="36">
        <v>3.3409088915767701E-2</v>
      </c>
      <c r="AH1244" s="59" t="s">
        <v>451</v>
      </c>
    </row>
    <row r="1245" spans="1:34" ht="15" customHeight="1" x14ac:dyDescent="0.25">
      <c r="A1245" s="34" t="s">
        <v>832</v>
      </c>
      <c r="B1245" s="34" t="s">
        <v>48</v>
      </c>
      <c r="C1245" s="34" t="s">
        <v>45</v>
      </c>
      <c r="D1245" s="34" t="s">
        <v>881</v>
      </c>
      <c r="E1245" s="34" t="s">
        <v>12</v>
      </c>
      <c r="F1245" s="34" t="s">
        <v>13</v>
      </c>
      <c r="G1245" s="34" t="s">
        <v>14</v>
      </c>
      <c r="H1245" s="34" t="s">
        <v>910</v>
      </c>
      <c r="I1245" s="59" t="s">
        <v>16</v>
      </c>
      <c r="J1245" s="35">
        <v>25</v>
      </c>
      <c r="K1245" s="36"/>
      <c r="L1245" s="36"/>
      <c r="M1245" s="36"/>
      <c r="N1245" s="36"/>
      <c r="O1245" s="36"/>
      <c r="P1245" s="36"/>
      <c r="Q1245" s="36"/>
      <c r="R1245" s="36"/>
      <c r="S1245" s="36"/>
      <c r="T1245" s="36"/>
      <c r="U1245" s="36">
        <v>8.1358125787659203E-9</v>
      </c>
      <c r="V1245" s="36">
        <v>6.4318253832457595E-10</v>
      </c>
      <c r="W1245" s="36">
        <v>3.3598815785813999E-9</v>
      </c>
      <c r="X1245" s="36">
        <v>4.6805227417696197E-8</v>
      </c>
      <c r="Y1245" s="36">
        <v>4.5191205279699603E-8</v>
      </c>
      <c r="Z1245" s="36">
        <v>2.8451704159389701E-7</v>
      </c>
      <c r="AA1245" s="36">
        <v>6.3825629033691301E-7</v>
      </c>
      <c r="AB1245" s="36">
        <v>3.1003019563875898E-7</v>
      </c>
      <c r="AC1245" s="36">
        <v>4.7345373481148698E-7</v>
      </c>
      <c r="AD1245" s="36">
        <v>6.5833506046251803E-7</v>
      </c>
      <c r="AE1245" s="36">
        <v>1.1473649166970101E-6</v>
      </c>
      <c r="AF1245" s="36">
        <v>1.1929534816111499E-6</v>
      </c>
      <c r="AG1245" s="36">
        <v>9.9460836135142796E-7</v>
      </c>
      <c r="AH1245" s="59" t="s">
        <v>1118</v>
      </c>
    </row>
    <row r="1246" spans="1:34" ht="15" customHeight="1" x14ac:dyDescent="0.25">
      <c r="A1246" s="34" t="s">
        <v>832</v>
      </c>
      <c r="B1246" s="34" t="s">
        <v>48</v>
      </c>
      <c r="C1246" s="34" t="s">
        <v>45</v>
      </c>
      <c r="D1246" s="34" t="s">
        <v>881</v>
      </c>
      <c r="E1246" s="34" t="s">
        <v>12</v>
      </c>
      <c r="F1246" s="34" t="s">
        <v>13</v>
      </c>
      <c r="G1246" s="34" t="s">
        <v>14</v>
      </c>
      <c r="H1246" s="34" t="s">
        <v>910</v>
      </c>
      <c r="I1246" s="59" t="s">
        <v>18</v>
      </c>
      <c r="J1246" s="35">
        <v>298</v>
      </c>
      <c r="K1246" s="36"/>
      <c r="L1246" s="36"/>
      <c r="M1246" s="36"/>
      <c r="N1246" s="36"/>
      <c r="O1246" s="36"/>
      <c r="P1246" s="36"/>
      <c r="Q1246" s="36"/>
      <c r="R1246" s="36"/>
      <c r="S1246" s="36"/>
      <c r="T1246" s="36"/>
      <c r="U1246" s="36">
        <v>1.9395777187777899E-8</v>
      </c>
      <c r="V1246" s="36">
        <v>1.5333471713657901E-9</v>
      </c>
      <c r="W1246" s="36">
        <v>7.9292396828627001E-9</v>
      </c>
      <c r="X1246" s="36">
        <v>1.48262481690266E-7</v>
      </c>
      <c r="Y1246" s="36">
        <v>1.05625242071648E-7</v>
      </c>
      <c r="Z1246" s="36">
        <v>6.7619068573764295E-7</v>
      </c>
      <c r="AA1246" s="36">
        <v>1.498080915636E-6</v>
      </c>
      <c r="AB1246" s="36">
        <v>7.3434836453942002E-7</v>
      </c>
      <c r="AC1246" s="36">
        <v>1.1204203045189799E-6</v>
      </c>
      <c r="AD1246" s="36">
        <v>1.5486940155938801E-6</v>
      </c>
      <c r="AE1246" s="36">
        <v>2.7303816724746101E-6</v>
      </c>
      <c r="AF1246" s="36">
        <v>2.8352399125334799E-6</v>
      </c>
      <c r="AG1246" s="36">
        <v>2.3605781289879701E-6</v>
      </c>
      <c r="AH1246" s="59" t="s">
        <v>1118</v>
      </c>
    </row>
    <row r="1247" spans="1:34" ht="15" customHeight="1" x14ac:dyDescent="0.25">
      <c r="A1247" s="34" t="s">
        <v>832</v>
      </c>
      <c r="B1247" s="34" t="s">
        <v>48</v>
      </c>
      <c r="C1247" s="34" t="s">
        <v>45</v>
      </c>
      <c r="D1247" s="34" t="s">
        <v>881</v>
      </c>
      <c r="E1247" s="34" t="s">
        <v>12</v>
      </c>
      <c r="F1247" s="34" t="s">
        <v>13</v>
      </c>
      <c r="G1247" s="34" t="s">
        <v>14</v>
      </c>
      <c r="H1247" s="34" t="s">
        <v>27</v>
      </c>
      <c r="I1247" s="59" t="s">
        <v>16</v>
      </c>
      <c r="J1247" s="35">
        <v>25</v>
      </c>
      <c r="K1247" s="36">
        <v>1.80495E-6</v>
      </c>
      <c r="L1247" s="36"/>
      <c r="M1247" s="36"/>
      <c r="N1247" s="36"/>
      <c r="O1247" s="36"/>
      <c r="P1247" s="36"/>
      <c r="Q1247" s="36"/>
      <c r="R1247" s="36"/>
      <c r="S1247" s="36"/>
      <c r="T1247" s="36"/>
      <c r="U1247" s="36"/>
      <c r="V1247" s="36"/>
      <c r="W1247" s="36"/>
      <c r="X1247" s="36"/>
      <c r="Y1247" s="36"/>
      <c r="Z1247" s="36"/>
      <c r="AA1247" s="36"/>
      <c r="AB1247" s="36"/>
      <c r="AC1247" s="36"/>
      <c r="AD1247" s="36"/>
      <c r="AE1247" s="36"/>
      <c r="AF1247" s="36"/>
      <c r="AG1247" s="36"/>
      <c r="AH1247" s="59" t="s">
        <v>452</v>
      </c>
    </row>
    <row r="1248" spans="1:34" ht="15" customHeight="1" x14ac:dyDescent="0.25">
      <c r="A1248" s="34" t="s">
        <v>832</v>
      </c>
      <c r="B1248" s="34" t="s">
        <v>48</v>
      </c>
      <c r="C1248" s="34" t="s">
        <v>45</v>
      </c>
      <c r="D1248" s="34" t="s">
        <v>881</v>
      </c>
      <c r="E1248" s="34" t="s">
        <v>12</v>
      </c>
      <c r="F1248" s="34" t="s">
        <v>13</v>
      </c>
      <c r="G1248" s="34" t="s">
        <v>14</v>
      </c>
      <c r="H1248" s="34" t="s">
        <v>27</v>
      </c>
      <c r="I1248" s="59" t="s">
        <v>17</v>
      </c>
      <c r="J1248" s="35">
        <v>1</v>
      </c>
      <c r="K1248" s="36">
        <v>1.8073566E-3</v>
      </c>
      <c r="L1248" s="36"/>
      <c r="M1248" s="36"/>
      <c r="N1248" s="36"/>
      <c r="O1248" s="36"/>
      <c r="P1248" s="36"/>
      <c r="Q1248" s="36"/>
      <c r="R1248" s="36"/>
      <c r="S1248" s="36"/>
      <c r="T1248" s="36"/>
      <c r="U1248" s="36"/>
      <c r="V1248" s="36"/>
      <c r="W1248" s="36"/>
      <c r="X1248" s="36"/>
      <c r="Y1248" s="36"/>
      <c r="Z1248" s="36"/>
      <c r="AA1248" s="36"/>
      <c r="AB1248" s="36"/>
      <c r="AC1248" s="36"/>
      <c r="AD1248" s="36"/>
      <c r="AE1248" s="36"/>
      <c r="AF1248" s="36"/>
      <c r="AG1248" s="36"/>
      <c r="AH1248" s="59" t="s">
        <v>452</v>
      </c>
    </row>
    <row r="1249" spans="1:34" ht="15" customHeight="1" x14ac:dyDescent="0.25">
      <c r="A1249" s="34" t="s">
        <v>832</v>
      </c>
      <c r="B1249" s="34" t="s">
        <v>48</v>
      </c>
      <c r="C1249" s="34" t="s">
        <v>45</v>
      </c>
      <c r="D1249" s="34" t="s">
        <v>881</v>
      </c>
      <c r="E1249" s="34" t="s">
        <v>12</v>
      </c>
      <c r="F1249" s="34" t="s">
        <v>13</v>
      </c>
      <c r="G1249" s="34" t="s">
        <v>14</v>
      </c>
      <c r="H1249" s="34" t="s">
        <v>27</v>
      </c>
      <c r="I1249" s="59" t="s">
        <v>18</v>
      </c>
      <c r="J1249" s="35">
        <v>298</v>
      </c>
      <c r="K1249" s="36">
        <v>4.3030007999999997E-6</v>
      </c>
      <c r="L1249" s="36"/>
      <c r="M1249" s="36"/>
      <c r="N1249" s="36"/>
      <c r="O1249" s="36"/>
      <c r="P1249" s="36"/>
      <c r="Q1249" s="36"/>
      <c r="R1249" s="36"/>
      <c r="S1249" s="36"/>
      <c r="T1249" s="36"/>
      <c r="U1249" s="36"/>
      <c r="V1249" s="36"/>
      <c r="W1249" s="36"/>
      <c r="X1249" s="36"/>
      <c r="Y1249" s="36"/>
      <c r="Z1249" s="36"/>
      <c r="AA1249" s="36"/>
      <c r="AB1249" s="36"/>
      <c r="AC1249" s="36"/>
      <c r="AD1249" s="36"/>
      <c r="AE1249" s="36"/>
      <c r="AF1249" s="36"/>
      <c r="AG1249" s="36"/>
      <c r="AH1249" s="59" t="s">
        <v>452</v>
      </c>
    </row>
    <row r="1250" spans="1:34" ht="15" customHeight="1" x14ac:dyDescent="0.25">
      <c r="A1250" s="34" t="s">
        <v>832</v>
      </c>
      <c r="B1250" s="34" t="s">
        <v>581</v>
      </c>
      <c r="C1250" s="34" t="s">
        <v>45</v>
      </c>
      <c r="D1250" s="34" t="s">
        <v>881</v>
      </c>
      <c r="E1250" s="34" t="s">
        <v>12</v>
      </c>
      <c r="F1250" s="34" t="s">
        <v>13</v>
      </c>
      <c r="G1250" s="34" t="s">
        <v>582</v>
      </c>
      <c r="H1250" s="34" t="s">
        <v>169</v>
      </c>
      <c r="I1250" s="59" t="s">
        <v>16</v>
      </c>
      <c r="J1250" s="35">
        <v>25</v>
      </c>
      <c r="K1250" s="36">
        <v>2.5735022992499999E-2</v>
      </c>
      <c r="L1250" s="36">
        <v>2.6319453614999998E-2</v>
      </c>
      <c r="M1250" s="36">
        <v>2.6496276772500001E-2</v>
      </c>
      <c r="N1250" s="36">
        <v>2.7040289174999999E-2</v>
      </c>
      <c r="O1250" s="36">
        <v>2.6285101955000001E-2</v>
      </c>
      <c r="P1250" s="36">
        <v>2.7158705957500001E-2</v>
      </c>
      <c r="Q1250" s="36">
        <v>2.77870077275E-2</v>
      </c>
      <c r="R1250" s="36">
        <v>2.7531400292500001E-2</v>
      </c>
      <c r="S1250" s="36">
        <v>2.7166275625E-2</v>
      </c>
      <c r="T1250" s="36">
        <v>2.5225319999999999E-2</v>
      </c>
      <c r="U1250" s="36">
        <v>2.4649246074999999E-2</v>
      </c>
      <c r="V1250" s="36">
        <v>3.8494944939999999E-3</v>
      </c>
      <c r="W1250" s="36">
        <v>5.7097914355000001E-4</v>
      </c>
      <c r="X1250" s="36">
        <v>4.5542283320467E-4</v>
      </c>
      <c r="Y1250" s="36">
        <v>4.9067877480926398E-4</v>
      </c>
      <c r="Z1250" s="36">
        <v>4.52457520071784E-4</v>
      </c>
      <c r="AA1250" s="36">
        <v>4.5628363976689E-4</v>
      </c>
      <c r="AB1250" s="36">
        <v>5.0117518647897796E-4</v>
      </c>
      <c r="AC1250" s="36">
        <v>4.8000810531108101E-4</v>
      </c>
      <c r="AD1250" s="36">
        <v>4.1151125242255902E-4</v>
      </c>
      <c r="AE1250" s="36">
        <v>4.4910891464906101E-4</v>
      </c>
      <c r="AF1250" s="36">
        <v>5.1466824833335705E-4</v>
      </c>
      <c r="AG1250" s="36">
        <v>3.7498683337935397E-4</v>
      </c>
      <c r="AH1250" s="59" t="s">
        <v>583</v>
      </c>
    </row>
    <row r="1251" spans="1:34" ht="15" customHeight="1" x14ac:dyDescent="0.25">
      <c r="A1251" s="34" t="s">
        <v>832</v>
      </c>
      <c r="B1251" s="34" t="s">
        <v>581</v>
      </c>
      <c r="C1251" s="34" t="s">
        <v>45</v>
      </c>
      <c r="D1251" s="34" t="s">
        <v>881</v>
      </c>
      <c r="E1251" s="34" t="s">
        <v>12</v>
      </c>
      <c r="F1251" s="34" t="s">
        <v>13</v>
      </c>
      <c r="G1251" s="34" t="s">
        <v>582</v>
      </c>
      <c r="H1251" s="34" t="s">
        <v>169</v>
      </c>
      <c r="I1251" s="59" t="s">
        <v>17</v>
      </c>
      <c r="J1251" s="35">
        <v>1</v>
      </c>
      <c r="K1251" s="36">
        <v>4.1648727045E-2</v>
      </c>
      <c r="L1251" s="36">
        <v>4.2594550623000001E-2</v>
      </c>
      <c r="M1251" s="36">
        <v>4.2880715489999999E-2</v>
      </c>
      <c r="N1251" s="36">
        <v>4.3761127529E-2</v>
      </c>
      <c r="O1251" s="36">
        <v>4.2538957008999997E-2</v>
      </c>
      <c r="P1251" s="36">
        <v>4.3952769409000003E-2</v>
      </c>
      <c r="Q1251" s="36">
        <v>4.4969592629999999E-2</v>
      </c>
      <c r="R1251" s="36">
        <v>4.4555925842000001E-2</v>
      </c>
      <c r="S1251" s="36">
        <v>4.3965019915999999E-2</v>
      </c>
      <c r="T1251" s="36">
        <v>4.0823840244000001E-2</v>
      </c>
      <c r="U1251" s="36">
        <v>2.8426369055000001E-2</v>
      </c>
      <c r="V1251" s="36">
        <v>0.26829993080467102</v>
      </c>
      <c r="W1251" s="36">
        <v>0.47546361238879697</v>
      </c>
      <c r="X1251" s="36">
        <v>0.384792780104531</v>
      </c>
      <c r="Y1251" s="36">
        <v>0.48290286689154499</v>
      </c>
      <c r="Z1251" s="36">
        <v>0.43830228050877801</v>
      </c>
      <c r="AA1251" s="36">
        <v>0.39973102519141301</v>
      </c>
      <c r="AB1251" s="36">
        <v>0.45563335970282298</v>
      </c>
      <c r="AC1251" s="36">
        <v>0.478601559610844</v>
      </c>
      <c r="AD1251" s="36">
        <v>0.40854612068514101</v>
      </c>
      <c r="AE1251" s="36">
        <v>0.44122843653606098</v>
      </c>
      <c r="AF1251" s="36">
        <v>0.46980664291440899</v>
      </c>
      <c r="AG1251" s="36">
        <v>0.30634450079654402</v>
      </c>
      <c r="AH1251" s="59" t="s">
        <v>583</v>
      </c>
    </row>
    <row r="1252" spans="1:34" ht="15" customHeight="1" x14ac:dyDescent="0.25">
      <c r="A1252" s="34" t="s">
        <v>832</v>
      </c>
      <c r="B1252" s="34" t="s">
        <v>581</v>
      </c>
      <c r="C1252" s="34" t="s">
        <v>45</v>
      </c>
      <c r="D1252" s="34" t="s">
        <v>881</v>
      </c>
      <c r="E1252" s="34" t="s">
        <v>12</v>
      </c>
      <c r="F1252" s="34" t="s">
        <v>13</v>
      </c>
      <c r="G1252" s="34" t="s">
        <v>582</v>
      </c>
      <c r="H1252" s="34" t="s">
        <v>169</v>
      </c>
      <c r="I1252" s="59" t="s">
        <v>18</v>
      </c>
      <c r="J1252" s="35">
        <v>298</v>
      </c>
      <c r="K1252" s="36"/>
      <c r="L1252" s="36"/>
      <c r="M1252" s="36"/>
      <c r="N1252" s="36"/>
      <c r="O1252" s="36"/>
      <c r="P1252" s="36"/>
      <c r="Q1252" s="36"/>
      <c r="R1252" s="36"/>
      <c r="S1252" s="36"/>
      <c r="T1252" s="36"/>
      <c r="U1252" s="36"/>
      <c r="V1252" s="36">
        <v>3.9497672491720001E-4</v>
      </c>
      <c r="W1252" s="36">
        <v>8.1557627822320005E-4</v>
      </c>
      <c r="X1252" s="36">
        <v>6.6017139310312197E-4</v>
      </c>
      <c r="Y1252" s="36">
        <v>8.3199641498528495E-4</v>
      </c>
      <c r="Z1252" s="36">
        <v>7.5407157473571999E-4</v>
      </c>
      <c r="AA1252" s="36">
        <v>6.8517062964052302E-4</v>
      </c>
      <c r="AB1252" s="36">
        <v>7.83691419495664E-4</v>
      </c>
      <c r="AC1252" s="36">
        <v>8.2680619137104902E-4</v>
      </c>
      <c r="AD1252" s="36">
        <v>7.0521091148763098E-4</v>
      </c>
      <c r="AE1252" s="36">
        <v>7.6197349508336102E-4</v>
      </c>
      <c r="AF1252" s="36">
        <v>8.0857405489072397E-4</v>
      </c>
      <c r="AG1252" s="36">
        <v>5.2503404250437899E-4</v>
      </c>
      <c r="AH1252" s="59" t="s">
        <v>583</v>
      </c>
    </row>
    <row r="1253" spans="1:34" ht="15" customHeight="1" x14ac:dyDescent="0.25">
      <c r="A1253" s="34" t="s">
        <v>832</v>
      </c>
      <c r="B1253" s="34" t="s">
        <v>174</v>
      </c>
      <c r="C1253" s="34" t="s">
        <v>45</v>
      </c>
      <c r="D1253" s="34" t="s">
        <v>881</v>
      </c>
      <c r="E1253" s="34" t="s">
        <v>172</v>
      </c>
      <c r="F1253" s="34" t="s">
        <v>167</v>
      </c>
      <c r="G1253" s="34" t="s">
        <v>168</v>
      </c>
      <c r="H1253" s="34" t="s">
        <v>169</v>
      </c>
      <c r="I1253" s="59" t="s">
        <v>16</v>
      </c>
      <c r="J1253" s="35">
        <v>25</v>
      </c>
      <c r="K1253" s="36">
        <v>4.5232040474999999E-2</v>
      </c>
      <c r="L1253" s="36">
        <v>2.0762200655250002E-2</v>
      </c>
      <c r="M1253" s="36">
        <v>1.9246996146250001E-2</v>
      </c>
      <c r="N1253" s="36">
        <v>1.515453931475E-2</v>
      </c>
      <c r="O1253" s="36">
        <v>1.18517235155E-2</v>
      </c>
      <c r="P1253" s="36">
        <v>2.0217489580000001E-2</v>
      </c>
      <c r="Q1253" s="36">
        <v>2.0255361983999999E-2</v>
      </c>
      <c r="R1253" s="36">
        <v>2.0574533218499998E-2</v>
      </c>
      <c r="S1253" s="36">
        <v>1.66450711575E-2</v>
      </c>
      <c r="T1253" s="36">
        <v>8.0668612499999997E-3</v>
      </c>
      <c r="U1253" s="36">
        <v>7.9292867750000006E-3</v>
      </c>
      <c r="V1253" s="36">
        <v>0.1061701662025</v>
      </c>
      <c r="W1253" s="36">
        <v>4.6422443476097301E-2</v>
      </c>
      <c r="X1253" s="36">
        <v>3.5313683556375097E-2</v>
      </c>
      <c r="Y1253" s="36">
        <v>4.0511713041627102E-2</v>
      </c>
      <c r="Z1253" s="36">
        <v>3.6644823242945601E-2</v>
      </c>
      <c r="AA1253" s="36">
        <v>3.3883714031907798E-2</v>
      </c>
      <c r="AB1253" s="36">
        <v>5.0032195691549E-2</v>
      </c>
      <c r="AC1253" s="36">
        <v>2.8109344665652701E-2</v>
      </c>
      <c r="AD1253" s="36">
        <v>5.4161825085850199E-2</v>
      </c>
      <c r="AE1253" s="36">
        <v>4.0854168016369402E-2</v>
      </c>
      <c r="AF1253" s="36">
        <v>3.0078267190000001E-2</v>
      </c>
      <c r="AG1253" s="36">
        <v>7.3574305015462999E-2</v>
      </c>
      <c r="AH1253" s="59" t="s">
        <v>587</v>
      </c>
    </row>
    <row r="1254" spans="1:34" ht="15" customHeight="1" x14ac:dyDescent="0.25">
      <c r="A1254" s="34" t="s">
        <v>832</v>
      </c>
      <c r="B1254" s="34" t="s">
        <v>174</v>
      </c>
      <c r="C1254" s="34" t="s">
        <v>45</v>
      </c>
      <c r="D1254" s="34" t="s">
        <v>881</v>
      </c>
      <c r="E1254" s="34" t="s">
        <v>172</v>
      </c>
      <c r="F1254" s="34" t="s">
        <v>167</v>
      </c>
      <c r="G1254" s="34" t="s">
        <v>168</v>
      </c>
      <c r="H1254" s="34" t="s">
        <v>169</v>
      </c>
      <c r="I1254" s="59" t="s">
        <v>17</v>
      </c>
      <c r="J1254" s="35">
        <v>1</v>
      </c>
      <c r="K1254" s="36"/>
      <c r="L1254" s="36"/>
      <c r="M1254" s="36"/>
      <c r="N1254" s="36"/>
      <c r="O1254" s="36"/>
      <c r="P1254" s="36"/>
      <c r="Q1254" s="36"/>
      <c r="R1254" s="36"/>
      <c r="S1254" s="36"/>
      <c r="T1254" s="36"/>
      <c r="U1254" s="36"/>
      <c r="V1254" s="36">
        <v>2.23874878449206E-4</v>
      </c>
      <c r="W1254" s="36">
        <v>1.1016660547932E-5</v>
      </c>
      <c r="X1254" s="36">
        <v>2.1299999999999999E-8</v>
      </c>
      <c r="Y1254" s="36">
        <v>2.2609999999999999E-5</v>
      </c>
      <c r="Z1254" s="36">
        <v>6.9790999999999998E-6</v>
      </c>
      <c r="AA1254" s="36">
        <v>7.3080187999999997E-3</v>
      </c>
      <c r="AB1254" s="36">
        <v>1.6800029000000001E-2</v>
      </c>
      <c r="AC1254" s="36">
        <v>1.6758011E-2</v>
      </c>
      <c r="AD1254" s="36">
        <v>1.7997340010000001E-2</v>
      </c>
      <c r="AE1254" s="36">
        <v>3.64343E-3</v>
      </c>
      <c r="AF1254" s="36">
        <v>2.4536000000000002E-4</v>
      </c>
      <c r="AG1254" s="36">
        <v>1.7210000000000001E-4</v>
      </c>
      <c r="AH1254" s="59" t="s">
        <v>587</v>
      </c>
    </row>
    <row r="1255" spans="1:34" ht="15" customHeight="1" x14ac:dyDescent="0.25">
      <c r="A1255" s="34" t="s">
        <v>832</v>
      </c>
      <c r="B1255" s="34" t="s">
        <v>174</v>
      </c>
      <c r="C1255" s="34" t="s">
        <v>45</v>
      </c>
      <c r="D1255" s="34" t="s">
        <v>881</v>
      </c>
      <c r="E1255" s="34" t="s">
        <v>172</v>
      </c>
      <c r="F1255" s="34" t="s">
        <v>167</v>
      </c>
      <c r="G1255" s="34" t="s">
        <v>168</v>
      </c>
      <c r="H1255" s="34" t="s">
        <v>169</v>
      </c>
      <c r="I1255" s="59" t="s">
        <v>18</v>
      </c>
      <c r="J1255" s="35">
        <v>298</v>
      </c>
      <c r="K1255" s="36"/>
      <c r="L1255" s="36"/>
      <c r="M1255" s="36"/>
      <c r="N1255" s="36"/>
      <c r="O1255" s="36"/>
      <c r="P1255" s="36"/>
      <c r="Q1255" s="36"/>
      <c r="R1255" s="36"/>
      <c r="S1255" s="36"/>
      <c r="T1255" s="36"/>
      <c r="U1255" s="36"/>
      <c r="V1255" s="36">
        <v>1.4779289092618001E-3</v>
      </c>
      <c r="W1255" s="36">
        <v>1.2159129049192399E-4</v>
      </c>
      <c r="X1255" s="36">
        <v>1.03704E-4</v>
      </c>
      <c r="Y1255" s="36"/>
      <c r="Z1255" s="36"/>
      <c r="AA1255" s="36"/>
      <c r="AB1255" s="36"/>
      <c r="AC1255" s="36"/>
      <c r="AD1255" s="36">
        <v>4.6845599999999997E-6</v>
      </c>
      <c r="AE1255" s="36">
        <v>8.3082400000000006E-6</v>
      </c>
      <c r="AF1255" s="36">
        <v>1.9176300000000001E-5</v>
      </c>
      <c r="AG1255" s="36">
        <v>5.29844E-5</v>
      </c>
      <c r="AH1255" s="59" t="s">
        <v>587</v>
      </c>
    </row>
    <row r="1256" spans="1:34" ht="15" customHeight="1" x14ac:dyDescent="0.25">
      <c r="A1256" s="34" t="s">
        <v>832</v>
      </c>
      <c r="B1256" s="34" t="s">
        <v>174</v>
      </c>
      <c r="C1256" s="34" t="s">
        <v>45</v>
      </c>
      <c r="D1256" s="34" t="s">
        <v>881</v>
      </c>
      <c r="E1256" s="34" t="s">
        <v>170</v>
      </c>
      <c r="F1256" s="34" t="s">
        <v>167</v>
      </c>
      <c r="G1256" s="34" t="s">
        <v>168</v>
      </c>
      <c r="H1256" s="34" t="s">
        <v>169</v>
      </c>
      <c r="I1256" s="59" t="s">
        <v>16</v>
      </c>
      <c r="J1256" s="35">
        <v>25</v>
      </c>
      <c r="K1256" s="36">
        <v>1.8382495435750001E-2</v>
      </c>
      <c r="L1256" s="36">
        <v>9.1034202142500006E-3</v>
      </c>
      <c r="M1256" s="36">
        <v>1.536718770375E-2</v>
      </c>
      <c r="N1256" s="36">
        <v>5.6927063697500002E-3</v>
      </c>
      <c r="O1256" s="36">
        <v>2.5248782557500001E-3</v>
      </c>
      <c r="P1256" s="36">
        <v>3.0287832222499998E-3</v>
      </c>
      <c r="Q1256" s="36">
        <v>3.2489255905000002E-3</v>
      </c>
      <c r="R1256" s="36">
        <v>2.8582525800000002E-3</v>
      </c>
      <c r="S1256" s="36">
        <v>2.710412357E-3</v>
      </c>
      <c r="T1256" s="36">
        <v>2.7540160849999998E-2</v>
      </c>
      <c r="U1256" s="36">
        <v>4.45933545E-3</v>
      </c>
      <c r="V1256" s="36">
        <v>1.207681663125E-3</v>
      </c>
      <c r="W1256" s="36">
        <v>1.2942391355829201E-3</v>
      </c>
      <c r="X1256" s="36">
        <v>1.4277072698699999E-3</v>
      </c>
      <c r="Y1256" s="36">
        <v>1.3472644297324999E-3</v>
      </c>
      <c r="Z1256" s="36">
        <v>1.3446342216425001E-3</v>
      </c>
      <c r="AA1256" s="36">
        <v>1.347028467825E-3</v>
      </c>
      <c r="AB1256" s="36">
        <v>1.4272842501675E-3</v>
      </c>
      <c r="AC1256" s="36">
        <v>1.4926565333174999E-3</v>
      </c>
      <c r="AD1256" s="36">
        <v>1.4344016756225001E-3</v>
      </c>
      <c r="AE1256" s="36">
        <v>2.2782511798375002E-3</v>
      </c>
      <c r="AF1256" s="36">
        <v>1.3454384490110001E-3</v>
      </c>
      <c r="AG1256" s="36">
        <v>1.6389205366712401E-3</v>
      </c>
      <c r="AH1256" s="59" t="s">
        <v>588</v>
      </c>
    </row>
    <row r="1257" spans="1:34" ht="15" customHeight="1" x14ac:dyDescent="0.25">
      <c r="A1257" s="34" t="s">
        <v>832</v>
      </c>
      <c r="B1257" s="34" t="s">
        <v>214</v>
      </c>
      <c r="C1257" s="34" t="s">
        <v>45</v>
      </c>
      <c r="D1257" s="34" t="s">
        <v>881</v>
      </c>
      <c r="E1257" s="34" t="s">
        <v>215</v>
      </c>
      <c r="F1257" s="34" t="s">
        <v>13</v>
      </c>
      <c r="G1257" s="34" t="s">
        <v>189</v>
      </c>
      <c r="H1257" s="34" t="s">
        <v>20</v>
      </c>
      <c r="I1257" s="59" t="s">
        <v>17</v>
      </c>
      <c r="J1257" s="35">
        <v>1</v>
      </c>
      <c r="K1257" s="36">
        <v>2.4891861443766201</v>
      </c>
      <c r="L1257" s="36">
        <v>2.4098542414970101</v>
      </c>
      <c r="M1257" s="36">
        <v>2.2467693866224798</v>
      </c>
      <c r="N1257" s="36">
        <v>2.4026330138602199</v>
      </c>
      <c r="O1257" s="36">
        <v>2.9088023527543001</v>
      </c>
      <c r="P1257" s="36">
        <v>2.7840059138736302</v>
      </c>
      <c r="Q1257" s="36">
        <v>2.66153486727646</v>
      </c>
      <c r="R1257" s="36">
        <v>2.5818418392808802</v>
      </c>
      <c r="S1257" s="36">
        <v>2.8712358486122902</v>
      </c>
      <c r="T1257" s="36">
        <v>2.8147657436671398</v>
      </c>
      <c r="U1257" s="36">
        <v>2.99999437695931</v>
      </c>
      <c r="V1257" s="36">
        <v>3.0941035330989202</v>
      </c>
      <c r="W1257" s="36">
        <v>3.39572339747345</v>
      </c>
      <c r="X1257" s="36">
        <v>3.4212296598109999</v>
      </c>
      <c r="Y1257" s="36">
        <v>3.4824458618324701</v>
      </c>
      <c r="Z1257" s="36">
        <v>3.2320069876300401</v>
      </c>
      <c r="AA1257" s="36">
        <v>3.3848742622225498</v>
      </c>
      <c r="AB1257" s="36">
        <v>3.3860882205963101</v>
      </c>
      <c r="AC1257" s="36">
        <v>3.5183562394985599</v>
      </c>
      <c r="AD1257" s="36">
        <v>3.1412147174801301</v>
      </c>
      <c r="AE1257" s="36">
        <v>2.8527931294673299</v>
      </c>
      <c r="AF1257" s="36">
        <v>2.82020238607676</v>
      </c>
      <c r="AG1257" s="36">
        <v>2.88016638487428</v>
      </c>
      <c r="AH1257" s="59" t="s">
        <v>604</v>
      </c>
    </row>
    <row r="1258" spans="1:34" ht="15" customHeight="1" x14ac:dyDescent="0.25">
      <c r="A1258" s="34" t="s">
        <v>832</v>
      </c>
      <c r="B1258" s="34" t="s">
        <v>214</v>
      </c>
      <c r="C1258" s="34" t="s">
        <v>45</v>
      </c>
      <c r="D1258" s="34" t="s">
        <v>881</v>
      </c>
      <c r="E1258" s="34" t="s">
        <v>215</v>
      </c>
      <c r="F1258" s="34" t="s">
        <v>13</v>
      </c>
      <c r="G1258" s="34" t="s">
        <v>189</v>
      </c>
      <c r="H1258" s="34" t="s">
        <v>605</v>
      </c>
      <c r="I1258" s="59" t="s">
        <v>17</v>
      </c>
      <c r="J1258" s="35">
        <v>1</v>
      </c>
      <c r="K1258" s="36">
        <v>2.0388389837656599E-3</v>
      </c>
      <c r="L1258" s="36">
        <v>2.08514008636239E-3</v>
      </c>
      <c r="M1258" s="36">
        <v>2.0991487758807098E-3</v>
      </c>
      <c r="N1258" s="36">
        <v>2.14224777346784E-3</v>
      </c>
      <c r="O1258" s="36">
        <v>2.08241860035176E-3</v>
      </c>
      <c r="P1258" s="36">
        <v>2.1516292591465401E-3</v>
      </c>
      <c r="Q1258" s="36">
        <v>2.2014060223303298E-3</v>
      </c>
      <c r="R1258" s="36">
        <v>2.18115570419045E-3</v>
      </c>
      <c r="S1258" s="36">
        <v>2.1522289608076699E-3</v>
      </c>
      <c r="T1258" s="36">
        <v>1.9984581249637701E-3</v>
      </c>
      <c r="U1258" s="36"/>
      <c r="V1258" s="36"/>
      <c r="W1258" s="36"/>
      <c r="X1258" s="36"/>
      <c r="Y1258" s="36"/>
      <c r="Z1258" s="36"/>
      <c r="AA1258" s="36"/>
      <c r="AB1258" s="36"/>
      <c r="AC1258" s="36"/>
      <c r="AD1258" s="36"/>
      <c r="AE1258" s="36"/>
      <c r="AF1258" s="36"/>
      <c r="AG1258" s="36"/>
      <c r="AH1258" s="59" t="s">
        <v>606</v>
      </c>
    </row>
    <row r="1259" spans="1:34" ht="15" customHeight="1" x14ac:dyDescent="0.25">
      <c r="A1259" s="34" t="s">
        <v>832</v>
      </c>
      <c r="B1259" s="34" t="s">
        <v>214</v>
      </c>
      <c r="C1259" s="34" t="s">
        <v>45</v>
      </c>
      <c r="D1259" s="34" t="s">
        <v>881</v>
      </c>
      <c r="E1259" s="34" t="s">
        <v>215</v>
      </c>
      <c r="F1259" s="34" t="s">
        <v>13</v>
      </c>
      <c r="G1259" s="34" t="s">
        <v>189</v>
      </c>
      <c r="H1259" s="34" t="s">
        <v>26</v>
      </c>
      <c r="I1259" s="59" t="s">
        <v>17</v>
      </c>
      <c r="J1259" s="35">
        <v>1</v>
      </c>
      <c r="K1259" s="36">
        <v>1.2498013831492301</v>
      </c>
      <c r="L1259" s="36">
        <v>1.2577213840188299</v>
      </c>
      <c r="M1259" s="36">
        <v>1.36068851008736</v>
      </c>
      <c r="N1259" s="36">
        <v>1.28816498486202</v>
      </c>
      <c r="O1259" s="36">
        <v>1.1077049211387699</v>
      </c>
      <c r="P1259" s="36">
        <v>1.17684143576066</v>
      </c>
      <c r="Q1259" s="36">
        <v>1.3238108301901801</v>
      </c>
      <c r="R1259" s="36">
        <v>1.3986263714909799</v>
      </c>
      <c r="S1259" s="36">
        <v>1.2952725992141501</v>
      </c>
      <c r="T1259" s="36">
        <v>1.8807467064616601</v>
      </c>
      <c r="U1259" s="36">
        <v>2.0045112303089598</v>
      </c>
      <c r="V1259" s="36">
        <v>2.9514048367940302</v>
      </c>
      <c r="W1259" s="36">
        <v>2.3285059064734299</v>
      </c>
      <c r="X1259" s="36">
        <v>2.1825382888544902</v>
      </c>
      <c r="Y1259" s="36">
        <v>2.28352553845964</v>
      </c>
      <c r="Z1259" s="36">
        <v>2.0782156115822299</v>
      </c>
      <c r="AA1259" s="36">
        <v>2.23051524824495</v>
      </c>
      <c r="AB1259" s="36">
        <v>2.3101092240329</v>
      </c>
      <c r="AC1259" s="36">
        <v>2.2976391756417498</v>
      </c>
      <c r="AD1259" s="36">
        <v>2.5505716234414901</v>
      </c>
      <c r="AE1259" s="36">
        <v>2.1027180547736601</v>
      </c>
      <c r="AF1259" s="36">
        <v>2.2097587982655398</v>
      </c>
      <c r="AG1259" s="36">
        <v>2.3194464119247198</v>
      </c>
      <c r="AH1259" s="59" t="s">
        <v>607</v>
      </c>
    </row>
    <row r="1260" spans="1:34" ht="15" customHeight="1" x14ac:dyDescent="0.25">
      <c r="A1260" s="34" t="s">
        <v>832</v>
      </c>
      <c r="B1260" s="34" t="s">
        <v>700</v>
      </c>
      <c r="C1260" s="34" t="s">
        <v>45</v>
      </c>
      <c r="D1260" s="34" t="s">
        <v>701</v>
      </c>
      <c r="E1260" s="34" t="s">
        <v>702</v>
      </c>
      <c r="F1260" s="34" t="s">
        <v>13</v>
      </c>
      <c r="G1260" s="34" t="s">
        <v>703</v>
      </c>
      <c r="H1260" s="34" t="s">
        <v>169</v>
      </c>
      <c r="I1260" s="59" t="s">
        <v>16</v>
      </c>
      <c r="J1260" s="35">
        <v>25</v>
      </c>
      <c r="K1260" s="36">
        <v>0.10293297015015899</v>
      </c>
      <c r="L1260" s="36">
        <v>0.107534333126451</v>
      </c>
      <c r="M1260" s="36">
        <v>0.112135696102744</v>
      </c>
      <c r="N1260" s="36">
        <v>0.116737059079036</v>
      </c>
      <c r="O1260" s="36">
        <v>0.12133842205532799</v>
      </c>
      <c r="P1260" s="36">
        <v>0.12593978503162101</v>
      </c>
      <c r="Q1260" s="36">
        <v>0.130541148007912</v>
      </c>
      <c r="R1260" s="36">
        <v>0.13514251098420499</v>
      </c>
      <c r="S1260" s="36">
        <v>0.13974387396049801</v>
      </c>
      <c r="T1260" s="36">
        <v>0.144345236936789</v>
      </c>
      <c r="U1260" s="36">
        <v>0.14894659991308201</v>
      </c>
      <c r="V1260" s="36">
        <v>0.153547962889374</v>
      </c>
      <c r="W1260" s="36">
        <v>0.15814932586566699</v>
      </c>
      <c r="X1260" s="36">
        <v>0.16275068884195901</v>
      </c>
      <c r="Y1260" s="36">
        <v>0.167352051818251</v>
      </c>
      <c r="Z1260" s="36">
        <v>0.17195341479454401</v>
      </c>
      <c r="AA1260" s="36">
        <v>0.176554777770835</v>
      </c>
      <c r="AB1260" s="36">
        <v>0.18115614074712799</v>
      </c>
      <c r="AC1260" s="36">
        <v>0.18575750372342101</v>
      </c>
      <c r="AD1260" s="36">
        <v>0.190358866699712</v>
      </c>
      <c r="AE1260" s="36">
        <v>0.19496022967600499</v>
      </c>
      <c r="AF1260" s="36">
        <v>0.199561592652298</v>
      </c>
      <c r="AG1260" s="36">
        <v>0.20416295562858999</v>
      </c>
      <c r="AH1260" s="59" t="s">
        <v>704</v>
      </c>
    </row>
    <row r="1261" spans="1:34" ht="15" customHeight="1" x14ac:dyDescent="0.25">
      <c r="A1261" s="34" t="s">
        <v>832</v>
      </c>
      <c r="B1261" s="34" t="s">
        <v>700</v>
      </c>
      <c r="C1261" s="34" t="s">
        <v>45</v>
      </c>
      <c r="D1261" s="34" t="s">
        <v>701</v>
      </c>
      <c r="E1261" s="34" t="s">
        <v>702</v>
      </c>
      <c r="F1261" s="34" t="s">
        <v>13</v>
      </c>
      <c r="G1261" s="34" t="s">
        <v>703</v>
      </c>
      <c r="H1261" s="34" t="s">
        <v>169</v>
      </c>
      <c r="I1261" s="59" t="s">
        <v>18</v>
      </c>
      <c r="J1261" s="35">
        <v>298</v>
      </c>
      <c r="K1261" s="36">
        <v>4.6950038425633799E-2</v>
      </c>
      <c r="L1261" s="36">
        <v>4.9048823375023899E-2</v>
      </c>
      <c r="M1261" s="36">
        <v>5.1147608324414597E-2</v>
      </c>
      <c r="N1261" s="36">
        <v>5.3246393273805301E-2</v>
      </c>
      <c r="O1261" s="36">
        <v>5.5345178223195499E-2</v>
      </c>
      <c r="P1261" s="36">
        <v>5.7443963172586203E-2</v>
      </c>
      <c r="Q1261" s="36">
        <v>5.9542748121976297E-2</v>
      </c>
      <c r="R1261" s="36">
        <v>6.1641533071367001E-2</v>
      </c>
      <c r="S1261" s="36">
        <v>6.3740318020757705E-2</v>
      </c>
      <c r="T1261" s="36">
        <v>6.5839102970147806E-2</v>
      </c>
      <c r="U1261" s="36">
        <v>6.7937887919538503E-2</v>
      </c>
      <c r="V1261" s="36">
        <v>7.0036672868928604E-2</v>
      </c>
      <c r="W1261" s="36">
        <v>7.2135457818319301E-2</v>
      </c>
      <c r="X1261" s="36">
        <v>7.4234242767710096E-2</v>
      </c>
      <c r="Y1261" s="36">
        <v>7.6333027717100196E-2</v>
      </c>
      <c r="Z1261" s="36">
        <v>7.8431812666490894E-2</v>
      </c>
      <c r="AA1261" s="36">
        <v>8.0530597615880994E-2</v>
      </c>
      <c r="AB1261" s="36">
        <v>8.2629382565271706E-2</v>
      </c>
      <c r="AC1261" s="36">
        <v>8.4728167514662403E-2</v>
      </c>
      <c r="AD1261" s="36">
        <v>8.6826952464052504E-2</v>
      </c>
      <c r="AE1261" s="36">
        <v>8.8925737413443201E-2</v>
      </c>
      <c r="AF1261" s="36">
        <v>9.1024522362833898E-2</v>
      </c>
      <c r="AG1261" s="36">
        <v>9.3123307312224096E-2</v>
      </c>
      <c r="AH1261" s="59" t="s">
        <v>704</v>
      </c>
    </row>
    <row r="1262" spans="1:34" ht="15" customHeight="1" x14ac:dyDescent="0.25">
      <c r="A1262" s="34" t="s">
        <v>832</v>
      </c>
      <c r="B1262" s="34" t="s">
        <v>191</v>
      </c>
      <c r="C1262" s="34" t="s">
        <v>45</v>
      </c>
      <c r="D1262" s="34" t="s">
        <v>192</v>
      </c>
      <c r="E1262" s="34" t="s">
        <v>193</v>
      </c>
      <c r="F1262" s="34" t="s">
        <v>167</v>
      </c>
      <c r="G1262" s="34" t="s">
        <v>168</v>
      </c>
      <c r="H1262" s="34" t="s">
        <v>169</v>
      </c>
      <c r="I1262" s="59" t="s">
        <v>17</v>
      </c>
      <c r="J1262" s="35">
        <v>1</v>
      </c>
      <c r="K1262" s="36">
        <v>0.42190340734724302</v>
      </c>
      <c r="L1262" s="36">
        <v>0.39248471981598898</v>
      </c>
      <c r="M1262" s="36">
        <v>0.34494181380837002</v>
      </c>
      <c r="N1262" s="36">
        <v>0.35432471524578302</v>
      </c>
      <c r="O1262" s="36">
        <v>0.324240598191465</v>
      </c>
      <c r="P1262" s="36">
        <v>0.35159877992710298</v>
      </c>
      <c r="Q1262" s="36">
        <v>0.352211120767217</v>
      </c>
      <c r="R1262" s="36">
        <v>0.35007446995896402</v>
      </c>
      <c r="S1262" s="36">
        <v>0.34500155832281398</v>
      </c>
      <c r="T1262" s="36">
        <v>0.32544472199105801</v>
      </c>
      <c r="U1262" s="36">
        <v>0.33051652468082099</v>
      </c>
      <c r="V1262" s="36">
        <v>0.321586797890967</v>
      </c>
      <c r="W1262" s="36">
        <v>0.312217225259103</v>
      </c>
      <c r="X1262" s="36">
        <v>0.30208752711513198</v>
      </c>
      <c r="Y1262" s="36">
        <v>0.29722983851064799</v>
      </c>
      <c r="Z1262" s="36">
        <v>0.32712518118449002</v>
      </c>
      <c r="AA1262" s="36">
        <v>0.33070501218884901</v>
      </c>
      <c r="AB1262" s="36">
        <v>0.33337981410573098</v>
      </c>
      <c r="AC1262" s="36">
        <v>0.33568063997759201</v>
      </c>
      <c r="AD1262" s="36">
        <v>0.34358566768879001</v>
      </c>
      <c r="AE1262" s="36">
        <v>0.34526952735919902</v>
      </c>
      <c r="AF1262" s="36">
        <v>0.34992919189345401</v>
      </c>
      <c r="AG1262" s="36">
        <v>0.34307097866011999</v>
      </c>
      <c r="AH1262" s="59" t="s">
        <v>1021</v>
      </c>
    </row>
    <row r="1263" spans="1:34" ht="15" customHeight="1" x14ac:dyDescent="0.25">
      <c r="A1263" s="34" t="s">
        <v>832</v>
      </c>
      <c r="B1263" s="34" t="s">
        <v>175</v>
      </c>
      <c r="C1263" s="34" t="s">
        <v>45</v>
      </c>
      <c r="D1263" s="34" t="s">
        <v>207</v>
      </c>
      <c r="E1263" s="34" t="s">
        <v>54</v>
      </c>
      <c r="F1263" s="34" t="s">
        <v>167</v>
      </c>
      <c r="G1263" s="34" t="s">
        <v>168</v>
      </c>
      <c r="H1263" s="34" t="s">
        <v>169</v>
      </c>
      <c r="I1263" s="59" t="s">
        <v>16</v>
      </c>
      <c r="J1263" s="35">
        <v>25</v>
      </c>
      <c r="K1263" s="36">
        <v>3.6344081551279799</v>
      </c>
      <c r="L1263" s="36">
        <v>3.6913375322402402</v>
      </c>
      <c r="M1263" s="36">
        <v>4.02333719100689</v>
      </c>
      <c r="N1263" s="36">
        <v>3.7755879683442002</v>
      </c>
      <c r="O1263" s="36">
        <v>3.84716278961591</v>
      </c>
      <c r="P1263" s="36">
        <v>3.8867096567158299</v>
      </c>
      <c r="Q1263" s="36">
        <v>4.0302390991790098</v>
      </c>
      <c r="R1263" s="36">
        <v>3.9953737777310501</v>
      </c>
      <c r="S1263" s="36">
        <v>4.0734158272555101</v>
      </c>
      <c r="T1263" s="36">
        <v>4.1136603208112001</v>
      </c>
      <c r="U1263" s="36">
        <v>4.0719793979333998</v>
      </c>
      <c r="V1263" s="36">
        <v>4.06681151895505</v>
      </c>
      <c r="W1263" s="36">
        <v>3.97181651666518</v>
      </c>
      <c r="X1263" s="36">
        <v>3.9750481554691701</v>
      </c>
      <c r="Y1263" s="36">
        <v>3.9920871059196901</v>
      </c>
      <c r="Z1263" s="36">
        <v>4.0516821669355103</v>
      </c>
      <c r="AA1263" s="36">
        <v>4.0589282175425598</v>
      </c>
      <c r="AB1263" s="36">
        <v>4.0933710897864497</v>
      </c>
      <c r="AC1263" s="36">
        <v>4.0968436610810697</v>
      </c>
      <c r="AD1263" s="36">
        <v>4.1378809361240902</v>
      </c>
      <c r="AE1263" s="36">
        <v>4.1596435790957598</v>
      </c>
      <c r="AF1263" s="36">
        <v>4.1852137648075098</v>
      </c>
      <c r="AG1263" s="36">
        <v>4.2185027699855597</v>
      </c>
      <c r="AH1263" s="59" t="s">
        <v>972</v>
      </c>
    </row>
    <row r="1264" spans="1:34" ht="15" customHeight="1" x14ac:dyDescent="0.25">
      <c r="A1264" s="34" t="s">
        <v>832</v>
      </c>
      <c r="B1264" s="34" t="s">
        <v>175</v>
      </c>
      <c r="C1264" s="34" t="s">
        <v>45</v>
      </c>
      <c r="D1264" s="34" t="s">
        <v>207</v>
      </c>
      <c r="E1264" s="34" t="s">
        <v>54</v>
      </c>
      <c r="F1264" s="34" t="s">
        <v>167</v>
      </c>
      <c r="G1264" s="34" t="s">
        <v>168</v>
      </c>
      <c r="H1264" s="34" t="s">
        <v>169</v>
      </c>
      <c r="I1264" s="59" t="s">
        <v>17</v>
      </c>
      <c r="J1264" s="35">
        <v>1</v>
      </c>
      <c r="K1264" s="36">
        <v>4.2082620743587101E-3</v>
      </c>
      <c r="L1264" s="36">
        <v>4.2741803004886997E-3</v>
      </c>
      <c r="M1264" s="36">
        <v>4.65860095800798E-3</v>
      </c>
      <c r="N1264" s="36">
        <v>4.37173343703013E-3</v>
      </c>
      <c r="O1264" s="36">
        <v>4.4546095458710497E-3</v>
      </c>
      <c r="P1264" s="36">
        <v>4.5004006551446398E-3</v>
      </c>
      <c r="Q1264" s="36">
        <v>4.66659264115465E-3</v>
      </c>
      <c r="R1264" s="36">
        <v>4.6262222689517404E-3</v>
      </c>
      <c r="S1264" s="36">
        <v>4.7165867473484904E-3</v>
      </c>
      <c r="T1264" s="36">
        <v>4.7631856346234897E-3</v>
      </c>
      <c r="U1264" s="36">
        <v>4.7149235133965703E-3</v>
      </c>
      <c r="V1264" s="36">
        <v>4.7089396535268998E-3</v>
      </c>
      <c r="W1264" s="36">
        <v>4.5989454403491496E-3</v>
      </c>
      <c r="X1264" s="36">
        <v>4.6026873379116703E-3</v>
      </c>
      <c r="Y1264" s="36">
        <v>4.6224166489596402E-3</v>
      </c>
      <c r="Z1264" s="36">
        <v>4.6914214564516398E-3</v>
      </c>
      <c r="AA1264" s="36">
        <v>4.6998116203124402E-3</v>
      </c>
      <c r="AB1264" s="36">
        <v>4.7396928408053596E-3</v>
      </c>
      <c r="AC1264" s="36">
        <v>4.7437137128307199E-3</v>
      </c>
      <c r="AD1264" s="36">
        <v>4.7912305576173703E-3</v>
      </c>
      <c r="AE1264" s="36">
        <v>4.81642940737403E-3</v>
      </c>
      <c r="AF1264" s="36">
        <v>4.8460369908297496E-3</v>
      </c>
      <c r="AG1264" s="36">
        <v>4.8845821547201197E-3</v>
      </c>
      <c r="AH1264" s="59" t="s">
        <v>972</v>
      </c>
    </row>
    <row r="1265" spans="1:34" ht="15" customHeight="1" x14ac:dyDescent="0.25">
      <c r="A1265" s="34" t="s">
        <v>832</v>
      </c>
      <c r="B1265" s="34" t="s">
        <v>52</v>
      </c>
      <c r="C1265" s="34" t="s">
        <v>45</v>
      </c>
      <c r="D1265" s="34" t="s">
        <v>207</v>
      </c>
      <c r="E1265" s="34" t="s">
        <v>54</v>
      </c>
      <c r="F1265" s="34" t="s">
        <v>13</v>
      </c>
      <c r="G1265" s="34" t="s">
        <v>14</v>
      </c>
      <c r="H1265" s="34" t="s">
        <v>20</v>
      </c>
      <c r="I1265" s="59" t="s">
        <v>16</v>
      </c>
      <c r="J1265" s="35">
        <v>25</v>
      </c>
      <c r="K1265" s="36">
        <v>2.3186219977357501E-4</v>
      </c>
      <c r="L1265" s="36">
        <v>2.7704843467116902E-4</v>
      </c>
      <c r="M1265" s="36">
        <v>2.4487740445138201E-4</v>
      </c>
      <c r="N1265" s="36">
        <v>2.2106802569210699E-4</v>
      </c>
      <c r="O1265" s="36">
        <v>3.30699784323631E-4</v>
      </c>
      <c r="P1265" s="36">
        <v>2.7560542802533002E-4</v>
      </c>
      <c r="Q1265" s="36">
        <v>1.7957663777656E-4</v>
      </c>
      <c r="R1265" s="36">
        <v>2.3143810213366E-4</v>
      </c>
      <c r="S1265" s="36">
        <v>1.9895273596367199E-4</v>
      </c>
      <c r="T1265" s="36">
        <v>1.6395866532136001E-4</v>
      </c>
      <c r="U1265" s="36">
        <v>2.48760850836905E-4</v>
      </c>
      <c r="V1265" s="36">
        <v>2.6183257685635498E-4</v>
      </c>
      <c r="W1265" s="36">
        <v>2.9009445535482201E-4</v>
      </c>
      <c r="X1265" s="36">
        <v>2.3279642904462799E-4</v>
      </c>
      <c r="Y1265" s="36">
        <v>5.5464970311339503E-4</v>
      </c>
      <c r="Z1265" s="36">
        <v>4.2051968549297798E-4</v>
      </c>
      <c r="AA1265" s="36">
        <v>5.2604098899911597E-4</v>
      </c>
      <c r="AB1265" s="36">
        <v>4.5733464881242902E-4</v>
      </c>
      <c r="AC1265" s="36">
        <v>4.3866851236526298E-4</v>
      </c>
      <c r="AD1265" s="36">
        <v>5.2483357753865399E-4</v>
      </c>
      <c r="AE1265" s="36">
        <v>4.4154640345535503E-4</v>
      </c>
      <c r="AF1265" s="36">
        <v>5.0573382423822701E-4</v>
      </c>
      <c r="AG1265" s="36">
        <v>4.9450140556605898E-4</v>
      </c>
      <c r="AH1265" s="59" t="s">
        <v>962</v>
      </c>
    </row>
    <row r="1266" spans="1:34" ht="15" customHeight="1" x14ac:dyDescent="0.25">
      <c r="A1266" s="34" t="s">
        <v>832</v>
      </c>
      <c r="B1266" s="34" t="s">
        <v>52</v>
      </c>
      <c r="C1266" s="34" t="s">
        <v>45</v>
      </c>
      <c r="D1266" s="34" t="s">
        <v>207</v>
      </c>
      <c r="E1266" s="34" t="s">
        <v>54</v>
      </c>
      <c r="F1266" s="34" t="s">
        <v>13</v>
      </c>
      <c r="G1266" s="34" t="s">
        <v>14</v>
      </c>
      <c r="H1266" s="34" t="s">
        <v>20</v>
      </c>
      <c r="I1266" s="59" t="s">
        <v>17</v>
      </c>
      <c r="J1266" s="35">
        <v>1</v>
      </c>
      <c r="K1266" s="36">
        <v>0.491733353279797</v>
      </c>
      <c r="L1266" s="36">
        <v>0.587564320250615</v>
      </c>
      <c r="M1266" s="36">
        <v>0.51933599936049102</v>
      </c>
      <c r="N1266" s="36">
        <v>0.46884106888782001</v>
      </c>
      <c r="O1266" s="36">
        <v>0.70134810259355695</v>
      </c>
      <c r="P1266" s="36">
        <v>0.58450399175612</v>
      </c>
      <c r="Q1266" s="36">
        <v>0.38084613339652701</v>
      </c>
      <c r="R1266" s="36">
        <v>0.49083392700506701</v>
      </c>
      <c r="S1266" s="36">
        <v>0.42193896243175499</v>
      </c>
      <c r="T1266" s="36">
        <v>0.34772353741354101</v>
      </c>
      <c r="U1266" s="36">
        <v>0.52757201245490903</v>
      </c>
      <c r="V1266" s="36">
        <v>0.55529452899695697</v>
      </c>
      <c r="W1266" s="36">
        <v>0.61523232091650604</v>
      </c>
      <c r="X1266" s="36">
        <v>0.49371466671784697</v>
      </c>
      <c r="Y1266" s="36">
        <v>1.1763010903628901</v>
      </c>
      <c r="Z1266" s="36">
        <v>0.89183814899350899</v>
      </c>
      <c r="AA1266" s="36">
        <v>1.11562772946933</v>
      </c>
      <c r="AB1266" s="36">
        <v>0.96991532320139995</v>
      </c>
      <c r="AC1266" s="36">
        <v>0.93032818102425097</v>
      </c>
      <c r="AD1266" s="36">
        <v>1.11306705124398</v>
      </c>
      <c r="AE1266" s="36">
        <v>0.93643161244811801</v>
      </c>
      <c r="AF1266" s="36">
        <v>1.0725602944444299</v>
      </c>
      <c r="AG1266" s="36">
        <v>1.0487385809245</v>
      </c>
      <c r="AH1266" s="59" t="s">
        <v>962</v>
      </c>
    </row>
    <row r="1267" spans="1:34" ht="15" customHeight="1" x14ac:dyDescent="0.25">
      <c r="A1267" s="34" t="s">
        <v>832</v>
      </c>
      <c r="B1267" s="34" t="s">
        <v>52</v>
      </c>
      <c r="C1267" s="34" t="s">
        <v>45</v>
      </c>
      <c r="D1267" s="34" t="s">
        <v>207</v>
      </c>
      <c r="E1267" s="34" t="s">
        <v>54</v>
      </c>
      <c r="F1267" s="34" t="s">
        <v>13</v>
      </c>
      <c r="G1267" s="34" t="s">
        <v>14</v>
      </c>
      <c r="H1267" s="34" t="s">
        <v>20</v>
      </c>
      <c r="I1267" s="59" t="s">
        <v>18</v>
      </c>
      <c r="J1267" s="35">
        <v>298</v>
      </c>
      <c r="K1267" s="36">
        <v>2.7637974213010102E-4</v>
      </c>
      <c r="L1267" s="36">
        <v>3.3024173412803299E-4</v>
      </c>
      <c r="M1267" s="36">
        <v>2.9189386610604798E-4</v>
      </c>
      <c r="N1267" s="36">
        <v>2.6351308662499098E-4</v>
      </c>
      <c r="O1267" s="36">
        <v>3.9419414291376801E-4</v>
      </c>
      <c r="P1267" s="36">
        <v>3.28521670206194E-4</v>
      </c>
      <c r="Q1267" s="36">
        <v>2.1405535222965901E-4</v>
      </c>
      <c r="R1267" s="36">
        <v>2.75874217743323E-4</v>
      </c>
      <c r="S1267" s="36">
        <v>2.3715166126869701E-4</v>
      </c>
      <c r="T1267" s="36">
        <v>1.9543872906306099E-4</v>
      </c>
      <c r="U1267" s="36">
        <v>2.9652293419759099E-4</v>
      </c>
      <c r="V1267" s="36">
        <v>3.1210443161277499E-4</v>
      </c>
      <c r="W1267" s="36">
        <v>3.4579259078294799E-4</v>
      </c>
      <c r="X1267" s="36">
        <v>2.7749334342119699E-4</v>
      </c>
      <c r="Y1267" s="36">
        <v>6.6114244611116698E-4</v>
      </c>
      <c r="Z1267" s="36">
        <v>5.0125946510763003E-4</v>
      </c>
      <c r="AA1267" s="36">
        <v>6.2704085888694598E-4</v>
      </c>
      <c r="AB1267" s="36">
        <v>5.4514290138441598E-4</v>
      </c>
      <c r="AC1267" s="36">
        <v>5.2289286673939397E-4</v>
      </c>
      <c r="AD1267" s="36">
        <v>6.2560162442607502E-4</v>
      </c>
      <c r="AE1267" s="36">
        <v>5.2632331291878397E-4</v>
      </c>
      <c r="AF1267" s="36">
        <v>6.0283471849196602E-4</v>
      </c>
      <c r="AG1267" s="36">
        <v>5.8944567543474304E-4</v>
      </c>
      <c r="AH1267" s="59" t="s">
        <v>962</v>
      </c>
    </row>
    <row r="1268" spans="1:34" ht="15" customHeight="1" x14ac:dyDescent="0.25">
      <c r="A1268" s="34" t="s">
        <v>832</v>
      </c>
      <c r="B1268" s="34" t="s">
        <v>52</v>
      </c>
      <c r="C1268" s="34" t="s">
        <v>45</v>
      </c>
      <c r="D1268" s="34" t="s">
        <v>207</v>
      </c>
      <c r="E1268" s="34" t="s">
        <v>55</v>
      </c>
      <c r="F1268" s="34" t="s">
        <v>13</v>
      </c>
      <c r="G1268" s="34" t="s">
        <v>14</v>
      </c>
      <c r="H1268" s="34" t="s">
        <v>20</v>
      </c>
      <c r="I1268" s="59" t="s">
        <v>16</v>
      </c>
      <c r="J1268" s="35">
        <v>25</v>
      </c>
      <c r="K1268" s="36">
        <v>3.6796632048604899E-5</v>
      </c>
      <c r="L1268" s="36">
        <v>3.7260596677377502E-5</v>
      </c>
      <c r="M1268" s="36">
        <v>4.1435396715287098E-5</v>
      </c>
      <c r="N1268" s="36">
        <v>3.6730885431543598E-5</v>
      </c>
      <c r="O1268" s="36">
        <v>4.9602226330647201E-5</v>
      </c>
      <c r="P1268" s="36">
        <v>4.6040119686319503E-5</v>
      </c>
      <c r="Q1268" s="36">
        <v>3.6654863261305401E-5</v>
      </c>
      <c r="R1268" s="36">
        <v>3.9793308064004302E-5</v>
      </c>
      <c r="S1268" s="36">
        <v>4.2165685000000001E-5</v>
      </c>
      <c r="T1268" s="36">
        <v>3.857652E-5</v>
      </c>
      <c r="U1268" s="36">
        <v>3.72313925E-5</v>
      </c>
      <c r="V1268" s="36">
        <v>3.7377002500000002E-5</v>
      </c>
      <c r="W1268" s="36">
        <v>3.2431761916292897E-5</v>
      </c>
      <c r="X1268" s="36">
        <v>3.0981748056547303E-5</v>
      </c>
      <c r="Y1268" s="36">
        <v>3.17507842798871E-5</v>
      </c>
      <c r="Z1268" s="36">
        <v>3.1831280010745602E-5</v>
      </c>
      <c r="AA1268" s="36">
        <v>3.2279025474406398E-5</v>
      </c>
      <c r="AB1268" s="36">
        <v>3.5349928649752403E-5</v>
      </c>
      <c r="AC1268" s="36">
        <v>3.3322765804320399E-5</v>
      </c>
      <c r="AD1268" s="36">
        <v>3.7077756703096102E-5</v>
      </c>
      <c r="AE1268" s="36">
        <v>3.0495978657711001E-5</v>
      </c>
      <c r="AF1268" s="36">
        <v>2.45393004701614E-5</v>
      </c>
      <c r="AG1268" s="36">
        <v>2.5216245640645601E-5</v>
      </c>
      <c r="AH1268" s="59" t="s">
        <v>963</v>
      </c>
    </row>
    <row r="1269" spans="1:34" ht="15" customHeight="1" x14ac:dyDescent="0.25">
      <c r="A1269" s="34" t="s">
        <v>832</v>
      </c>
      <c r="B1269" s="34" t="s">
        <v>52</v>
      </c>
      <c r="C1269" s="34" t="s">
        <v>45</v>
      </c>
      <c r="D1269" s="34" t="s">
        <v>207</v>
      </c>
      <c r="E1269" s="34" t="s">
        <v>55</v>
      </c>
      <c r="F1269" s="34" t="s">
        <v>13</v>
      </c>
      <c r="G1269" s="34" t="s">
        <v>14</v>
      </c>
      <c r="H1269" s="34" t="s">
        <v>20</v>
      </c>
      <c r="I1269" s="59" t="s">
        <v>17</v>
      </c>
      <c r="J1269" s="35">
        <v>1</v>
      </c>
      <c r="K1269" s="36">
        <v>7.8038297248681304E-2</v>
      </c>
      <c r="L1269" s="36">
        <v>7.9022273433382098E-2</v>
      </c>
      <c r="M1269" s="36">
        <v>8.7876189353780804E-2</v>
      </c>
      <c r="N1269" s="36">
        <v>7.7898861823217605E-2</v>
      </c>
      <c r="O1269" s="36">
        <v>0.105196401602037</v>
      </c>
      <c r="P1269" s="36">
        <v>9.76418858307464E-2</v>
      </c>
      <c r="Q1269" s="36">
        <v>7.7737634004576506E-2</v>
      </c>
      <c r="R1269" s="36">
        <v>8.4393647742140407E-2</v>
      </c>
      <c r="S1269" s="36">
        <v>8.9424984747999994E-2</v>
      </c>
      <c r="T1269" s="36">
        <v>8.1813083615999996E-2</v>
      </c>
      <c r="U1269" s="36">
        <v>7.8960337214000004E-2</v>
      </c>
      <c r="V1269" s="36">
        <v>7.9269146902000001E-2</v>
      </c>
      <c r="W1269" s="36">
        <v>6.8781280672073994E-2</v>
      </c>
      <c r="X1269" s="36">
        <v>6.5706091278325399E-2</v>
      </c>
      <c r="Y1269" s="36">
        <v>6.7337063300784497E-2</v>
      </c>
      <c r="Z1269" s="36">
        <v>6.7507778646789404E-2</v>
      </c>
      <c r="AA1269" s="36">
        <v>6.8457357226121104E-2</v>
      </c>
      <c r="AB1269" s="36">
        <v>7.4970128680394807E-2</v>
      </c>
      <c r="AC1269" s="36">
        <v>7.0670921717802704E-2</v>
      </c>
      <c r="AD1269" s="36">
        <v>7.8634506415926106E-2</v>
      </c>
      <c r="AE1269" s="36">
        <v>6.4675871537273499E-2</v>
      </c>
      <c r="AF1269" s="36">
        <v>5.2042948437118298E-2</v>
      </c>
      <c r="AG1269" s="36">
        <v>5.3478613754681097E-2</v>
      </c>
      <c r="AH1269" s="59" t="s">
        <v>963</v>
      </c>
    </row>
    <row r="1270" spans="1:34" ht="15" customHeight="1" x14ac:dyDescent="0.25">
      <c r="A1270" s="34" t="s">
        <v>832</v>
      </c>
      <c r="B1270" s="34" t="s">
        <v>52</v>
      </c>
      <c r="C1270" s="34" t="s">
        <v>45</v>
      </c>
      <c r="D1270" s="34" t="s">
        <v>207</v>
      </c>
      <c r="E1270" s="34" t="s">
        <v>55</v>
      </c>
      <c r="F1270" s="34" t="s">
        <v>13</v>
      </c>
      <c r="G1270" s="34" t="s">
        <v>14</v>
      </c>
      <c r="H1270" s="34" t="s">
        <v>20</v>
      </c>
      <c r="I1270" s="59" t="s">
        <v>18</v>
      </c>
      <c r="J1270" s="35">
        <v>298</v>
      </c>
      <c r="K1270" s="36">
        <v>4.3861585401937102E-5</v>
      </c>
      <c r="L1270" s="36">
        <v>4.4414631239433898E-5</v>
      </c>
      <c r="M1270" s="36">
        <v>4.9390992884622203E-5</v>
      </c>
      <c r="N1270" s="36">
        <v>4.3783215434399999E-5</v>
      </c>
      <c r="O1270" s="36">
        <v>5.9125853786131401E-5</v>
      </c>
      <c r="P1270" s="36">
        <v>5.4879822666092903E-5</v>
      </c>
      <c r="Q1270" s="36">
        <v>4.3692597007476097E-5</v>
      </c>
      <c r="R1270" s="36">
        <v>4.7433623212293198E-5</v>
      </c>
      <c r="S1270" s="36">
        <v>5.026149652E-5</v>
      </c>
      <c r="T1270" s="36">
        <v>4.5983211839999999E-5</v>
      </c>
      <c r="U1270" s="36">
        <v>4.4379819860000002E-5</v>
      </c>
      <c r="V1270" s="36">
        <v>4.4553386979999997E-5</v>
      </c>
      <c r="W1270" s="36">
        <v>3.8658660204221202E-5</v>
      </c>
      <c r="X1270" s="36">
        <v>3.69302436834043E-5</v>
      </c>
      <c r="Y1270" s="36">
        <v>3.7846934861625399E-5</v>
      </c>
      <c r="Z1270" s="36">
        <v>3.7942885772808803E-5</v>
      </c>
      <c r="AA1270" s="36">
        <v>3.8476598365492499E-5</v>
      </c>
      <c r="AB1270" s="36">
        <v>4.2137114950504803E-5</v>
      </c>
      <c r="AC1270" s="36">
        <v>3.9720736838749899E-5</v>
      </c>
      <c r="AD1270" s="36">
        <v>4.4196685990090499E-5</v>
      </c>
      <c r="AE1270" s="36">
        <v>3.6351206559991603E-5</v>
      </c>
      <c r="AF1270" s="36">
        <v>2.9250846160432401E-5</v>
      </c>
      <c r="AG1270" s="36">
        <v>3.0057764803649499E-5</v>
      </c>
      <c r="AH1270" s="59" t="s">
        <v>963</v>
      </c>
    </row>
    <row r="1271" spans="1:34" ht="15" customHeight="1" x14ac:dyDescent="0.25">
      <c r="A1271" s="34" t="s">
        <v>832</v>
      </c>
      <c r="B1271" s="34" t="s">
        <v>297</v>
      </c>
      <c r="C1271" s="34" t="s">
        <v>45</v>
      </c>
      <c r="D1271" s="34" t="s">
        <v>298</v>
      </c>
      <c r="E1271" s="34" t="s">
        <v>299</v>
      </c>
      <c r="F1271" s="34" t="s">
        <v>303</v>
      </c>
      <c r="G1271" s="34" t="s">
        <v>304</v>
      </c>
      <c r="H1271" s="34" t="s">
        <v>169</v>
      </c>
      <c r="I1271" s="59" t="s">
        <v>16</v>
      </c>
      <c r="J1271" s="35">
        <v>25</v>
      </c>
      <c r="K1271" s="36">
        <v>2.5984947656487099E-2</v>
      </c>
      <c r="L1271" s="36">
        <v>2.5959005945016399E-2</v>
      </c>
      <c r="M1271" s="36">
        <v>2.59345054397386E-2</v>
      </c>
      <c r="N1271" s="36">
        <v>2.59100049344607E-2</v>
      </c>
      <c r="O1271" s="36">
        <v>2.588406322299E-2</v>
      </c>
      <c r="P1271" s="36">
        <v>2.6116097420033499E-2</v>
      </c>
      <c r="Q1271" s="36">
        <v>2.61333918943473E-2</v>
      </c>
      <c r="R1271" s="36">
        <v>2.6150686368661101E-2</v>
      </c>
      <c r="S1271" s="36">
        <v>2.6166539636782098E-2</v>
      </c>
      <c r="T1271" s="36">
        <v>2.6183834111095899E-2</v>
      </c>
      <c r="U1271" s="36">
        <v>2.62011285854097E-2</v>
      </c>
      <c r="V1271" s="36">
        <v>2.6216981853530601E-2</v>
      </c>
      <c r="W1271" s="36">
        <v>2.6234276327844499E-2</v>
      </c>
      <c r="X1271" s="36">
        <v>2.6251570802158199E-2</v>
      </c>
      <c r="Y1271" s="36">
        <v>2.62680611251906E-2</v>
      </c>
      <c r="Z1271" s="36">
        <v>2.6301742322953101E-2</v>
      </c>
      <c r="AA1271" s="36">
        <v>2.6321865070461699E-2</v>
      </c>
      <c r="AB1271" s="36">
        <v>2.6342841713848E-2</v>
      </c>
      <c r="AC1271" s="36">
        <v>2.6364554791048701E-2</v>
      </c>
      <c r="AD1271" s="36">
        <v>2.6387151588826801E-2</v>
      </c>
      <c r="AE1271" s="36">
        <v>2.6410969681554E-2</v>
      </c>
      <c r="AF1271" s="36">
        <v>2.64322322960466E-2</v>
      </c>
      <c r="AG1271" s="36">
        <v>2.6455108830353201E-2</v>
      </c>
      <c r="AH1271" s="59" t="s">
        <v>707</v>
      </c>
    </row>
    <row r="1272" spans="1:34" ht="15" customHeight="1" x14ac:dyDescent="0.25">
      <c r="A1272" s="34" t="s">
        <v>832</v>
      </c>
      <c r="B1272" s="34" t="s">
        <v>297</v>
      </c>
      <c r="C1272" s="34" t="s">
        <v>45</v>
      </c>
      <c r="D1272" s="34" t="s">
        <v>298</v>
      </c>
      <c r="E1272" s="34" t="s">
        <v>299</v>
      </c>
      <c r="F1272" s="34" t="s">
        <v>302</v>
      </c>
      <c r="G1272" s="34" t="s">
        <v>301</v>
      </c>
      <c r="H1272" s="34" t="s">
        <v>169</v>
      </c>
      <c r="I1272" s="59" t="s">
        <v>16</v>
      </c>
      <c r="J1272" s="35">
        <v>25</v>
      </c>
      <c r="K1272" s="36">
        <v>0.68792535246902098</v>
      </c>
      <c r="L1272" s="36">
        <v>0.67763835126564198</v>
      </c>
      <c r="M1272" s="36">
        <v>0.66563799337964502</v>
      </c>
      <c r="N1272" s="36">
        <v>0.65209229206641695</v>
      </c>
      <c r="O1272" s="36">
        <v>0.63674137756270899</v>
      </c>
      <c r="P1272" s="36">
        <v>0.62347729819509001</v>
      </c>
      <c r="Q1272" s="36">
        <v>0.60310638739128097</v>
      </c>
      <c r="R1272" s="36">
        <v>0.59552232067328803</v>
      </c>
      <c r="S1272" s="36">
        <v>0.575130859932939</v>
      </c>
      <c r="T1272" s="36">
        <v>0.55286458912838099</v>
      </c>
      <c r="U1272" s="36">
        <v>0.54437625989993299</v>
      </c>
      <c r="V1272" s="36">
        <v>0.52317453828112903</v>
      </c>
      <c r="W1272" s="36">
        <v>0.50184386488319699</v>
      </c>
      <c r="X1272" s="36">
        <v>0.49232070007032103</v>
      </c>
      <c r="Y1272" s="36">
        <v>0.46955219752175698</v>
      </c>
      <c r="Z1272" s="36">
        <v>0.44612822339546299</v>
      </c>
      <c r="AA1272" s="36">
        <v>0.43515265387216301</v>
      </c>
      <c r="AB1272" s="36">
        <v>0.42387672537034499</v>
      </c>
      <c r="AC1272" s="36">
        <v>0.42546253967957698</v>
      </c>
      <c r="AD1272" s="36">
        <v>0.41244800185137198</v>
      </c>
      <c r="AE1272" s="36">
        <v>0.412574836482203</v>
      </c>
      <c r="AF1272" s="36">
        <v>0.395992647908329</v>
      </c>
      <c r="AG1272" s="36">
        <v>0.39497933612389402</v>
      </c>
      <c r="AH1272" s="59" t="s">
        <v>706</v>
      </c>
    </row>
    <row r="1273" spans="1:34" ht="15" customHeight="1" x14ac:dyDescent="0.25">
      <c r="A1273" s="34" t="s">
        <v>832</v>
      </c>
      <c r="B1273" s="34" t="s">
        <v>297</v>
      </c>
      <c r="C1273" s="34" t="s">
        <v>45</v>
      </c>
      <c r="D1273" s="34" t="s">
        <v>298</v>
      </c>
      <c r="E1273" s="34" t="s">
        <v>299</v>
      </c>
      <c r="F1273" s="34" t="s">
        <v>306</v>
      </c>
      <c r="G1273" s="34" t="s">
        <v>301</v>
      </c>
      <c r="H1273" s="34" t="s">
        <v>169</v>
      </c>
      <c r="I1273" s="59" t="s">
        <v>18</v>
      </c>
      <c r="J1273" s="35">
        <v>298</v>
      </c>
      <c r="K1273" s="36">
        <v>0.70998901294477601</v>
      </c>
      <c r="L1273" s="36">
        <v>0.70779539678140302</v>
      </c>
      <c r="M1273" s="36">
        <v>0.723996837400121</v>
      </c>
      <c r="N1273" s="36">
        <v>0.74068637793635195</v>
      </c>
      <c r="O1273" s="36">
        <v>0.75815021854043096</v>
      </c>
      <c r="P1273" s="36">
        <v>0.74721024046866502</v>
      </c>
      <c r="Q1273" s="36">
        <v>0.75929376795084302</v>
      </c>
      <c r="R1273" s="36">
        <v>0.75611805088472805</v>
      </c>
      <c r="S1273" s="36">
        <v>0.74770246444771404</v>
      </c>
      <c r="T1273" s="36">
        <v>0.74424040064506103</v>
      </c>
      <c r="U1273" s="36">
        <v>0.74959204934921297</v>
      </c>
      <c r="V1273" s="36">
        <v>0.741640585953388</v>
      </c>
      <c r="W1273" s="36">
        <v>0.75593699506370204</v>
      </c>
      <c r="X1273" s="36">
        <v>0.76118787847081104</v>
      </c>
      <c r="Y1273" s="36">
        <v>0.77486870297717403</v>
      </c>
      <c r="Z1273" s="36">
        <v>0.78480843478726803</v>
      </c>
      <c r="AA1273" s="36">
        <v>0.79894871579206805</v>
      </c>
      <c r="AB1273" s="36">
        <v>0.80784744680534404</v>
      </c>
      <c r="AC1273" s="36">
        <v>0.82583756575392997</v>
      </c>
      <c r="AD1273" s="36">
        <v>0.83662357369738305</v>
      </c>
      <c r="AE1273" s="36">
        <v>0.85418404550637095</v>
      </c>
      <c r="AF1273" s="36">
        <v>0.83370640891208903</v>
      </c>
      <c r="AG1273" s="36">
        <v>0.83064215481558001</v>
      </c>
      <c r="AH1273" s="59" t="s">
        <v>709</v>
      </c>
    </row>
    <row r="1274" spans="1:34" ht="15" customHeight="1" x14ac:dyDescent="0.25">
      <c r="A1274" s="34" t="s">
        <v>832</v>
      </c>
      <c r="B1274" s="34" t="s">
        <v>297</v>
      </c>
      <c r="C1274" s="34" t="s">
        <v>45</v>
      </c>
      <c r="D1274" s="34" t="s">
        <v>298</v>
      </c>
      <c r="E1274" s="34" t="s">
        <v>299</v>
      </c>
      <c r="F1274" s="34" t="s">
        <v>305</v>
      </c>
      <c r="G1274" s="34" t="s">
        <v>301</v>
      </c>
      <c r="H1274" s="34" t="s">
        <v>169</v>
      </c>
      <c r="I1274" s="59" t="s">
        <v>18</v>
      </c>
      <c r="J1274" s="35">
        <v>298</v>
      </c>
      <c r="K1274" s="36">
        <v>3.6919574768999999E-2</v>
      </c>
      <c r="L1274" s="36">
        <v>3.7470992166100003E-2</v>
      </c>
      <c r="M1274" s="36">
        <v>3.7911655136500001E-2</v>
      </c>
      <c r="N1274" s="36">
        <v>3.8396917084899999E-2</v>
      </c>
      <c r="O1274" s="36">
        <v>3.8770378566999997E-2</v>
      </c>
      <c r="P1274" s="36">
        <v>3.9070726121600001E-2</v>
      </c>
      <c r="Q1274" s="36">
        <v>3.9367060227100001E-2</v>
      </c>
      <c r="R1274" s="36">
        <v>3.9694487637699997E-2</v>
      </c>
      <c r="S1274" s="36">
        <v>4.0036874901600003E-2</v>
      </c>
      <c r="T1274" s="36">
        <v>4.0272560032199999E-2</v>
      </c>
      <c r="U1274" s="36">
        <v>4.0595612787899998E-2</v>
      </c>
      <c r="V1274" s="36">
        <v>4.0960444800899998E-2</v>
      </c>
      <c r="W1274" s="36">
        <v>4.1337942320499997E-2</v>
      </c>
      <c r="X1274" s="36">
        <v>4.1666169041599997E-2</v>
      </c>
      <c r="Y1274" s="36">
        <v>4.1994653473100003E-2</v>
      </c>
      <c r="Z1274" s="36">
        <v>4.2289297024599999E-2</v>
      </c>
      <c r="AA1274" s="36">
        <v>4.2526573355999998E-2</v>
      </c>
      <c r="AB1274" s="36">
        <v>4.2742406888800002E-2</v>
      </c>
      <c r="AC1274" s="36">
        <v>4.2901036475699997E-2</v>
      </c>
      <c r="AD1274" s="36">
        <v>4.2959209115299997E-2</v>
      </c>
      <c r="AE1274" s="36">
        <v>4.2972561482099998E-2</v>
      </c>
      <c r="AF1274" s="36">
        <v>4.2656674106599998E-2</v>
      </c>
      <c r="AG1274" s="36">
        <v>4.25489338754E-2</v>
      </c>
      <c r="AH1274" s="59" t="s">
        <v>708</v>
      </c>
    </row>
    <row r="1275" spans="1:34" ht="15" customHeight="1" x14ac:dyDescent="0.25">
      <c r="A1275" s="34" t="s">
        <v>832</v>
      </c>
      <c r="B1275" s="34" t="s">
        <v>297</v>
      </c>
      <c r="C1275" s="34" t="s">
        <v>45</v>
      </c>
      <c r="D1275" s="34" t="s">
        <v>298</v>
      </c>
      <c r="E1275" s="34" t="s">
        <v>299</v>
      </c>
      <c r="F1275" s="34" t="s">
        <v>300</v>
      </c>
      <c r="G1275" s="34" t="s">
        <v>301</v>
      </c>
      <c r="H1275" s="34" t="s">
        <v>169</v>
      </c>
      <c r="I1275" s="59" t="s">
        <v>16</v>
      </c>
      <c r="J1275" s="35">
        <v>25</v>
      </c>
      <c r="K1275" s="36">
        <v>0.33219621189779103</v>
      </c>
      <c r="L1275" s="36">
        <v>0.337197664545761</v>
      </c>
      <c r="M1275" s="36">
        <v>0.34135536930744398</v>
      </c>
      <c r="N1275" s="36">
        <v>0.34575820931231999</v>
      </c>
      <c r="O1275" s="36">
        <v>0.349312982986209</v>
      </c>
      <c r="P1275" s="36">
        <v>0.35158766022473598</v>
      </c>
      <c r="Q1275" s="36">
        <v>0.35414003690596102</v>
      </c>
      <c r="R1275" s="36">
        <v>0.35712686671030702</v>
      </c>
      <c r="S1275" s="36">
        <v>0.360094019257586</v>
      </c>
      <c r="T1275" s="36">
        <v>0.362253065742697</v>
      </c>
      <c r="U1275" s="36">
        <v>0.36504895580779501</v>
      </c>
      <c r="V1275" s="36">
        <v>0.368373034648592</v>
      </c>
      <c r="W1275" s="36">
        <v>0.37181403391407197</v>
      </c>
      <c r="X1275" s="36">
        <v>0.37461669475332399</v>
      </c>
      <c r="Y1275" s="36">
        <v>0.37756886952747398</v>
      </c>
      <c r="Z1275" s="36">
        <v>0.380194181026971</v>
      </c>
      <c r="AA1275" s="36">
        <v>0.38228841176065298</v>
      </c>
      <c r="AB1275" s="36">
        <v>0.384252923059346</v>
      </c>
      <c r="AC1275" s="36">
        <v>0.38569049617265999</v>
      </c>
      <c r="AD1275" s="36">
        <v>0.38621322338594599</v>
      </c>
      <c r="AE1275" s="36">
        <v>0.386331990385399</v>
      </c>
      <c r="AF1275" s="36">
        <v>0.38344957510253602</v>
      </c>
      <c r="AG1275" s="36">
        <v>0.38246835998341699</v>
      </c>
      <c r="AH1275" s="59" t="s">
        <v>705</v>
      </c>
    </row>
    <row r="1276" spans="1:34" ht="15" customHeight="1" x14ac:dyDescent="0.25">
      <c r="A1276" s="34" t="s">
        <v>832</v>
      </c>
      <c r="B1276" s="34" t="s">
        <v>307</v>
      </c>
      <c r="C1276" s="34" t="s">
        <v>45</v>
      </c>
      <c r="D1276" s="34" t="s">
        <v>298</v>
      </c>
      <c r="E1276" s="34" t="s">
        <v>308</v>
      </c>
      <c r="F1276" s="34" t="s">
        <v>13</v>
      </c>
      <c r="G1276" s="34" t="s">
        <v>309</v>
      </c>
      <c r="H1276" s="34" t="s">
        <v>314</v>
      </c>
      <c r="I1276" s="59" t="s">
        <v>16</v>
      </c>
      <c r="J1276" s="35">
        <v>25</v>
      </c>
      <c r="K1276" s="36">
        <v>4.8650912523000002E-4</v>
      </c>
      <c r="L1276" s="36">
        <v>4.4383222592999998E-4</v>
      </c>
      <c r="M1276" s="36">
        <v>4.0115532663E-4</v>
      </c>
      <c r="N1276" s="36">
        <v>3.840074173125E-4</v>
      </c>
      <c r="O1276" s="36">
        <v>3.0293918476875E-4</v>
      </c>
      <c r="P1276" s="36">
        <v>3.0293918476875E-4</v>
      </c>
      <c r="Q1276" s="36">
        <v>3.0293918476875E-4</v>
      </c>
      <c r="R1276" s="36">
        <v>2.94465651883586E-4</v>
      </c>
      <c r="S1276" s="36">
        <v>3.0726850631330701E-4</v>
      </c>
      <c r="T1276" s="36">
        <v>2.2618376159174E-4</v>
      </c>
      <c r="U1276" s="36">
        <v>2.3898661602146101E-4</v>
      </c>
      <c r="V1276" s="36">
        <v>2.3898661602146101E-4</v>
      </c>
      <c r="W1276" s="36">
        <v>2.3045137973498001E-4</v>
      </c>
      <c r="X1276" s="36">
        <v>2.3045137973498001E-4</v>
      </c>
      <c r="Y1276" s="36">
        <v>2.0484567087553801E-4</v>
      </c>
      <c r="Z1276" s="36">
        <v>1.71558249358263E-4</v>
      </c>
      <c r="AA1276" s="36">
        <v>2.3991643125E-4</v>
      </c>
      <c r="AB1276" s="36">
        <v>2.163952125E-4</v>
      </c>
      <c r="AC1276" s="36">
        <v>2.3333049000000001E-4</v>
      </c>
      <c r="AD1276" s="36">
        <v>2.4367982624999999E-4</v>
      </c>
      <c r="AE1276" s="36">
        <v>2.163952125E-4</v>
      </c>
      <c r="AF1276" s="36">
        <v>1.8769932562499999E-4</v>
      </c>
      <c r="AG1276" s="36">
        <v>1.72645745625E-4</v>
      </c>
      <c r="AH1276" s="59" t="s">
        <v>718</v>
      </c>
    </row>
    <row r="1277" spans="1:34" ht="15" customHeight="1" x14ac:dyDescent="0.25">
      <c r="A1277" s="34" t="s">
        <v>832</v>
      </c>
      <c r="B1277" s="34" t="s">
        <v>307</v>
      </c>
      <c r="C1277" s="34" t="s">
        <v>45</v>
      </c>
      <c r="D1277" s="34" t="s">
        <v>298</v>
      </c>
      <c r="E1277" s="34" t="s">
        <v>308</v>
      </c>
      <c r="F1277" s="34" t="s">
        <v>13</v>
      </c>
      <c r="G1277" s="34" t="s">
        <v>309</v>
      </c>
      <c r="H1277" s="34" t="s">
        <v>315</v>
      </c>
      <c r="I1277" s="59" t="s">
        <v>16</v>
      </c>
      <c r="J1277" s="35">
        <v>25</v>
      </c>
      <c r="K1277" s="36">
        <v>3.7724251554832498E-3</v>
      </c>
      <c r="L1277" s="36">
        <v>3.4877704448835001E-3</v>
      </c>
      <c r="M1277" s="36">
        <v>3.1720694374980001E-3</v>
      </c>
      <c r="N1277" s="36">
        <v>3.8177693388000001E-3</v>
      </c>
      <c r="O1277" s="36">
        <v>3.0876058097437501E-3</v>
      </c>
      <c r="P1277" s="36">
        <v>3.79748852083125E-3</v>
      </c>
      <c r="Q1277" s="36">
        <v>3.7419461206874998E-3</v>
      </c>
      <c r="R1277" s="36">
        <v>2.9674892851875002E-3</v>
      </c>
      <c r="S1277" s="36">
        <v>3.6110021738432799E-3</v>
      </c>
      <c r="T1277" s="36">
        <v>3.2206824944242302E-3</v>
      </c>
      <c r="U1277" s="36">
        <v>3.7908981154749699E-3</v>
      </c>
      <c r="V1277" s="36">
        <v>4.2695303480586597E-3</v>
      </c>
      <c r="W1277" s="36">
        <v>4.0689191161784799E-3</v>
      </c>
      <c r="X1277" s="36">
        <v>4.0558357749688996E-3</v>
      </c>
      <c r="Y1277" s="36">
        <v>3.78762728017257E-3</v>
      </c>
      <c r="Z1277" s="36">
        <v>4.0253079788132202E-3</v>
      </c>
      <c r="AA1277" s="36">
        <v>5.0476702499999996E-3</v>
      </c>
      <c r="AB1277" s="36">
        <v>4.66308585E-3</v>
      </c>
      <c r="AC1277" s="36">
        <v>4.2496576199999997E-3</v>
      </c>
      <c r="AD1277" s="36">
        <v>4.8938364900000001E-3</v>
      </c>
      <c r="AE1277" s="36">
        <v>5.1197798250000003E-3</v>
      </c>
      <c r="AF1277" s="36">
        <v>4.9707533699999999E-3</v>
      </c>
      <c r="AG1277" s="36">
        <v>4.1270713425000001E-3</v>
      </c>
      <c r="AH1277" s="59" t="s">
        <v>719</v>
      </c>
    </row>
    <row r="1278" spans="1:34" ht="15" customHeight="1" x14ac:dyDescent="0.25">
      <c r="A1278" s="34" t="s">
        <v>832</v>
      </c>
      <c r="B1278" s="34" t="s">
        <v>307</v>
      </c>
      <c r="C1278" s="34" t="s">
        <v>45</v>
      </c>
      <c r="D1278" s="34" t="s">
        <v>298</v>
      </c>
      <c r="E1278" s="34" t="s">
        <v>308</v>
      </c>
      <c r="F1278" s="34" t="s">
        <v>13</v>
      </c>
      <c r="G1278" s="34" t="s">
        <v>309</v>
      </c>
      <c r="H1278" s="34" t="s">
        <v>316</v>
      </c>
      <c r="I1278" s="59" t="s">
        <v>16</v>
      </c>
      <c r="J1278" s="35">
        <v>25</v>
      </c>
      <c r="K1278" s="36">
        <v>3.8885827991007198E-2</v>
      </c>
      <c r="L1278" s="36">
        <v>3.3297164107332002E-2</v>
      </c>
      <c r="M1278" s="36">
        <v>3.5881199383483699E-2</v>
      </c>
      <c r="N1278" s="36">
        <v>3.3151120835006702E-2</v>
      </c>
      <c r="O1278" s="36">
        <v>3.1814475230920597E-2</v>
      </c>
      <c r="P1278" s="36">
        <v>3.3122313259449698E-2</v>
      </c>
      <c r="Q1278" s="36">
        <v>2.9798269554864299E-2</v>
      </c>
      <c r="R1278" s="36">
        <v>3.0749026980191701E-2</v>
      </c>
      <c r="S1278" s="36">
        <v>3.2921926516907701E-2</v>
      </c>
      <c r="T1278" s="36">
        <v>3.0761360718565001E-2</v>
      </c>
      <c r="U1278" s="36">
        <v>3.2641225889764203E-2</v>
      </c>
      <c r="V1278" s="36">
        <v>3.3198151395693001E-2</v>
      </c>
      <c r="W1278" s="36">
        <v>3.0988708390848201E-2</v>
      </c>
      <c r="X1278" s="36">
        <v>3.3293464491410803E-2</v>
      </c>
      <c r="Y1278" s="36">
        <v>3.0367952610039099E-2</v>
      </c>
      <c r="Z1278" s="36">
        <v>3.19078897795146E-2</v>
      </c>
      <c r="AA1278" s="36">
        <v>2.9041757911173999E-2</v>
      </c>
      <c r="AB1278" s="36">
        <v>2.84527391457217E-2</v>
      </c>
      <c r="AC1278" s="36">
        <v>2.62428057622144E-2</v>
      </c>
      <c r="AD1278" s="36">
        <v>2.38246061915466E-2</v>
      </c>
      <c r="AE1278" s="36">
        <v>2.46088208990345E-2</v>
      </c>
      <c r="AF1278" s="36">
        <v>2.46088208990345E-2</v>
      </c>
      <c r="AG1278" s="36">
        <v>2.46088208990345E-2</v>
      </c>
      <c r="AH1278" s="59" t="s">
        <v>720</v>
      </c>
    </row>
    <row r="1279" spans="1:34" ht="15" customHeight="1" x14ac:dyDescent="0.25">
      <c r="A1279" s="34" t="s">
        <v>832</v>
      </c>
      <c r="B1279" s="34" t="s">
        <v>307</v>
      </c>
      <c r="C1279" s="34" t="s">
        <v>45</v>
      </c>
      <c r="D1279" s="34" t="s">
        <v>298</v>
      </c>
      <c r="E1279" s="34" t="s">
        <v>308</v>
      </c>
      <c r="F1279" s="34" t="s">
        <v>13</v>
      </c>
      <c r="G1279" s="34" t="s">
        <v>309</v>
      </c>
      <c r="H1279" s="34" t="s">
        <v>313</v>
      </c>
      <c r="I1279" s="59" t="s">
        <v>16</v>
      </c>
      <c r="J1279" s="35">
        <v>25</v>
      </c>
      <c r="K1279" s="36">
        <v>6.0272029401257601E-2</v>
      </c>
      <c r="L1279" s="36">
        <v>5.5608758303394699E-2</v>
      </c>
      <c r="M1279" s="36">
        <v>6.7845775905263694E-2</v>
      </c>
      <c r="N1279" s="36">
        <v>5.1189057641892501E-2</v>
      </c>
      <c r="O1279" s="36">
        <v>5.7415630429869698E-2</v>
      </c>
      <c r="P1279" s="36">
        <v>5.1648078729004801E-2</v>
      </c>
      <c r="Q1279" s="36">
        <v>5.2854178804998701E-2</v>
      </c>
      <c r="R1279" s="36">
        <v>5.7190872266017899E-2</v>
      </c>
      <c r="S1279" s="36">
        <v>5.6255584342763197E-2</v>
      </c>
      <c r="T1279" s="36">
        <v>5.9330104546637799E-2</v>
      </c>
      <c r="U1279" s="36">
        <v>5.7564791460898997E-2</v>
      </c>
      <c r="V1279" s="36">
        <v>5.62594793343765E-2</v>
      </c>
      <c r="W1279" s="36">
        <v>5.8066681952560699E-2</v>
      </c>
      <c r="X1279" s="36">
        <v>5.6277851936326201E-2</v>
      </c>
      <c r="Y1279" s="36">
        <v>6.03454480207882E-2</v>
      </c>
      <c r="Z1279" s="36">
        <v>6.0453895365896897E-2</v>
      </c>
      <c r="AA1279" s="36">
        <v>6.5128472594097694E-2</v>
      </c>
      <c r="AB1279" s="36">
        <v>5.9110115600348401E-2</v>
      </c>
      <c r="AC1279" s="36">
        <v>6.2671581803660906E-2</v>
      </c>
      <c r="AD1279" s="36">
        <v>5.8509917639145398E-2</v>
      </c>
      <c r="AE1279" s="36">
        <v>5.8509917639145398E-2</v>
      </c>
      <c r="AF1279" s="36">
        <v>5.8509917639145398E-2</v>
      </c>
      <c r="AG1279" s="36">
        <v>5.8509917639145398E-2</v>
      </c>
      <c r="AH1279" s="59" t="s">
        <v>717</v>
      </c>
    </row>
    <row r="1280" spans="1:34" ht="15" customHeight="1" x14ac:dyDescent="0.25">
      <c r="A1280" s="34" t="s">
        <v>832</v>
      </c>
      <c r="B1280" s="34" t="s">
        <v>307</v>
      </c>
      <c r="C1280" s="34" t="s">
        <v>45</v>
      </c>
      <c r="D1280" s="34" t="s">
        <v>298</v>
      </c>
      <c r="E1280" s="34" t="s">
        <v>308</v>
      </c>
      <c r="F1280" s="34" t="s">
        <v>13</v>
      </c>
      <c r="G1280" s="34" t="s">
        <v>309</v>
      </c>
      <c r="H1280" s="34" t="s">
        <v>312</v>
      </c>
      <c r="I1280" s="59" t="s">
        <v>16</v>
      </c>
      <c r="J1280" s="35">
        <v>25</v>
      </c>
      <c r="K1280" s="36">
        <v>5.1521513392731302E-3</v>
      </c>
      <c r="L1280" s="36">
        <v>4.0662221341911404E-3</v>
      </c>
      <c r="M1280" s="36">
        <v>5.2628408862988004E-3</v>
      </c>
      <c r="N1280" s="36">
        <v>5.33252288526204E-3</v>
      </c>
      <c r="O1280" s="36">
        <v>5.2403329839788198E-3</v>
      </c>
      <c r="P1280" s="36">
        <v>4.3674580323640796E-3</v>
      </c>
      <c r="Q1280" s="36">
        <v>4.39058258954215E-3</v>
      </c>
      <c r="R1280" s="36">
        <v>4.23056065386993E-3</v>
      </c>
      <c r="S1280" s="36">
        <v>4.5336465166171203E-3</v>
      </c>
      <c r="T1280" s="36">
        <v>4.5151468708746704E-3</v>
      </c>
      <c r="U1280" s="36">
        <v>4.2435104058896498E-3</v>
      </c>
      <c r="V1280" s="36">
        <v>4.6964433991507001E-3</v>
      </c>
      <c r="W1280" s="36">
        <v>4.7793834775627002E-3</v>
      </c>
      <c r="X1280" s="36">
        <v>4.43035682788842E-3</v>
      </c>
      <c r="Y1280" s="36">
        <v>4.7966498135889896E-3</v>
      </c>
      <c r="Z1280" s="36">
        <v>4.2573851401964896E-3</v>
      </c>
      <c r="AA1280" s="36">
        <v>5.2245248737499998E-3</v>
      </c>
      <c r="AB1280" s="36">
        <v>6.0816841068749997E-3</v>
      </c>
      <c r="AC1280" s="36">
        <v>5.2534140628124996E-3</v>
      </c>
      <c r="AD1280" s="36">
        <v>5.7241379081250003E-3</v>
      </c>
      <c r="AE1280" s="36">
        <v>4.3711042415624998E-3</v>
      </c>
      <c r="AF1280" s="36">
        <v>3.7552547053125002E-3</v>
      </c>
      <c r="AG1280" s="36">
        <v>2.8770233578124999E-3</v>
      </c>
      <c r="AH1280" s="59" t="s">
        <v>716</v>
      </c>
    </row>
    <row r="1281" spans="1:34" ht="15" customHeight="1" x14ac:dyDescent="0.25">
      <c r="A1281" s="34" t="s">
        <v>832</v>
      </c>
      <c r="B1281" s="34" t="s">
        <v>307</v>
      </c>
      <c r="C1281" s="34" t="s">
        <v>45</v>
      </c>
      <c r="D1281" s="34" t="s">
        <v>298</v>
      </c>
      <c r="E1281" s="34" t="s">
        <v>308</v>
      </c>
      <c r="F1281" s="34" t="s">
        <v>13</v>
      </c>
      <c r="G1281" s="34" t="s">
        <v>309</v>
      </c>
      <c r="H1281" s="34" t="s">
        <v>255</v>
      </c>
      <c r="I1281" s="59" t="s">
        <v>16</v>
      </c>
      <c r="J1281" s="35">
        <v>25</v>
      </c>
      <c r="K1281" s="36">
        <v>4.4345402775506103E-2</v>
      </c>
      <c r="L1281" s="36">
        <v>4.5093602059202299E-2</v>
      </c>
      <c r="M1281" s="36">
        <v>4.6091046760914703E-2</v>
      </c>
      <c r="N1281" s="36">
        <v>4.6183870244646999E-2</v>
      </c>
      <c r="O1281" s="36">
        <v>4.7118206245529697E-2</v>
      </c>
      <c r="P1281" s="36">
        <v>4.8312494350319798E-2</v>
      </c>
      <c r="Q1281" s="36">
        <v>4.8242715727864302E-2</v>
      </c>
      <c r="R1281" s="36">
        <v>4.8877122078252198E-2</v>
      </c>
      <c r="S1281" s="36">
        <v>3.6608958269156402E-2</v>
      </c>
      <c r="T1281" s="36">
        <v>3.5624261935649902E-2</v>
      </c>
      <c r="U1281" s="36">
        <v>3.5543590646043503E-2</v>
      </c>
      <c r="V1281" s="36">
        <v>3.56029718973754E-2</v>
      </c>
      <c r="W1281" s="36">
        <v>3.6242089868648998E-2</v>
      </c>
      <c r="X1281" s="36">
        <v>3.71958130440634E-2</v>
      </c>
      <c r="Y1281" s="36">
        <v>3.5604029986626998E-2</v>
      </c>
      <c r="Z1281" s="36">
        <v>3.7909734719093702E-2</v>
      </c>
      <c r="AA1281" s="36">
        <v>3.6510927903161697E-2</v>
      </c>
      <c r="AB1281" s="36">
        <v>3.6692519104318998E-2</v>
      </c>
      <c r="AC1281" s="36">
        <v>3.6782604951453003E-2</v>
      </c>
      <c r="AD1281" s="36">
        <v>3.66999633329309E-2</v>
      </c>
      <c r="AE1281" s="36">
        <v>3.6919150002191703E-2</v>
      </c>
      <c r="AF1281" s="36">
        <v>3.6919150002191703E-2</v>
      </c>
      <c r="AG1281" s="36">
        <v>3.6919150002191703E-2</v>
      </c>
      <c r="AH1281" s="59" t="s">
        <v>714</v>
      </c>
    </row>
    <row r="1282" spans="1:34" ht="15" customHeight="1" x14ac:dyDescent="0.25">
      <c r="A1282" s="34" t="s">
        <v>832</v>
      </c>
      <c r="B1282" s="34" t="s">
        <v>307</v>
      </c>
      <c r="C1282" s="34" t="s">
        <v>45</v>
      </c>
      <c r="D1282" s="34" t="s">
        <v>298</v>
      </c>
      <c r="E1282" s="34" t="s">
        <v>308</v>
      </c>
      <c r="F1282" s="34" t="s">
        <v>13</v>
      </c>
      <c r="G1282" s="34" t="s">
        <v>309</v>
      </c>
      <c r="H1282" s="34" t="s">
        <v>310</v>
      </c>
      <c r="I1282" s="59" t="s">
        <v>16</v>
      </c>
      <c r="J1282" s="35">
        <v>25</v>
      </c>
      <c r="K1282" s="36">
        <v>6.43471467879356E-2</v>
      </c>
      <c r="L1282" s="36">
        <v>6.2113553562295698E-2</v>
      </c>
      <c r="M1282" s="36">
        <v>6.0040653706090803E-2</v>
      </c>
      <c r="N1282" s="36">
        <v>5.7583205000999997E-2</v>
      </c>
      <c r="O1282" s="36">
        <v>5.4312168046499999E-2</v>
      </c>
      <c r="P1282" s="36">
        <v>5.4312168046499999E-2</v>
      </c>
      <c r="Q1282" s="36">
        <v>5.4765579109500001E-2</v>
      </c>
      <c r="R1282" s="36">
        <v>5.98178738115E-2</v>
      </c>
      <c r="S1282" s="36">
        <v>5.0328627993000002E-2</v>
      </c>
      <c r="T1282" s="36">
        <v>4.2491093904E-2</v>
      </c>
      <c r="U1282" s="36">
        <v>4.2491093904E-2</v>
      </c>
      <c r="V1282" s="36">
        <v>4.2685412930999998E-2</v>
      </c>
      <c r="W1282" s="36">
        <v>4.2264388372500003E-2</v>
      </c>
      <c r="X1282" s="36">
        <v>4.2199615363499997E-2</v>
      </c>
      <c r="Y1282" s="36">
        <v>4.0515517129500002E-2</v>
      </c>
      <c r="Z1282" s="36">
        <v>4.2750173687759997E-2</v>
      </c>
      <c r="AA1282" s="36">
        <v>4.2083021496852002E-2</v>
      </c>
      <c r="AB1282" s="36">
        <v>4.19625432100224E-2</v>
      </c>
      <c r="AC1282" s="36">
        <v>4.1902174177526903E-2</v>
      </c>
      <c r="AD1282" s="36">
        <v>4.1842685940332303E-2</v>
      </c>
      <c r="AE1282" s="36">
        <v>4.2108119702498698E-2</v>
      </c>
      <c r="AF1282" s="36">
        <v>4.2108119702498698E-2</v>
      </c>
      <c r="AG1282" s="36">
        <v>4.2108119702498698E-2</v>
      </c>
      <c r="AH1282" s="59" t="s">
        <v>713</v>
      </c>
    </row>
    <row r="1283" spans="1:34" ht="15" customHeight="1" x14ac:dyDescent="0.25">
      <c r="A1283" s="34" t="s">
        <v>832</v>
      </c>
      <c r="B1283" s="34" t="s">
        <v>307</v>
      </c>
      <c r="C1283" s="34" t="s">
        <v>45</v>
      </c>
      <c r="D1283" s="34" t="s">
        <v>298</v>
      </c>
      <c r="E1283" s="34" t="s">
        <v>308</v>
      </c>
      <c r="F1283" s="34" t="s">
        <v>13</v>
      </c>
      <c r="G1283" s="34" t="s">
        <v>309</v>
      </c>
      <c r="H1283" s="34" t="s">
        <v>311</v>
      </c>
      <c r="I1283" s="59" t="s">
        <v>16</v>
      </c>
      <c r="J1283" s="35">
        <v>25</v>
      </c>
      <c r="K1283" s="36">
        <v>3.6076915088670301E-2</v>
      </c>
      <c r="L1283" s="36">
        <v>3.80112260903527E-2</v>
      </c>
      <c r="M1283" s="36">
        <v>4.5436159466602399E-2</v>
      </c>
      <c r="N1283" s="36">
        <v>4.7948077225731599E-2</v>
      </c>
      <c r="O1283" s="36">
        <v>4.7985017192777597E-2</v>
      </c>
      <c r="P1283" s="36">
        <v>4.9335005079368499E-2</v>
      </c>
      <c r="Q1283" s="36">
        <v>5.3986082748344398E-2</v>
      </c>
      <c r="R1283" s="36">
        <v>5.6162182625237103E-2</v>
      </c>
      <c r="S1283" s="36">
        <v>5.5819648385355899E-2</v>
      </c>
      <c r="T1283" s="36">
        <v>5.7216650775459801E-2</v>
      </c>
      <c r="U1283" s="36">
        <v>5.78916447187552E-2</v>
      </c>
      <c r="V1283" s="36">
        <v>5.8214029885702297E-2</v>
      </c>
      <c r="W1283" s="36">
        <v>5.7995748262248598E-2</v>
      </c>
      <c r="X1283" s="36">
        <v>5.8136791772787903E-2</v>
      </c>
      <c r="Y1283" s="36">
        <v>4.8693592924296702E-2</v>
      </c>
      <c r="Z1283" s="36">
        <v>4.4526093005741403E-2</v>
      </c>
      <c r="AA1283" s="36">
        <v>4.5745111918260001E-2</v>
      </c>
      <c r="AB1283" s="36">
        <v>5.29758658935E-2</v>
      </c>
      <c r="AC1283" s="36">
        <v>5.3612568355499997E-2</v>
      </c>
      <c r="AD1283" s="36">
        <v>5.8950504112500003E-2</v>
      </c>
      <c r="AE1283" s="36">
        <v>6.5013984535500002E-2</v>
      </c>
      <c r="AF1283" s="36">
        <v>5.8778204510377401E-2</v>
      </c>
      <c r="AG1283" s="36">
        <v>5.8727831827542702E-2</v>
      </c>
      <c r="AH1283" s="59" t="s">
        <v>715</v>
      </c>
    </row>
    <row r="1284" spans="1:34" ht="15" customHeight="1" x14ac:dyDescent="0.25">
      <c r="A1284" s="34" t="s">
        <v>832</v>
      </c>
      <c r="B1284" s="34" t="s">
        <v>307</v>
      </c>
      <c r="C1284" s="34" t="s">
        <v>45</v>
      </c>
      <c r="D1284" s="34" t="s">
        <v>298</v>
      </c>
      <c r="E1284" s="34" t="s">
        <v>308</v>
      </c>
      <c r="F1284" s="34" t="s">
        <v>13</v>
      </c>
      <c r="G1284" s="34" t="s">
        <v>309</v>
      </c>
      <c r="H1284" s="34" t="s">
        <v>317</v>
      </c>
      <c r="I1284" s="59" t="s">
        <v>16</v>
      </c>
      <c r="J1284" s="35">
        <v>25</v>
      </c>
      <c r="K1284" s="36">
        <v>5.8315563358263796E-3</v>
      </c>
      <c r="L1284" s="36">
        <v>5.2889665269498804E-3</v>
      </c>
      <c r="M1284" s="36">
        <v>5.4588511690968804E-3</v>
      </c>
      <c r="N1284" s="36">
        <v>5.0428076187971401E-3</v>
      </c>
      <c r="O1284" s="36">
        <v>4.87985680540184E-3</v>
      </c>
      <c r="P1284" s="36">
        <v>6.5977744232182597E-3</v>
      </c>
      <c r="Q1284" s="36">
        <v>5.5056572696114596E-3</v>
      </c>
      <c r="R1284" s="36">
        <v>5.6998114302526702E-3</v>
      </c>
      <c r="S1284" s="36">
        <v>5.2265606636897203E-3</v>
      </c>
      <c r="T1284" s="36">
        <v>6.41922193620001E-3</v>
      </c>
      <c r="U1284" s="36">
        <v>6.2216007369759203E-3</v>
      </c>
      <c r="V1284" s="36">
        <v>5.8020890684475903E-3</v>
      </c>
      <c r="W1284" s="36">
        <v>6.9652805130034096E-3</v>
      </c>
      <c r="X1284" s="36">
        <v>7.35878939216015E-3</v>
      </c>
      <c r="Y1284" s="36">
        <v>6.7520576401563703E-3</v>
      </c>
      <c r="Z1284" s="36">
        <v>6.42268897478289E-3</v>
      </c>
      <c r="AA1284" s="36">
        <v>7.7046575759999996E-3</v>
      </c>
      <c r="AB1284" s="36">
        <v>7.6740835380000004E-3</v>
      </c>
      <c r="AC1284" s="36">
        <v>8.1881095518749995E-3</v>
      </c>
      <c r="AD1284" s="36">
        <v>7.6435095000000003E-3</v>
      </c>
      <c r="AE1284" s="36">
        <v>6.5256462356249999E-3</v>
      </c>
      <c r="AF1284" s="36">
        <v>6.9460392581249999E-3</v>
      </c>
      <c r="AG1284" s="36">
        <v>6.4969830749999997E-3</v>
      </c>
      <c r="AH1284" s="59" t="s">
        <v>721</v>
      </c>
    </row>
    <row r="1285" spans="1:34" ht="15" customHeight="1" x14ac:dyDescent="0.25">
      <c r="A1285" s="34" t="s">
        <v>832</v>
      </c>
      <c r="B1285" s="34" t="s">
        <v>307</v>
      </c>
      <c r="C1285" s="34" t="s">
        <v>45</v>
      </c>
      <c r="D1285" s="34" t="s">
        <v>298</v>
      </c>
      <c r="E1285" s="34" t="s">
        <v>308</v>
      </c>
      <c r="F1285" s="34" t="s">
        <v>13</v>
      </c>
      <c r="G1285" s="34" t="s">
        <v>346</v>
      </c>
      <c r="H1285" s="34" t="s">
        <v>49</v>
      </c>
      <c r="I1285" s="59" t="s">
        <v>16</v>
      </c>
      <c r="J1285" s="35">
        <v>25</v>
      </c>
      <c r="K1285" s="36">
        <v>6.6795195678950897E-2</v>
      </c>
      <c r="L1285" s="36">
        <v>6.6798772893091704E-2</v>
      </c>
      <c r="M1285" s="36">
        <v>6.8824705764105598E-2</v>
      </c>
      <c r="N1285" s="36">
        <v>6.9364753311413896E-2</v>
      </c>
      <c r="O1285" s="36">
        <v>7.0763777168506098E-2</v>
      </c>
      <c r="P1285" s="36">
        <v>7.1930648770900302E-2</v>
      </c>
      <c r="Q1285" s="36">
        <v>7.17649097324837E-2</v>
      </c>
      <c r="R1285" s="36">
        <v>6.9754405833210506E-2</v>
      </c>
      <c r="S1285" s="36">
        <v>7.1101229192954099E-2</v>
      </c>
      <c r="T1285" s="36">
        <v>6.7876540562757895E-2</v>
      </c>
      <c r="U1285" s="36">
        <v>6.8794243549938405E-2</v>
      </c>
      <c r="V1285" s="36">
        <v>6.8765223400221703E-2</v>
      </c>
      <c r="W1285" s="36">
        <v>6.9150153999352704E-2</v>
      </c>
      <c r="X1285" s="36">
        <v>6.8115947854885103E-2</v>
      </c>
      <c r="Y1285" s="36">
        <v>7.1650738471664699E-2</v>
      </c>
      <c r="Z1285" s="36">
        <v>6.9015125344334294E-2</v>
      </c>
      <c r="AA1285" s="36">
        <v>7.2230716671818906E-2</v>
      </c>
      <c r="AB1285" s="36">
        <v>7.4931010031249995E-2</v>
      </c>
      <c r="AC1285" s="36">
        <v>7.5817882406249995E-2</v>
      </c>
      <c r="AD1285" s="36">
        <v>7.1365680281249996E-2</v>
      </c>
      <c r="AE1285" s="36">
        <v>5.7046877437499997E-2</v>
      </c>
      <c r="AF1285" s="36">
        <v>6.2791381128314894E-2</v>
      </c>
      <c r="AG1285" s="36">
        <v>6.2076430427922297E-2</v>
      </c>
      <c r="AH1285" s="59" t="s">
        <v>722</v>
      </c>
    </row>
    <row r="1286" spans="1:34" ht="15" customHeight="1" x14ac:dyDescent="0.25">
      <c r="A1286" s="34" t="s">
        <v>832</v>
      </c>
      <c r="B1286" s="34" t="s">
        <v>157</v>
      </c>
      <c r="C1286" s="34" t="s">
        <v>158</v>
      </c>
      <c r="D1286" s="34" t="s">
        <v>159</v>
      </c>
      <c r="E1286" s="34" t="s">
        <v>12</v>
      </c>
      <c r="F1286" s="34" t="s">
        <v>13</v>
      </c>
      <c r="G1286" s="34" t="s">
        <v>14</v>
      </c>
      <c r="H1286" s="34" t="s">
        <v>908</v>
      </c>
      <c r="I1286" s="59" t="s">
        <v>16</v>
      </c>
      <c r="J1286" s="35">
        <v>25</v>
      </c>
      <c r="K1286" s="36">
        <v>4.2462810354288899E-9</v>
      </c>
      <c r="L1286" s="36">
        <v>6.5592947605145598E-9</v>
      </c>
      <c r="M1286" s="36">
        <v>6.5163183102918597E-9</v>
      </c>
      <c r="N1286" s="36">
        <v>1.50612061993786E-9</v>
      </c>
      <c r="O1286" s="36">
        <v>2.2602513759974499E-9</v>
      </c>
      <c r="P1286" s="36">
        <v>4.89498582136608E-9</v>
      </c>
      <c r="Q1286" s="36">
        <v>3.6637856681035699E-8</v>
      </c>
      <c r="R1286" s="36">
        <v>1.8770584437425201E-8</v>
      </c>
      <c r="S1286" s="36">
        <v>1.9291349452859699E-8</v>
      </c>
      <c r="T1286" s="36">
        <v>3.2136652331043299E-8</v>
      </c>
      <c r="U1286" s="36">
        <v>1.03028051014646E-8</v>
      </c>
      <c r="V1286" s="36">
        <v>1.75448745461727E-8</v>
      </c>
      <c r="W1286" s="36">
        <v>1.5652889718434601E-8</v>
      </c>
      <c r="X1286" s="36">
        <v>6.5442286008848996E-8</v>
      </c>
      <c r="Y1286" s="36">
        <v>5.9951613406613394E-8</v>
      </c>
      <c r="Z1286" s="36">
        <v>9.8297453396771195E-8</v>
      </c>
      <c r="AA1286" s="36">
        <v>1.18448059700638E-7</v>
      </c>
      <c r="AB1286" s="36">
        <v>9.1993397006585303E-8</v>
      </c>
      <c r="AC1286" s="36">
        <v>1.40441112914973E-7</v>
      </c>
      <c r="AD1286" s="36">
        <v>1.52125733222138E-7</v>
      </c>
      <c r="AE1286" s="36">
        <v>1.9947296393008699E-7</v>
      </c>
      <c r="AF1286" s="36">
        <v>2.2342453924186099E-7</v>
      </c>
      <c r="AG1286" s="36">
        <v>2.20716110940279E-7</v>
      </c>
      <c r="AH1286" s="59" t="s">
        <v>1137</v>
      </c>
    </row>
    <row r="1287" spans="1:34" ht="15" customHeight="1" x14ac:dyDescent="0.25">
      <c r="A1287" s="34" t="s">
        <v>832</v>
      </c>
      <c r="B1287" s="34" t="s">
        <v>157</v>
      </c>
      <c r="C1287" s="34" t="s">
        <v>158</v>
      </c>
      <c r="D1287" s="34" t="s">
        <v>159</v>
      </c>
      <c r="E1287" s="34" t="s">
        <v>12</v>
      </c>
      <c r="F1287" s="34" t="s">
        <v>13</v>
      </c>
      <c r="G1287" s="34" t="s">
        <v>14</v>
      </c>
      <c r="H1287" s="34" t="s">
        <v>908</v>
      </c>
      <c r="I1287" s="59" t="s">
        <v>18</v>
      </c>
      <c r="J1287" s="35">
        <v>298</v>
      </c>
      <c r="K1287" s="36">
        <v>2.53078349711562E-8</v>
      </c>
      <c r="L1287" s="36">
        <v>3.9093396772666801E-8</v>
      </c>
      <c r="M1287" s="36">
        <v>3.8837257129339501E-8</v>
      </c>
      <c r="N1287" s="36">
        <v>8.9764788948296208E-9</v>
      </c>
      <c r="O1287" s="36">
        <v>1.3471098200944799E-8</v>
      </c>
      <c r="P1287" s="36">
        <v>2.91741154953419E-8</v>
      </c>
      <c r="Q1287" s="36">
        <v>2.1836162581897299E-7</v>
      </c>
      <c r="R1287" s="36">
        <v>1.1187268324705399E-7</v>
      </c>
      <c r="S1287" s="36">
        <v>1.14976442739044E-7</v>
      </c>
      <c r="T1287" s="36">
        <v>1.91534447893018E-7</v>
      </c>
      <c r="U1287" s="36">
        <v>6.1404718404729107E-8</v>
      </c>
      <c r="V1287" s="36">
        <v>1.0456745229518899E-7</v>
      </c>
      <c r="W1287" s="36">
        <v>9.3291222721870193E-8</v>
      </c>
      <c r="X1287" s="36">
        <v>3.9003602461273997E-7</v>
      </c>
      <c r="Y1287" s="36">
        <v>3.5731161590341601E-7</v>
      </c>
      <c r="Z1287" s="36">
        <v>5.8585282224475603E-7</v>
      </c>
      <c r="AA1287" s="36">
        <v>7.0595043581580102E-7</v>
      </c>
      <c r="AB1287" s="36">
        <v>5.4828064615924801E-7</v>
      </c>
      <c r="AC1287" s="36">
        <v>8.3702903297323795E-7</v>
      </c>
      <c r="AD1287" s="36">
        <v>9.0666937000394399E-7</v>
      </c>
      <c r="AE1287" s="36">
        <v>1.18885886502332E-6</v>
      </c>
      <c r="AF1287" s="36">
        <v>1.3316102538814899E-6</v>
      </c>
      <c r="AG1287" s="36">
        <v>1.3154680212040601E-6</v>
      </c>
      <c r="AH1287" s="59" t="s">
        <v>1137</v>
      </c>
    </row>
    <row r="1288" spans="1:34" ht="15" customHeight="1" x14ac:dyDescent="0.25">
      <c r="A1288" s="34" t="s">
        <v>832</v>
      </c>
      <c r="B1288" s="34" t="s">
        <v>157</v>
      </c>
      <c r="C1288" s="34" t="s">
        <v>158</v>
      </c>
      <c r="D1288" s="34" t="s">
        <v>159</v>
      </c>
      <c r="E1288" s="34" t="s">
        <v>12</v>
      </c>
      <c r="F1288" s="34" t="s">
        <v>13</v>
      </c>
      <c r="G1288" s="34" t="s">
        <v>14</v>
      </c>
      <c r="H1288" s="34" t="s">
        <v>15</v>
      </c>
      <c r="I1288" s="59" t="s">
        <v>16</v>
      </c>
      <c r="J1288" s="35">
        <v>25</v>
      </c>
      <c r="K1288" s="36">
        <v>5.1150000000000002E-4</v>
      </c>
      <c r="L1288" s="36"/>
      <c r="M1288" s="36"/>
      <c r="N1288" s="36">
        <v>8.2500000000000006E-6</v>
      </c>
      <c r="O1288" s="36">
        <v>1.5674999999999999E-4</v>
      </c>
      <c r="P1288" s="36">
        <v>2.9700000000000001E-4</v>
      </c>
      <c r="Q1288" s="36">
        <v>2.4749999999999999E-5</v>
      </c>
      <c r="R1288" s="36"/>
      <c r="S1288" s="36"/>
      <c r="T1288" s="36"/>
      <c r="U1288" s="36"/>
      <c r="V1288" s="36"/>
      <c r="W1288" s="36"/>
      <c r="X1288" s="36"/>
      <c r="Y1288" s="36"/>
      <c r="Z1288" s="36"/>
      <c r="AA1288" s="36"/>
      <c r="AB1288" s="36"/>
      <c r="AC1288" s="36"/>
      <c r="AD1288" s="36"/>
      <c r="AE1288" s="36"/>
      <c r="AF1288" s="36"/>
      <c r="AG1288" s="36"/>
      <c r="AH1288" s="59" t="s">
        <v>556</v>
      </c>
    </row>
    <row r="1289" spans="1:34" ht="15" customHeight="1" x14ac:dyDescent="0.25">
      <c r="A1289" s="34" t="s">
        <v>832</v>
      </c>
      <c r="B1289" s="34" t="s">
        <v>157</v>
      </c>
      <c r="C1289" s="34" t="s">
        <v>158</v>
      </c>
      <c r="D1289" s="34" t="s">
        <v>159</v>
      </c>
      <c r="E1289" s="34" t="s">
        <v>12</v>
      </c>
      <c r="F1289" s="34" t="s">
        <v>13</v>
      </c>
      <c r="G1289" s="34" t="s">
        <v>14</v>
      </c>
      <c r="H1289" s="34" t="s">
        <v>15</v>
      </c>
      <c r="I1289" s="59" t="s">
        <v>17</v>
      </c>
      <c r="J1289" s="35">
        <v>1</v>
      </c>
      <c r="K1289" s="36">
        <v>5.7907999999999996E-3</v>
      </c>
      <c r="L1289" s="36"/>
      <c r="M1289" s="36"/>
      <c r="N1289" s="36">
        <v>9.3399999999999993E-5</v>
      </c>
      <c r="O1289" s="36">
        <v>1.7746000000000001E-3</v>
      </c>
      <c r="P1289" s="36">
        <v>3.3624000000000002E-3</v>
      </c>
      <c r="Q1289" s="36">
        <v>2.8019999999999998E-4</v>
      </c>
      <c r="R1289" s="36"/>
      <c r="S1289" s="36"/>
      <c r="T1289" s="36"/>
      <c r="U1289" s="36"/>
      <c r="V1289" s="36"/>
      <c r="W1289" s="36"/>
      <c r="X1289" s="36"/>
      <c r="Y1289" s="36"/>
      <c r="Z1289" s="36"/>
      <c r="AA1289" s="36"/>
      <c r="AB1289" s="36"/>
      <c r="AC1289" s="36"/>
      <c r="AD1289" s="36"/>
      <c r="AE1289" s="36"/>
      <c r="AF1289" s="36"/>
      <c r="AG1289" s="36"/>
      <c r="AH1289" s="59" t="s">
        <v>556</v>
      </c>
    </row>
    <row r="1290" spans="1:34" ht="15" customHeight="1" x14ac:dyDescent="0.25">
      <c r="A1290" s="34" t="s">
        <v>832</v>
      </c>
      <c r="B1290" s="34" t="s">
        <v>157</v>
      </c>
      <c r="C1290" s="34" t="s">
        <v>158</v>
      </c>
      <c r="D1290" s="34" t="s">
        <v>159</v>
      </c>
      <c r="E1290" s="34" t="s">
        <v>12</v>
      </c>
      <c r="F1290" s="34" t="s">
        <v>13</v>
      </c>
      <c r="G1290" s="34" t="s">
        <v>14</v>
      </c>
      <c r="H1290" s="34" t="s">
        <v>15</v>
      </c>
      <c r="I1290" s="59" t="s">
        <v>18</v>
      </c>
      <c r="J1290" s="35">
        <v>298</v>
      </c>
      <c r="K1290" s="36">
        <v>2.9561599999999998E-5</v>
      </c>
      <c r="L1290" s="36"/>
      <c r="M1290" s="36"/>
      <c r="N1290" s="36">
        <v>4.7679999999999998E-7</v>
      </c>
      <c r="O1290" s="36">
        <v>9.0591999999999996E-6</v>
      </c>
      <c r="P1290" s="36">
        <v>1.7164799999999999E-5</v>
      </c>
      <c r="Q1290" s="36">
        <v>1.4304000000000001E-6</v>
      </c>
      <c r="R1290" s="36"/>
      <c r="S1290" s="36"/>
      <c r="T1290" s="36"/>
      <c r="U1290" s="36"/>
      <c r="V1290" s="36"/>
      <c r="W1290" s="36"/>
      <c r="X1290" s="36"/>
      <c r="Y1290" s="36"/>
      <c r="Z1290" s="36"/>
      <c r="AA1290" s="36"/>
      <c r="AB1290" s="36"/>
      <c r="AC1290" s="36"/>
      <c r="AD1290" s="36"/>
      <c r="AE1290" s="36"/>
      <c r="AF1290" s="36"/>
      <c r="AG1290" s="36"/>
      <c r="AH1290" s="59" t="s">
        <v>556</v>
      </c>
    </row>
    <row r="1291" spans="1:34" ht="15" customHeight="1" x14ac:dyDescent="0.25">
      <c r="A1291" s="34" t="s">
        <v>832</v>
      </c>
      <c r="B1291" s="34" t="s">
        <v>157</v>
      </c>
      <c r="C1291" s="34" t="s">
        <v>158</v>
      </c>
      <c r="D1291" s="34" t="s">
        <v>159</v>
      </c>
      <c r="E1291" s="34" t="s">
        <v>12</v>
      </c>
      <c r="F1291" s="34" t="s">
        <v>13</v>
      </c>
      <c r="G1291" s="34" t="s">
        <v>14</v>
      </c>
      <c r="H1291" s="34" t="s">
        <v>21</v>
      </c>
      <c r="I1291" s="59" t="s">
        <v>16</v>
      </c>
      <c r="J1291" s="35">
        <v>25</v>
      </c>
      <c r="K1291" s="36">
        <v>7.7421822903931394E-6</v>
      </c>
      <c r="L1291" s="36">
        <v>9.7184407052394805E-6</v>
      </c>
      <c r="M1291" s="36">
        <v>6.20657891978495E-6</v>
      </c>
      <c r="N1291" s="36">
        <v>6.4115891174752998E-6</v>
      </c>
      <c r="O1291" s="36">
        <v>6.5096445105287597E-6</v>
      </c>
      <c r="P1291" s="36">
        <v>8.1332002522738694E-6</v>
      </c>
      <c r="Q1291" s="36">
        <v>8.1074097623665807E-6</v>
      </c>
      <c r="R1291" s="36">
        <v>4.5681341774673404E-6</v>
      </c>
      <c r="S1291" s="36">
        <v>6.5759467457852398E-6</v>
      </c>
      <c r="T1291" s="36">
        <v>1.6282149061954699E-5</v>
      </c>
      <c r="U1291" s="36">
        <v>6.9406988230868302E-6</v>
      </c>
      <c r="V1291" s="36">
        <v>5.2120742148185103E-6</v>
      </c>
      <c r="W1291" s="36">
        <v>2.8539101602433999E-6</v>
      </c>
      <c r="X1291" s="36">
        <v>3.9225851538541897E-6</v>
      </c>
      <c r="Y1291" s="36">
        <v>3.1875149979355098E-6</v>
      </c>
      <c r="Z1291" s="36">
        <v>2.7678687633274601E-6</v>
      </c>
      <c r="AA1291" s="36">
        <v>2.5645117048295899E-6</v>
      </c>
      <c r="AB1291" s="36">
        <v>1.8868697949251E-6</v>
      </c>
      <c r="AC1291" s="36">
        <v>2.7160840536001099E-6</v>
      </c>
      <c r="AD1291" s="36">
        <v>2.3538929373334901E-6</v>
      </c>
      <c r="AE1291" s="36">
        <v>2.2949674271979399E-6</v>
      </c>
      <c r="AF1291" s="36">
        <v>2.25667872427945E-6</v>
      </c>
      <c r="AG1291" s="36">
        <v>1.9082344593130599E-6</v>
      </c>
      <c r="AH1291" s="59" t="s">
        <v>558</v>
      </c>
    </row>
    <row r="1292" spans="1:34" ht="15" customHeight="1" x14ac:dyDescent="0.25">
      <c r="A1292" s="34" t="s">
        <v>832</v>
      </c>
      <c r="B1292" s="34" t="s">
        <v>157</v>
      </c>
      <c r="C1292" s="34" t="s">
        <v>158</v>
      </c>
      <c r="D1292" s="34" t="s">
        <v>159</v>
      </c>
      <c r="E1292" s="34" t="s">
        <v>12</v>
      </c>
      <c r="F1292" s="34" t="s">
        <v>13</v>
      </c>
      <c r="G1292" s="34" t="s">
        <v>14</v>
      </c>
      <c r="H1292" s="34" t="s">
        <v>21</v>
      </c>
      <c r="I1292" s="59" t="s">
        <v>17</v>
      </c>
      <c r="J1292" s="35">
        <v>1</v>
      </c>
      <c r="K1292" s="36">
        <v>6.6520830239057901E-2</v>
      </c>
      <c r="L1292" s="36">
        <v>8.35008425394176E-2</v>
      </c>
      <c r="M1292" s="36">
        <v>5.3326926078792199E-2</v>
      </c>
      <c r="N1292" s="36">
        <v>5.5088373697347801E-2</v>
      </c>
      <c r="O1292" s="36">
        <v>5.5930865634463103E-2</v>
      </c>
      <c r="P1292" s="36">
        <v>6.9880456567537094E-2</v>
      </c>
      <c r="Q1292" s="36">
        <v>6.9658864678253704E-2</v>
      </c>
      <c r="R1292" s="36">
        <v>3.9249408852799303E-2</v>
      </c>
      <c r="S1292" s="36">
        <v>5.6500534439786698E-2</v>
      </c>
      <c r="T1292" s="36">
        <v>0.13989622474031399</v>
      </c>
      <c r="U1292" s="36">
        <v>5.9634484287962003E-2</v>
      </c>
      <c r="V1292" s="36">
        <v>4.4782141653720603E-2</v>
      </c>
      <c r="W1292" s="36">
        <v>2.45207960968113E-2</v>
      </c>
      <c r="X1292" s="36">
        <v>3.3702713716782198E-2</v>
      </c>
      <c r="Y1292" s="36">
        <v>2.7386710221433401E-2</v>
      </c>
      <c r="Z1292" s="36">
        <v>2.3781528414509499E-2</v>
      </c>
      <c r="AA1292" s="36">
        <v>2.2034284567895801E-2</v>
      </c>
      <c r="AB1292" s="36">
        <v>1.6211985277996398E-2</v>
      </c>
      <c r="AC1292" s="36">
        <v>2.3336594188532098E-2</v>
      </c>
      <c r="AD1292" s="36">
        <v>2.0224648117569299E-2</v>
      </c>
      <c r="AE1292" s="36">
        <v>1.9718360134484698E-2</v>
      </c>
      <c r="AF1292" s="36">
        <v>1.9389383599008998E-2</v>
      </c>
      <c r="AG1292" s="36">
        <v>1.6395550474417799E-2</v>
      </c>
      <c r="AH1292" s="59" t="s">
        <v>558</v>
      </c>
    </row>
    <row r="1293" spans="1:34" ht="15" customHeight="1" x14ac:dyDescent="0.25">
      <c r="A1293" s="34" t="s">
        <v>832</v>
      </c>
      <c r="B1293" s="34" t="s">
        <v>157</v>
      </c>
      <c r="C1293" s="34" t="s">
        <v>158</v>
      </c>
      <c r="D1293" s="34" t="s">
        <v>159</v>
      </c>
      <c r="E1293" s="34" t="s">
        <v>12</v>
      </c>
      <c r="F1293" s="34" t="s">
        <v>13</v>
      </c>
      <c r="G1293" s="34" t="s">
        <v>14</v>
      </c>
      <c r="H1293" s="34" t="s">
        <v>21</v>
      </c>
      <c r="I1293" s="59" t="s">
        <v>18</v>
      </c>
      <c r="J1293" s="35">
        <v>298</v>
      </c>
      <c r="K1293" s="36">
        <v>4.61434064507431E-5</v>
      </c>
      <c r="L1293" s="36">
        <v>5.7921906603227302E-5</v>
      </c>
      <c r="M1293" s="36">
        <v>3.69912103619183E-5</v>
      </c>
      <c r="N1293" s="36">
        <v>3.8213071140152798E-5</v>
      </c>
      <c r="O1293" s="36">
        <v>3.8797481282751399E-5</v>
      </c>
      <c r="P1293" s="36">
        <v>4.8473873503552301E-5</v>
      </c>
      <c r="Q1293" s="36">
        <v>4.8320162183704798E-5</v>
      </c>
      <c r="R1293" s="36">
        <v>2.72260796977053E-5</v>
      </c>
      <c r="S1293" s="36">
        <v>3.919264260488E-5</v>
      </c>
      <c r="T1293" s="36">
        <v>9.7041608409249801E-5</v>
      </c>
      <c r="U1293" s="36">
        <v>4.1366564985597501E-5</v>
      </c>
      <c r="V1293" s="36">
        <v>3.1063962320318298E-5</v>
      </c>
      <c r="W1293" s="36">
        <v>1.7009304555050601E-5</v>
      </c>
      <c r="X1293" s="36">
        <v>2.3378607516971E-5</v>
      </c>
      <c r="Y1293" s="36">
        <v>1.8997589387695598E-5</v>
      </c>
      <c r="Z1293" s="36">
        <v>1.64964978294317E-5</v>
      </c>
      <c r="AA1293" s="36">
        <v>1.5284489760784301E-5</v>
      </c>
      <c r="AB1293" s="36">
        <v>1.12457439777536E-5</v>
      </c>
      <c r="AC1293" s="36">
        <v>1.6187860959456702E-5</v>
      </c>
      <c r="AD1293" s="36">
        <v>1.40292019065076E-5</v>
      </c>
      <c r="AE1293" s="36">
        <v>1.36780058660997E-5</v>
      </c>
      <c r="AF1293" s="36">
        <v>1.3449805196705501E-5</v>
      </c>
      <c r="AG1293" s="36">
        <v>1.13730773775058E-5</v>
      </c>
      <c r="AH1293" s="59" t="s">
        <v>558</v>
      </c>
    </row>
    <row r="1294" spans="1:34" ht="15" customHeight="1" x14ac:dyDescent="0.25">
      <c r="A1294" s="34" t="s">
        <v>832</v>
      </c>
      <c r="B1294" s="34" t="s">
        <v>157</v>
      </c>
      <c r="C1294" s="34" t="s">
        <v>158</v>
      </c>
      <c r="D1294" s="34" t="s">
        <v>159</v>
      </c>
      <c r="E1294" s="34" t="s">
        <v>12</v>
      </c>
      <c r="F1294" s="34" t="s">
        <v>13</v>
      </c>
      <c r="G1294" s="34" t="s">
        <v>14</v>
      </c>
      <c r="H1294" s="34" t="s">
        <v>23</v>
      </c>
      <c r="I1294" s="59" t="s">
        <v>16</v>
      </c>
      <c r="J1294" s="35">
        <v>25</v>
      </c>
      <c r="K1294" s="36">
        <v>1.193535E-4</v>
      </c>
      <c r="L1294" s="36">
        <v>1.4884762499999999E-4</v>
      </c>
      <c r="M1294" s="36">
        <v>9.2005874999999998E-5</v>
      </c>
      <c r="N1294" s="36">
        <v>8.3197124999999998E-5</v>
      </c>
      <c r="O1294" s="36">
        <v>1.1750062500000001E-4</v>
      </c>
      <c r="P1294" s="36">
        <v>1.2907350000000001E-4</v>
      </c>
      <c r="Q1294" s="36">
        <v>1.2186450000000001E-4</v>
      </c>
      <c r="R1294" s="36">
        <v>6.4789875000000006E-5</v>
      </c>
      <c r="S1294" s="36">
        <v>3.4384500000000003E-5</v>
      </c>
      <c r="T1294" s="36">
        <v>7.2940499999999997E-5</v>
      </c>
      <c r="U1294" s="36">
        <v>6.1185374999999997E-5</v>
      </c>
      <c r="V1294" s="36">
        <v>4.6868625000000002E-5</v>
      </c>
      <c r="W1294" s="36">
        <v>2.0148749999999999E-5</v>
      </c>
      <c r="X1294" s="36">
        <v>1.9278000000000001E-5</v>
      </c>
      <c r="Y1294" s="36">
        <v>2.5029E-5</v>
      </c>
      <c r="Z1294" s="36">
        <v>1.8579374999999999E-5</v>
      </c>
      <c r="AA1294" s="36">
        <v>3.5488124999999998E-5</v>
      </c>
      <c r="AB1294" s="36">
        <v>2.1515625E-5</v>
      </c>
      <c r="AC1294" s="36">
        <v>2.1515625E-5</v>
      </c>
      <c r="AD1294" s="36">
        <v>3.1377375E-5</v>
      </c>
      <c r="AE1294" s="36">
        <v>3.1093875000000002E-5</v>
      </c>
      <c r="AF1294" s="36">
        <v>3.1093875000000002E-5</v>
      </c>
      <c r="AG1294" s="36">
        <v>3.1093875000000002E-5</v>
      </c>
      <c r="AH1294" s="59" t="s">
        <v>559</v>
      </c>
    </row>
    <row r="1295" spans="1:34" ht="15" customHeight="1" x14ac:dyDescent="0.25">
      <c r="A1295" s="34" t="s">
        <v>832</v>
      </c>
      <c r="B1295" s="34" t="s">
        <v>157</v>
      </c>
      <c r="C1295" s="34" t="s">
        <v>158</v>
      </c>
      <c r="D1295" s="34" t="s">
        <v>159</v>
      </c>
      <c r="E1295" s="34" t="s">
        <v>12</v>
      </c>
      <c r="F1295" s="34" t="s">
        <v>13</v>
      </c>
      <c r="G1295" s="34" t="s">
        <v>14</v>
      </c>
      <c r="H1295" s="34" t="s">
        <v>23</v>
      </c>
      <c r="I1295" s="59" t="s">
        <v>17</v>
      </c>
      <c r="J1295" s="35">
        <v>1</v>
      </c>
      <c r="K1295" s="36">
        <v>0.11967177599999999</v>
      </c>
      <c r="L1295" s="36">
        <v>0.149244552</v>
      </c>
      <c r="M1295" s="36">
        <v>9.2251224000000007E-2</v>
      </c>
      <c r="N1295" s="36">
        <v>8.3418984000000002E-2</v>
      </c>
      <c r="O1295" s="36">
        <v>0.11781396</v>
      </c>
      <c r="P1295" s="36">
        <v>0.129417696</v>
      </c>
      <c r="Q1295" s="36">
        <v>0.12218947199999999</v>
      </c>
      <c r="R1295" s="36">
        <v>6.4962647999999998E-2</v>
      </c>
      <c r="S1295" s="36">
        <v>3.4476192000000003E-2</v>
      </c>
      <c r="T1295" s="36">
        <v>7.3135008000000001E-2</v>
      </c>
      <c r="U1295" s="36">
        <v>6.1348536000000002E-2</v>
      </c>
      <c r="V1295" s="36">
        <v>4.6993607999999999E-2</v>
      </c>
      <c r="W1295" s="36">
        <v>2.0202479999999998E-2</v>
      </c>
      <c r="X1295" s="36">
        <v>1.9329407999999999E-2</v>
      </c>
      <c r="Y1295" s="36">
        <v>2.5095744E-2</v>
      </c>
      <c r="Z1295" s="36">
        <v>1.862892E-2</v>
      </c>
      <c r="AA1295" s="36">
        <v>3.5582759999999998E-2</v>
      </c>
      <c r="AB1295" s="36">
        <v>2.1572999999999998E-2</v>
      </c>
      <c r="AC1295" s="36">
        <v>2.1572999999999998E-2</v>
      </c>
      <c r="AD1295" s="36">
        <v>3.1461047999999998E-2</v>
      </c>
      <c r="AE1295" s="36">
        <v>3.1176791999999998E-2</v>
      </c>
      <c r="AF1295" s="36">
        <v>3.1176791999999998E-2</v>
      </c>
      <c r="AG1295" s="36">
        <v>3.1176791999999998E-2</v>
      </c>
      <c r="AH1295" s="59" t="s">
        <v>559</v>
      </c>
    </row>
    <row r="1296" spans="1:34" ht="15" customHeight="1" x14ac:dyDescent="0.25">
      <c r="A1296" s="34" t="s">
        <v>832</v>
      </c>
      <c r="B1296" s="34" t="s">
        <v>157</v>
      </c>
      <c r="C1296" s="34" t="s">
        <v>158</v>
      </c>
      <c r="D1296" s="34" t="s">
        <v>159</v>
      </c>
      <c r="E1296" s="34" t="s">
        <v>12</v>
      </c>
      <c r="F1296" s="34" t="s">
        <v>13</v>
      </c>
      <c r="G1296" s="34" t="s">
        <v>14</v>
      </c>
      <c r="H1296" s="34" t="s">
        <v>23</v>
      </c>
      <c r="I1296" s="59" t="s">
        <v>18</v>
      </c>
      <c r="J1296" s="35">
        <v>298</v>
      </c>
      <c r="K1296" s="36">
        <v>2.8453874399999999E-4</v>
      </c>
      <c r="L1296" s="36">
        <v>3.5485273799999999E-4</v>
      </c>
      <c r="M1296" s="36">
        <v>2.19342006E-4</v>
      </c>
      <c r="N1296" s="36">
        <v>1.9834194600000001E-4</v>
      </c>
      <c r="O1296" s="36">
        <v>2.8012148999999998E-4</v>
      </c>
      <c r="P1296" s="36">
        <v>3.0771122399999998E-4</v>
      </c>
      <c r="Q1296" s="36">
        <v>2.9052496799999999E-4</v>
      </c>
      <c r="R1296" s="36">
        <v>1.5445906199999999E-4</v>
      </c>
      <c r="S1296" s="36">
        <v>8.1972648000000007E-5</v>
      </c>
      <c r="T1296" s="36">
        <v>1.7389015199999999E-4</v>
      </c>
      <c r="U1296" s="36">
        <v>1.45865934E-4</v>
      </c>
      <c r="V1296" s="36">
        <v>1.1173480200000001E-4</v>
      </c>
      <c r="W1296" s="36">
        <v>4.8034619999999997E-5</v>
      </c>
      <c r="X1296" s="36">
        <v>4.5958752E-5</v>
      </c>
      <c r="Y1296" s="36">
        <v>5.9669135999999999E-5</v>
      </c>
      <c r="Z1296" s="36">
        <v>4.429323E-5</v>
      </c>
      <c r="AA1296" s="36">
        <v>8.4603689999999997E-5</v>
      </c>
      <c r="AB1296" s="36">
        <v>5.1293250000000002E-5</v>
      </c>
      <c r="AC1296" s="36">
        <v>5.1293250000000002E-5</v>
      </c>
      <c r="AD1296" s="36">
        <v>7.4803662000000006E-5</v>
      </c>
      <c r="AE1296" s="36">
        <v>7.4127798E-5</v>
      </c>
      <c r="AF1296" s="36">
        <v>7.4127798E-5</v>
      </c>
      <c r="AG1296" s="36">
        <v>7.4127798E-5</v>
      </c>
      <c r="AH1296" s="59" t="s">
        <v>559</v>
      </c>
    </row>
    <row r="1297" spans="1:34" ht="15" customHeight="1" x14ac:dyDescent="0.25">
      <c r="A1297" s="34" t="s">
        <v>832</v>
      </c>
      <c r="B1297" s="34" t="s">
        <v>157</v>
      </c>
      <c r="C1297" s="34" t="s">
        <v>158</v>
      </c>
      <c r="D1297" s="34" t="s">
        <v>159</v>
      </c>
      <c r="E1297" s="34" t="s">
        <v>12</v>
      </c>
      <c r="F1297" s="34" t="s">
        <v>13</v>
      </c>
      <c r="G1297" s="34" t="s">
        <v>14</v>
      </c>
      <c r="H1297" s="34" t="s">
        <v>50</v>
      </c>
      <c r="I1297" s="59" t="s">
        <v>16</v>
      </c>
      <c r="J1297" s="35">
        <v>25</v>
      </c>
      <c r="K1297" s="36">
        <v>1.3416750000000001E-3</v>
      </c>
      <c r="L1297" s="36">
        <v>9.2092499999999996E-4</v>
      </c>
      <c r="M1297" s="36">
        <v>1.07175E-3</v>
      </c>
      <c r="N1297" s="36">
        <v>1.5366749999999999E-3</v>
      </c>
      <c r="O1297" s="36">
        <v>1.8658500000000001E-3</v>
      </c>
      <c r="P1297" s="36">
        <v>2.1216E-3</v>
      </c>
      <c r="Q1297" s="36">
        <v>1.8522E-3</v>
      </c>
      <c r="R1297" s="36">
        <v>1.9642499999999999E-3</v>
      </c>
      <c r="S1297" s="36">
        <v>2.4117000000000001E-3</v>
      </c>
      <c r="T1297" s="36">
        <v>2.2639499999999998E-3</v>
      </c>
      <c r="U1297" s="36">
        <v>2.379375E-3</v>
      </c>
      <c r="V1297" s="36">
        <v>2.2550249999999999E-3</v>
      </c>
      <c r="W1297" s="36">
        <v>1.7045999999999999E-3</v>
      </c>
      <c r="X1297" s="36">
        <v>1.7115749999999999E-3</v>
      </c>
      <c r="Y1297" s="36">
        <v>1.4103E-3</v>
      </c>
      <c r="Z1297" s="36">
        <v>1.5843750000000001E-3</v>
      </c>
      <c r="AA1297" s="36">
        <v>1.7254499999999999E-3</v>
      </c>
      <c r="AB1297" s="36">
        <v>1.6571999999999999E-3</v>
      </c>
      <c r="AC1297" s="36">
        <v>1.8058499999999999E-3</v>
      </c>
      <c r="AD1297" s="36">
        <v>1.9460250000000001E-3</v>
      </c>
      <c r="AE1297" s="36">
        <v>1.778625E-3</v>
      </c>
      <c r="AF1297" s="36">
        <v>1.8184500000000001E-3</v>
      </c>
      <c r="AG1297" s="36">
        <v>1.6448249999999999E-3</v>
      </c>
      <c r="AH1297" s="59" t="s">
        <v>560</v>
      </c>
    </row>
    <row r="1298" spans="1:34" ht="15" customHeight="1" x14ac:dyDescent="0.25">
      <c r="A1298" s="34" t="s">
        <v>832</v>
      </c>
      <c r="B1298" s="34" t="s">
        <v>157</v>
      </c>
      <c r="C1298" s="34" t="s">
        <v>158</v>
      </c>
      <c r="D1298" s="34" t="s">
        <v>159</v>
      </c>
      <c r="E1298" s="34" t="s">
        <v>12</v>
      </c>
      <c r="F1298" s="34" t="s">
        <v>13</v>
      </c>
      <c r="G1298" s="34" t="s">
        <v>14</v>
      </c>
      <c r="H1298" s="34" t="s">
        <v>50</v>
      </c>
      <c r="I1298" s="59" t="s">
        <v>17</v>
      </c>
      <c r="J1298" s="35">
        <v>1</v>
      </c>
      <c r="K1298" s="36">
        <v>1.12664922</v>
      </c>
      <c r="L1298" s="36">
        <v>0.77333141999999999</v>
      </c>
      <c r="M1298" s="36">
        <v>0.89998420000000001</v>
      </c>
      <c r="N1298" s="36">
        <v>1.29039722</v>
      </c>
      <c r="O1298" s="36">
        <v>1.56681644</v>
      </c>
      <c r="P1298" s="36">
        <v>1.78157824</v>
      </c>
      <c r="Q1298" s="36">
        <v>1.5553540800000001</v>
      </c>
      <c r="R1298" s="36">
        <v>1.6494462000000001</v>
      </c>
      <c r="S1298" s="36">
        <v>2.0251848799999999</v>
      </c>
      <c r="T1298" s="36">
        <v>1.90111428</v>
      </c>
      <c r="U1298" s="36">
        <v>1.9980405000000001</v>
      </c>
      <c r="V1298" s="36">
        <v>1.8936196599999999</v>
      </c>
      <c r="W1298" s="36">
        <v>1.4314094399999999</v>
      </c>
      <c r="X1298" s="36">
        <v>1.43726658</v>
      </c>
      <c r="Y1298" s="36">
        <v>1.1842759199999999</v>
      </c>
      <c r="Z1298" s="36">
        <v>1.3304525</v>
      </c>
      <c r="AA1298" s="36">
        <v>1.44891788</v>
      </c>
      <c r="AB1298" s="36">
        <v>1.3916060800000001</v>
      </c>
      <c r="AC1298" s="36">
        <v>1.51643244</v>
      </c>
      <c r="AD1298" s="36">
        <v>1.6341420600000001</v>
      </c>
      <c r="AE1298" s="36">
        <v>1.4935707</v>
      </c>
      <c r="AF1298" s="36">
        <v>1.5270130799999999</v>
      </c>
      <c r="AG1298" s="36">
        <v>1.3812143800000001</v>
      </c>
      <c r="AH1298" s="59" t="s">
        <v>560</v>
      </c>
    </row>
    <row r="1299" spans="1:34" ht="15" customHeight="1" x14ac:dyDescent="0.25">
      <c r="A1299" s="34" t="s">
        <v>832</v>
      </c>
      <c r="B1299" s="34" t="s">
        <v>157</v>
      </c>
      <c r="C1299" s="34" t="s">
        <v>158</v>
      </c>
      <c r="D1299" s="34" t="s">
        <v>159</v>
      </c>
      <c r="E1299" s="34" t="s">
        <v>12</v>
      </c>
      <c r="F1299" s="34" t="s">
        <v>13</v>
      </c>
      <c r="G1299" s="34" t="s">
        <v>14</v>
      </c>
      <c r="H1299" s="34" t="s">
        <v>50</v>
      </c>
      <c r="I1299" s="59" t="s">
        <v>18</v>
      </c>
      <c r="J1299" s="35">
        <v>298</v>
      </c>
      <c r="K1299" s="36">
        <v>3.1985531999999999E-3</v>
      </c>
      <c r="L1299" s="36">
        <v>2.1954852000000001E-3</v>
      </c>
      <c r="M1299" s="36">
        <v>2.5550519999999999E-3</v>
      </c>
      <c r="N1299" s="36">
        <v>3.6634331999999999E-3</v>
      </c>
      <c r="O1299" s="36">
        <v>4.4481863999999999E-3</v>
      </c>
      <c r="P1299" s="36">
        <v>5.0578944000000004E-3</v>
      </c>
      <c r="Q1299" s="36">
        <v>4.4156448000000001E-3</v>
      </c>
      <c r="R1299" s="36">
        <v>4.682772E-3</v>
      </c>
      <c r="S1299" s="36">
        <v>5.7494928000000004E-3</v>
      </c>
      <c r="T1299" s="36">
        <v>5.3972567999999999E-3</v>
      </c>
      <c r="U1299" s="36">
        <v>5.67243E-3</v>
      </c>
      <c r="V1299" s="36">
        <v>5.3759795999999997E-3</v>
      </c>
      <c r="W1299" s="36">
        <v>4.0637664E-3</v>
      </c>
      <c r="X1299" s="36">
        <v>4.0803947999999996E-3</v>
      </c>
      <c r="Y1299" s="36">
        <v>3.3621552E-3</v>
      </c>
      <c r="Z1299" s="36">
        <v>3.77715E-3</v>
      </c>
      <c r="AA1299" s="36">
        <v>4.1134728000000002E-3</v>
      </c>
      <c r="AB1299" s="36">
        <v>3.9507648000000001E-3</v>
      </c>
      <c r="AC1299" s="36">
        <v>4.3051464000000003E-3</v>
      </c>
      <c r="AD1299" s="36">
        <v>4.6393236000000001E-3</v>
      </c>
      <c r="AE1299" s="36">
        <v>4.240242E-3</v>
      </c>
      <c r="AF1299" s="36">
        <v>4.3351848E-3</v>
      </c>
      <c r="AG1299" s="36">
        <v>3.9212628000000003E-3</v>
      </c>
      <c r="AH1299" s="59" t="s">
        <v>560</v>
      </c>
    </row>
    <row r="1300" spans="1:34" ht="15" customHeight="1" x14ac:dyDescent="0.25">
      <c r="A1300" s="34" t="s">
        <v>832</v>
      </c>
      <c r="B1300" s="34" t="s">
        <v>157</v>
      </c>
      <c r="C1300" s="34" t="s">
        <v>158</v>
      </c>
      <c r="D1300" s="34" t="s">
        <v>159</v>
      </c>
      <c r="E1300" s="34" t="s">
        <v>12</v>
      </c>
      <c r="F1300" s="34" t="s">
        <v>13</v>
      </c>
      <c r="G1300" s="34" t="s">
        <v>14</v>
      </c>
      <c r="H1300" s="34" t="s">
        <v>20</v>
      </c>
      <c r="I1300" s="59" t="s">
        <v>16</v>
      </c>
      <c r="J1300" s="35">
        <v>25</v>
      </c>
      <c r="K1300" s="36">
        <v>1.312474284E-2</v>
      </c>
      <c r="L1300" s="36">
        <v>1.27709947891534E-2</v>
      </c>
      <c r="M1300" s="36">
        <v>1.29737540300215E-2</v>
      </c>
      <c r="N1300" s="36">
        <v>1.2455375010638099E-2</v>
      </c>
      <c r="O1300" s="36">
        <v>1.29798854797927E-2</v>
      </c>
      <c r="P1300" s="36">
        <v>1.2258788111641199E-2</v>
      </c>
      <c r="Q1300" s="36">
        <v>1.25098772120226E-2</v>
      </c>
      <c r="R1300" s="36">
        <v>1.25795849964401E-2</v>
      </c>
      <c r="S1300" s="36">
        <v>1.2542741025E-2</v>
      </c>
      <c r="T1300" s="36">
        <v>1.2392754418E-2</v>
      </c>
      <c r="U1300" s="36">
        <v>1.2713633470075E-2</v>
      </c>
      <c r="V1300" s="36">
        <v>1.2962642834725001E-2</v>
      </c>
      <c r="W1300" s="36">
        <v>1.0694343606135401E-2</v>
      </c>
      <c r="X1300" s="36">
        <v>1.0830381047150299E-2</v>
      </c>
      <c r="Y1300" s="36">
        <v>9.4561049408620496E-3</v>
      </c>
      <c r="Z1300" s="36">
        <v>9.6759687080157902E-3</v>
      </c>
      <c r="AA1300" s="36">
        <v>9.8779836698073796E-3</v>
      </c>
      <c r="AB1300" s="36">
        <v>1.02029629958392E-2</v>
      </c>
      <c r="AC1300" s="36">
        <v>9.8779857528262394E-3</v>
      </c>
      <c r="AD1300" s="36">
        <v>1.09709678689553E-2</v>
      </c>
      <c r="AE1300" s="36">
        <v>1.0781206058131799E-2</v>
      </c>
      <c r="AF1300" s="36">
        <v>1.04793062650768E-2</v>
      </c>
      <c r="AG1300" s="36">
        <v>1.04848266069562E-2</v>
      </c>
      <c r="AH1300" s="59" t="s">
        <v>557</v>
      </c>
    </row>
    <row r="1301" spans="1:34" ht="15" customHeight="1" x14ac:dyDescent="0.25">
      <c r="A1301" s="34" t="s">
        <v>832</v>
      </c>
      <c r="B1301" s="34" t="s">
        <v>157</v>
      </c>
      <c r="C1301" s="34" t="s">
        <v>158</v>
      </c>
      <c r="D1301" s="34" t="s">
        <v>159</v>
      </c>
      <c r="E1301" s="34" t="s">
        <v>12</v>
      </c>
      <c r="F1301" s="34" t="s">
        <v>13</v>
      </c>
      <c r="G1301" s="34" t="s">
        <v>14</v>
      </c>
      <c r="H1301" s="34" t="s">
        <v>20</v>
      </c>
      <c r="I1301" s="59" t="s">
        <v>17</v>
      </c>
      <c r="J1301" s="35">
        <v>1</v>
      </c>
      <c r="K1301" s="36">
        <v>27.834954615072</v>
      </c>
      <c r="L1301" s="36">
        <v>27.0847257488366</v>
      </c>
      <c r="M1301" s="36">
        <v>27.5147375468696</v>
      </c>
      <c r="N1301" s="36">
        <v>26.4153593225614</v>
      </c>
      <c r="O1301" s="36">
        <v>27.527741125544299</v>
      </c>
      <c r="P1301" s="36">
        <v>25.998437827168701</v>
      </c>
      <c r="Q1301" s="36">
        <v>26.530947591257501</v>
      </c>
      <c r="R1301" s="36">
        <v>26.678783860450199</v>
      </c>
      <c r="S1301" s="36">
        <v>26.600645165820001</v>
      </c>
      <c r="T1301" s="36">
        <v>26.2825535696944</v>
      </c>
      <c r="U1301" s="36">
        <v>26.963073863335101</v>
      </c>
      <c r="V1301" s="36">
        <v>27.4911729238848</v>
      </c>
      <c r="W1301" s="36">
        <v>22.680563919891899</v>
      </c>
      <c r="X1301" s="36">
        <v>22.969072124796401</v>
      </c>
      <c r="Y1301" s="36">
        <v>20.054507358580199</v>
      </c>
      <c r="Z1301" s="36">
        <v>20.5207944359599</v>
      </c>
      <c r="AA1301" s="36">
        <v>20.9492277669275</v>
      </c>
      <c r="AB1301" s="36">
        <v>21.6384439215757</v>
      </c>
      <c r="AC1301" s="36">
        <v>20.9492321845939</v>
      </c>
      <c r="AD1301" s="36">
        <v>23.267228656480299</v>
      </c>
      <c r="AE1301" s="36">
        <v>22.864781808085901</v>
      </c>
      <c r="AF1301" s="36">
        <v>22.224512726974901</v>
      </c>
      <c r="AG1301" s="36">
        <v>22.236220268032799</v>
      </c>
      <c r="AH1301" s="59" t="s">
        <v>557</v>
      </c>
    </row>
    <row r="1302" spans="1:34" ht="15" customHeight="1" x14ac:dyDescent="0.25">
      <c r="A1302" s="34" t="s">
        <v>832</v>
      </c>
      <c r="B1302" s="34" t="s">
        <v>157</v>
      </c>
      <c r="C1302" s="34" t="s">
        <v>158</v>
      </c>
      <c r="D1302" s="34" t="s">
        <v>159</v>
      </c>
      <c r="E1302" s="34" t="s">
        <v>12</v>
      </c>
      <c r="F1302" s="34" t="s">
        <v>13</v>
      </c>
      <c r="G1302" s="34" t="s">
        <v>14</v>
      </c>
      <c r="H1302" s="34" t="s">
        <v>20</v>
      </c>
      <c r="I1302" s="59" t="s">
        <v>18</v>
      </c>
      <c r="J1302" s="35">
        <v>298</v>
      </c>
      <c r="K1302" s="36">
        <v>1.564469346528E-2</v>
      </c>
      <c r="L1302" s="36">
        <v>1.5223025788670901E-2</v>
      </c>
      <c r="M1302" s="36">
        <v>1.54647148037856E-2</v>
      </c>
      <c r="N1302" s="36">
        <v>1.48468070126807E-2</v>
      </c>
      <c r="O1302" s="36">
        <v>1.5472023491912901E-2</v>
      </c>
      <c r="P1302" s="36">
        <v>1.46124754290763E-2</v>
      </c>
      <c r="Q1302" s="36">
        <v>1.49117736367309E-2</v>
      </c>
      <c r="R1302" s="36">
        <v>1.4994865315756599E-2</v>
      </c>
      <c r="S1302" s="36">
        <v>1.4950947301800001E-2</v>
      </c>
      <c r="T1302" s="36">
        <v>1.4772163266256E-2</v>
      </c>
      <c r="U1302" s="36">
        <v>1.5154651096329399E-2</v>
      </c>
      <c r="V1302" s="36">
        <v>1.5451470258992199E-2</v>
      </c>
      <c r="W1302" s="36">
        <v>1.2747657578513399E-2</v>
      </c>
      <c r="X1302" s="36">
        <v>1.29098142082032E-2</v>
      </c>
      <c r="Y1302" s="36">
        <v>1.12716770895076E-2</v>
      </c>
      <c r="Z1302" s="36">
        <v>1.1533754699954799E-2</v>
      </c>
      <c r="AA1302" s="36">
        <v>1.17745565344104E-2</v>
      </c>
      <c r="AB1302" s="36">
        <v>1.21619318910403E-2</v>
      </c>
      <c r="AC1302" s="36">
        <v>1.17745590173689E-2</v>
      </c>
      <c r="AD1302" s="36">
        <v>1.3077393699794699E-2</v>
      </c>
      <c r="AE1302" s="36">
        <v>1.28511976212931E-2</v>
      </c>
      <c r="AF1302" s="36">
        <v>1.2491333067971599E-2</v>
      </c>
      <c r="AG1302" s="36">
        <v>1.24979133154918E-2</v>
      </c>
      <c r="AH1302" s="59" t="s">
        <v>557</v>
      </c>
    </row>
    <row r="1303" spans="1:34" ht="15" customHeight="1" x14ac:dyDescent="0.25">
      <c r="A1303" s="34" t="s">
        <v>832</v>
      </c>
      <c r="B1303" s="34" t="s">
        <v>157</v>
      </c>
      <c r="C1303" s="34" t="s">
        <v>158</v>
      </c>
      <c r="D1303" s="34" t="s">
        <v>159</v>
      </c>
      <c r="E1303" s="34" t="s">
        <v>12</v>
      </c>
      <c r="F1303" s="34" t="s">
        <v>13</v>
      </c>
      <c r="G1303" s="34" t="s">
        <v>14</v>
      </c>
      <c r="H1303" s="34" t="s">
        <v>910</v>
      </c>
      <c r="I1303" s="59" t="s">
        <v>16</v>
      </c>
      <c r="J1303" s="35">
        <v>25</v>
      </c>
      <c r="K1303" s="36"/>
      <c r="L1303" s="36"/>
      <c r="M1303" s="36"/>
      <c r="N1303" s="36"/>
      <c r="O1303" s="36"/>
      <c r="P1303" s="36"/>
      <c r="Q1303" s="36"/>
      <c r="R1303" s="36"/>
      <c r="S1303" s="36"/>
      <c r="T1303" s="36"/>
      <c r="U1303" s="36">
        <v>3.7602765736106099E-9</v>
      </c>
      <c r="V1303" s="36">
        <v>2.52376777817685E-9</v>
      </c>
      <c r="W1303" s="36">
        <v>6.9072460476466597E-9</v>
      </c>
      <c r="X1303" s="36">
        <v>1.2775647222474001E-7</v>
      </c>
      <c r="Y1303" s="36">
        <v>1.01278814312431E-7</v>
      </c>
      <c r="Z1303" s="36">
        <v>1.2838554350455699E-7</v>
      </c>
      <c r="AA1303" s="36">
        <v>1.8539323849016199E-7</v>
      </c>
      <c r="AB1303" s="36">
        <v>1.81781996823766E-7</v>
      </c>
      <c r="AC1303" s="36">
        <v>2.9208848013027399E-7</v>
      </c>
      <c r="AD1303" s="36">
        <v>4.44290511163748E-7</v>
      </c>
      <c r="AE1303" s="36">
        <v>4.4094651976549497E-7</v>
      </c>
      <c r="AF1303" s="36">
        <v>7.2480022748322098E-7</v>
      </c>
      <c r="AG1303" s="36">
        <v>1.08234955200549E-6</v>
      </c>
      <c r="AH1303" s="59" t="s">
        <v>1138</v>
      </c>
    </row>
    <row r="1304" spans="1:34" ht="15" customHeight="1" x14ac:dyDescent="0.25">
      <c r="A1304" s="34" t="s">
        <v>832</v>
      </c>
      <c r="B1304" s="34" t="s">
        <v>157</v>
      </c>
      <c r="C1304" s="34" t="s">
        <v>158</v>
      </c>
      <c r="D1304" s="34" t="s">
        <v>159</v>
      </c>
      <c r="E1304" s="34" t="s">
        <v>12</v>
      </c>
      <c r="F1304" s="34" t="s">
        <v>13</v>
      </c>
      <c r="G1304" s="34" t="s">
        <v>14</v>
      </c>
      <c r="H1304" s="34" t="s">
        <v>910</v>
      </c>
      <c r="I1304" s="59" t="s">
        <v>18</v>
      </c>
      <c r="J1304" s="35">
        <v>298</v>
      </c>
      <c r="K1304" s="36"/>
      <c r="L1304" s="36"/>
      <c r="M1304" s="36"/>
      <c r="N1304" s="36"/>
      <c r="O1304" s="36"/>
      <c r="P1304" s="36"/>
      <c r="Q1304" s="36"/>
      <c r="R1304" s="36"/>
      <c r="S1304" s="36"/>
      <c r="T1304" s="36"/>
      <c r="U1304" s="36">
        <v>2.2411248378719202E-8</v>
      </c>
      <c r="V1304" s="36">
        <v>1.5041655957934001E-8</v>
      </c>
      <c r="W1304" s="36">
        <v>4.11671864439741E-8</v>
      </c>
      <c r="X1304" s="36">
        <v>7.6142857445945198E-7</v>
      </c>
      <c r="Y1304" s="36">
        <v>6.0362173330208804E-7</v>
      </c>
      <c r="Z1304" s="36">
        <v>7.6517783928716097E-7</v>
      </c>
      <c r="AA1304" s="36">
        <v>1.10494370140136E-6</v>
      </c>
      <c r="AB1304" s="36">
        <v>1.08342070106964E-6</v>
      </c>
      <c r="AC1304" s="36">
        <v>1.7408473415764301E-6</v>
      </c>
      <c r="AD1304" s="36">
        <v>2.6479714465359401E-6</v>
      </c>
      <c r="AE1304" s="36">
        <v>2.62804125780235E-6</v>
      </c>
      <c r="AF1304" s="36">
        <v>4.3198093557999996E-6</v>
      </c>
      <c r="AG1304" s="36">
        <v>6.4508033299527399E-6</v>
      </c>
      <c r="AH1304" s="59" t="s">
        <v>1138</v>
      </c>
    </row>
    <row r="1305" spans="1:34" ht="15" customHeight="1" x14ac:dyDescent="0.25">
      <c r="A1305" s="34" t="s">
        <v>832</v>
      </c>
      <c r="B1305" s="34" t="s">
        <v>157</v>
      </c>
      <c r="C1305" s="34" t="s">
        <v>158</v>
      </c>
      <c r="D1305" s="34" t="s">
        <v>159</v>
      </c>
      <c r="E1305" s="34" t="s">
        <v>12</v>
      </c>
      <c r="F1305" s="34" t="s">
        <v>13</v>
      </c>
      <c r="G1305" s="34" t="s">
        <v>14</v>
      </c>
      <c r="H1305" s="34" t="s">
        <v>102</v>
      </c>
      <c r="I1305" s="59" t="s">
        <v>16</v>
      </c>
      <c r="J1305" s="35">
        <v>25</v>
      </c>
      <c r="K1305" s="36">
        <v>2.9597600000000002E-2</v>
      </c>
      <c r="L1305" s="36">
        <v>2.844E-2</v>
      </c>
      <c r="M1305" s="36">
        <v>2.8868000000000001E-2</v>
      </c>
      <c r="N1305" s="36">
        <v>3.0387999999999998E-2</v>
      </c>
      <c r="O1305" s="36">
        <v>3.11472E-2</v>
      </c>
      <c r="P1305" s="36">
        <v>2.0703200000000001E-2</v>
      </c>
      <c r="Q1305" s="36">
        <v>1.8361599999999999E-2</v>
      </c>
      <c r="R1305" s="36">
        <v>2.0294400000000001E-2</v>
      </c>
      <c r="S1305" s="36">
        <v>2.2710399999999999E-2</v>
      </c>
      <c r="T1305" s="36">
        <v>2.9827200000000002E-2</v>
      </c>
      <c r="U1305" s="36">
        <v>3.1990400000000002E-2</v>
      </c>
      <c r="V1305" s="36">
        <v>3.1028E-2</v>
      </c>
      <c r="W1305" s="36">
        <v>2.5928E-2</v>
      </c>
      <c r="X1305" s="36">
        <v>3.3832800000000003E-2</v>
      </c>
      <c r="Y1305" s="36">
        <v>3.424E-2</v>
      </c>
      <c r="Z1305" s="36">
        <v>1.7663999999999999E-2</v>
      </c>
      <c r="AA1305" s="36">
        <v>1.6528000000000001E-2</v>
      </c>
      <c r="AB1305" s="36">
        <v>1.6091999999999999E-2</v>
      </c>
      <c r="AC1305" s="36">
        <v>1.7813599999999999E-2</v>
      </c>
      <c r="AD1305" s="36">
        <v>2.1722399999999999E-2</v>
      </c>
      <c r="AE1305" s="36">
        <v>1.32496E-2</v>
      </c>
      <c r="AF1305" s="36">
        <v>1.43304E-2</v>
      </c>
      <c r="AG1305" s="36">
        <v>1.6477599999999998E-2</v>
      </c>
      <c r="AH1305" s="59" t="s">
        <v>373</v>
      </c>
    </row>
    <row r="1306" spans="1:34" ht="15" customHeight="1" x14ac:dyDescent="0.25">
      <c r="A1306" s="34" t="s">
        <v>832</v>
      </c>
      <c r="B1306" s="34" t="s">
        <v>157</v>
      </c>
      <c r="C1306" s="34" t="s">
        <v>158</v>
      </c>
      <c r="D1306" s="34" t="s">
        <v>159</v>
      </c>
      <c r="E1306" s="34" t="s">
        <v>12</v>
      </c>
      <c r="F1306" s="34" t="s">
        <v>13</v>
      </c>
      <c r="G1306" s="34" t="s">
        <v>14</v>
      </c>
      <c r="H1306" s="34" t="s">
        <v>102</v>
      </c>
      <c r="I1306" s="59" t="s">
        <v>18</v>
      </c>
      <c r="J1306" s="35">
        <v>298</v>
      </c>
      <c r="K1306" s="36">
        <v>4.6305445200000003E-2</v>
      </c>
      <c r="L1306" s="36">
        <v>4.449438E-2</v>
      </c>
      <c r="M1306" s="36">
        <v>4.5163986000000003E-2</v>
      </c>
      <c r="N1306" s="36">
        <v>4.7542026000000001E-2</v>
      </c>
      <c r="O1306" s="36">
        <v>4.8729794399999998E-2</v>
      </c>
      <c r="P1306" s="36">
        <v>3.2390156400000002E-2</v>
      </c>
      <c r="Q1306" s="36">
        <v>2.8726723199999998E-2</v>
      </c>
      <c r="R1306" s="36">
        <v>3.17505888E-2</v>
      </c>
      <c r="S1306" s="36">
        <v>3.5530420799999997E-2</v>
      </c>
      <c r="T1306" s="36">
        <v>4.6664654399999998E-2</v>
      </c>
      <c r="U1306" s="36">
        <v>5.0048980799999997E-2</v>
      </c>
      <c r="V1306" s="36">
        <v>4.8543306000000001E-2</v>
      </c>
      <c r="W1306" s="36">
        <v>4.0564356000000003E-2</v>
      </c>
      <c r="X1306" s="36">
        <v>5.2931415599999997E-2</v>
      </c>
      <c r="Y1306" s="36">
        <v>5.3568480000000002E-2</v>
      </c>
      <c r="Z1306" s="36">
        <v>2.7635328000000001E-2</v>
      </c>
      <c r="AA1306" s="36">
        <v>2.5858056000000001E-2</v>
      </c>
      <c r="AB1306" s="36">
        <v>2.5175934000000001E-2</v>
      </c>
      <c r="AC1306" s="36"/>
      <c r="AD1306" s="36">
        <v>3.39846948E-2</v>
      </c>
      <c r="AE1306" s="36">
        <v>2.0728999200000001E-2</v>
      </c>
      <c r="AF1306" s="36">
        <v>2.2419910800000001E-2</v>
      </c>
      <c r="AG1306" s="36">
        <v>2.5779205199999999E-2</v>
      </c>
      <c r="AH1306" s="59" t="s">
        <v>373</v>
      </c>
    </row>
    <row r="1307" spans="1:34" ht="15" customHeight="1" x14ac:dyDescent="0.25">
      <c r="A1307" s="34" t="s">
        <v>832</v>
      </c>
      <c r="B1307" s="34" t="s">
        <v>568</v>
      </c>
      <c r="C1307" s="34" t="s">
        <v>158</v>
      </c>
      <c r="D1307" s="34" t="s">
        <v>159</v>
      </c>
      <c r="E1307" s="34" t="s">
        <v>12</v>
      </c>
      <c r="F1307" s="34" t="s">
        <v>13</v>
      </c>
      <c r="G1307" s="34" t="s">
        <v>793</v>
      </c>
      <c r="H1307" s="34" t="s">
        <v>15</v>
      </c>
      <c r="I1307" s="59" t="s">
        <v>16</v>
      </c>
      <c r="J1307" s="35">
        <v>25</v>
      </c>
      <c r="K1307" s="36">
        <v>2.88131379898293E-5</v>
      </c>
      <c r="L1307" s="36"/>
      <c r="M1307" s="36"/>
      <c r="N1307" s="36">
        <v>4.6472803209401998E-7</v>
      </c>
      <c r="O1307" s="36">
        <v>8.8298326097863801E-6</v>
      </c>
      <c r="P1307" s="36">
        <v>1.67302091553847E-5</v>
      </c>
      <c r="Q1307" s="36">
        <v>1.3941840962820599E-6</v>
      </c>
      <c r="R1307" s="36"/>
      <c r="S1307" s="36"/>
      <c r="T1307" s="36"/>
      <c r="U1307" s="36"/>
      <c r="V1307" s="36"/>
      <c r="W1307" s="36"/>
      <c r="X1307" s="36"/>
      <c r="Y1307" s="36"/>
      <c r="Z1307" s="36"/>
      <c r="AA1307" s="36"/>
      <c r="AB1307" s="36"/>
      <c r="AC1307" s="36"/>
      <c r="AD1307" s="36"/>
      <c r="AE1307" s="36"/>
      <c r="AF1307" s="36"/>
      <c r="AG1307" s="36"/>
      <c r="AH1307" s="59" t="s">
        <v>798</v>
      </c>
    </row>
    <row r="1308" spans="1:34" ht="15" customHeight="1" x14ac:dyDescent="0.25">
      <c r="A1308" s="34" t="s">
        <v>832</v>
      </c>
      <c r="B1308" s="34" t="s">
        <v>277</v>
      </c>
      <c r="C1308" s="34" t="s">
        <v>158</v>
      </c>
      <c r="D1308" s="34" t="s">
        <v>863</v>
      </c>
      <c r="E1308" s="34" t="s">
        <v>281</v>
      </c>
      <c r="F1308" s="34" t="s">
        <v>279</v>
      </c>
      <c r="G1308" s="34" t="s">
        <v>865</v>
      </c>
      <c r="H1308" s="34" t="s">
        <v>284</v>
      </c>
      <c r="I1308" s="59" t="s">
        <v>18</v>
      </c>
      <c r="J1308" s="35">
        <v>298</v>
      </c>
      <c r="K1308" s="36">
        <v>0.55647745117926395</v>
      </c>
      <c r="L1308" s="36">
        <v>0.56485561902722503</v>
      </c>
      <c r="M1308" s="36">
        <v>0.57182038522765599</v>
      </c>
      <c r="N1308" s="36">
        <v>0.57919578896831403</v>
      </c>
      <c r="O1308" s="36">
        <v>0.58515055703223695</v>
      </c>
      <c r="P1308" s="36">
        <v>0.58896097553375903</v>
      </c>
      <c r="Q1308" s="36">
        <v>0.59323658139303004</v>
      </c>
      <c r="R1308" s="36">
        <v>0.59823996005027902</v>
      </c>
      <c r="S1308" s="36">
        <v>0.60321037641155295</v>
      </c>
      <c r="T1308" s="36">
        <v>0.60682709641611998</v>
      </c>
      <c r="U1308" s="36">
        <v>0.61156905166045405</v>
      </c>
      <c r="V1308" s="36">
        <v>0.61737149594650098</v>
      </c>
      <c r="W1308" s="36">
        <v>0.62337051924791997</v>
      </c>
      <c r="X1308" s="36">
        <v>0.62829956089011496</v>
      </c>
      <c r="Y1308" s="36">
        <v>0.63347906033534396</v>
      </c>
      <c r="Z1308" s="36">
        <v>0.63841324108426001</v>
      </c>
      <c r="AA1308" s="36">
        <v>0.64245935473192906</v>
      </c>
      <c r="AB1308" s="36">
        <v>0.64629062425880901</v>
      </c>
      <c r="AC1308" s="36">
        <v>0.64926801647406196</v>
      </c>
      <c r="AD1308" s="36">
        <v>0.65075485497464103</v>
      </c>
      <c r="AE1308" s="36">
        <v>0.65110221930918799</v>
      </c>
      <c r="AF1308" s="36">
        <v>0.65110221930918799</v>
      </c>
      <c r="AG1308" s="36">
        <v>0.65110221930918799</v>
      </c>
      <c r="AH1308" s="59" t="s">
        <v>878</v>
      </c>
    </row>
    <row r="1309" spans="1:34" ht="15" customHeight="1" x14ac:dyDescent="0.25">
      <c r="A1309" s="34" t="s">
        <v>832</v>
      </c>
      <c r="B1309" s="34" t="s">
        <v>290</v>
      </c>
      <c r="C1309" s="34" t="s">
        <v>158</v>
      </c>
      <c r="D1309" s="34" t="s">
        <v>863</v>
      </c>
      <c r="E1309" s="34" t="s">
        <v>281</v>
      </c>
      <c r="F1309" s="34" t="s">
        <v>291</v>
      </c>
      <c r="G1309" s="34" t="s">
        <v>865</v>
      </c>
      <c r="H1309" s="34" t="s">
        <v>284</v>
      </c>
      <c r="I1309" s="59" t="s">
        <v>18</v>
      </c>
      <c r="J1309" s="35">
        <v>298</v>
      </c>
      <c r="K1309" s="36">
        <v>0.18085517163326101</v>
      </c>
      <c r="L1309" s="36">
        <v>0.183578076183848</v>
      </c>
      <c r="M1309" s="36">
        <v>0.185841625198988</v>
      </c>
      <c r="N1309" s="36">
        <v>0.18823863141470201</v>
      </c>
      <c r="O1309" s="36">
        <v>0.190173931035477</v>
      </c>
      <c r="P1309" s="36">
        <v>0.191412317048472</v>
      </c>
      <c r="Q1309" s="36">
        <v>0.19280188895273501</v>
      </c>
      <c r="R1309" s="36">
        <v>0.19442798701634101</v>
      </c>
      <c r="S1309" s="36">
        <v>0.19604337233375499</v>
      </c>
      <c r="T1309" s="36">
        <v>0.197218806335239</v>
      </c>
      <c r="U1309" s="36">
        <v>0.19875994178964801</v>
      </c>
      <c r="V1309" s="36">
        <v>0.200645736182613</v>
      </c>
      <c r="W1309" s="36">
        <v>0.20259541875557399</v>
      </c>
      <c r="X1309" s="36">
        <v>0.20419735728928701</v>
      </c>
      <c r="Y1309" s="36">
        <v>0.205880694608987</v>
      </c>
      <c r="Z1309" s="36">
        <v>0.20748430335238399</v>
      </c>
      <c r="AA1309" s="36">
        <v>0.208799290287877</v>
      </c>
      <c r="AB1309" s="36">
        <v>0.210044452884113</v>
      </c>
      <c r="AC1309" s="36">
        <v>0.21101210535407</v>
      </c>
      <c r="AD1309" s="36">
        <v>0.21149532786675801</v>
      </c>
      <c r="AE1309" s="36">
        <v>0.21160822127548601</v>
      </c>
      <c r="AF1309" s="36">
        <v>0.21160822127548601</v>
      </c>
      <c r="AG1309" s="36">
        <v>0.21160822127548601</v>
      </c>
      <c r="AH1309" s="59" t="s">
        <v>880</v>
      </c>
    </row>
    <row r="1310" spans="1:34" ht="15" customHeight="1" x14ac:dyDescent="0.25">
      <c r="A1310" s="34" t="s">
        <v>832</v>
      </c>
      <c r="B1310" s="34" t="s">
        <v>197</v>
      </c>
      <c r="C1310" s="34" t="s">
        <v>158</v>
      </c>
      <c r="D1310" s="34" t="s">
        <v>12</v>
      </c>
      <c r="E1310" s="34" t="s">
        <v>12</v>
      </c>
      <c r="F1310" s="34" t="s">
        <v>13</v>
      </c>
      <c r="G1310" s="34" t="s">
        <v>198</v>
      </c>
      <c r="H1310" s="34" t="s">
        <v>801</v>
      </c>
      <c r="I1310" s="59" t="s">
        <v>201</v>
      </c>
      <c r="J1310" s="35">
        <v>1430</v>
      </c>
      <c r="K1310" s="36">
        <v>0.753805693853972</v>
      </c>
      <c r="L1310" s="36">
        <v>0.69514885351427302</v>
      </c>
      <c r="M1310" s="36">
        <v>0.63533862365319904</v>
      </c>
      <c r="N1310" s="36">
        <v>0.59163772035312701</v>
      </c>
      <c r="O1310" s="36">
        <v>0.54748204249483301</v>
      </c>
      <c r="P1310" s="36">
        <v>0.44332700407832898</v>
      </c>
      <c r="Q1310" s="36">
        <v>0.44687759002601601</v>
      </c>
      <c r="R1310" s="36">
        <v>0.39570168239437098</v>
      </c>
      <c r="S1310" s="36">
        <v>0.39750538814182401</v>
      </c>
      <c r="T1310" s="36">
        <v>0.38618378323270902</v>
      </c>
      <c r="U1310" s="36">
        <v>0.37246576454677099</v>
      </c>
      <c r="V1310" s="36">
        <v>0.34355035460426397</v>
      </c>
      <c r="W1310" s="36">
        <v>0.31080331299235198</v>
      </c>
      <c r="X1310" s="36">
        <v>0.298126893739735</v>
      </c>
      <c r="Y1310" s="36">
        <v>0.31399425255296198</v>
      </c>
      <c r="Z1310" s="36">
        <v>0.29652626372594798</v>
      </c>
      <c r="AA1310" s="36">
        <v>0.21165512019751601</v>
      </c>
      <c r="AB1310" s="36">
        <v>0.21323410789035499</v>
      </c>
      <c r="AC1310" s="36">
        <v>0.21482436316908199</v>
      </c>
      <c r="AD1310" s="36">
        <v>0.21642709697825099</v>
      </c>
      <c r="AE1310" s="36">
        <v>0.21804174001034901</v>
      </c>
      <c r="AF1310" s="36">
        <v>0.21966833566309099</v>
      </c>
      <c r="AG1310" s="36">
        <v>0.221306956266003</v>
      </c>
      <c r="AH1310" s="59" t="s">
        <v>816</v>
      </c>
    </row>
    <row r="1311" spans="1:34" ht="15" customHeight="1" x14ac:dyDescent="0.25">
      <c r="A1311" s="34" t="s">
        <v>832</v>
      </c>
      <c r="B1311" s="34" t="s">
        <v>197</v>
      </c>
      <c r="C1311" s="34" t="s">
        <v>158</v>
      </c>
      <c r="D1311" s="34" t="s">
        <v>12</v>
      </c>
      <c r="E1311" s="34" t="s">
        <v>12</v>
      </c>
      <c r="F1311" s="34" t="s">
        <v>13</v>
      </c>
      <c r="G1311" s="34" t="s">
        <v>198</v>
      </c>
      <c r="H1311" s="34" t="s">
        <v>801</v>
      </c>
      <c r="I1311" s="59" t="s">
        <v>857</v>
      </c>
      <c r="J1311" s="35">
        <v>124</v>
      </c>
      <c r="K1311" s="36">
        <v>6.5522785356415397E-2</v>
      </c>
      <c r="L1311" s="36">
        <v>7.9181613723764796E-2</v>
      </c>
      <c r="M1311" s="36">
        <v>9.3029757647927702E-2</v>
      </c>
      <c r="N1311" s="36">
        <v>0.102100129553802</v>
      </c>
      <c r="O1311" s="36">
        <v>0.11125625875317099</v>
      </c>
      <c r="P1311" s="36">
        <v>0.129151005060824</v>
      </c>
      <c r="Q1311" s="36">
        <v>0.129825323072115</v>
      </c>
      <c r="R1311" s="36">
        <v>0.13923840682845701</v>
      </c>
      <c r="S1311" s="36">
        <v>0.16025785878542001</v>
      </c>
      <c r="T1311" s="36">
        <v>0.171338696838121</v>
      </c>
      <c r="U1311" s="36">
        <v>0.18278482727884701</v>
      </c>
      <c r="V1311" s="36">
        <v>0.18998309263774199</v>
      </c>
      <c r="W1311" s="36">
        <v>0.198678911588788</v>
      </c>
      <c r="X1311" s="36">
        <v>0.20249660734272301</v>
      </c>
      <c r="Y1311" s="36">
        <v>0.20400732901919999</v>
      </c>
      <c r="Z1311" s="36">
        <v>0.20391416302191301</v>
      </c>
      <c r="AA1311" s="36">
        <v>0.205435351227681</v>
      </c>
      <c r="AB1311" s="36">
        <v>0.20696790380892499</v>
      </c>
      <c r="AC1311" s="36">
        <v>0.208511889020154</v>
      </c>
      <c r="AD1311" s="36">
        <v>0.210067409243129</v>
      </c>
      <c r="AE1311" s="36">
        <v>0.211634498605103</v>
      </c>
      <c r="AF1311" s="36">
        <v>0.21321325948783701</v>
      </c>
      <c r="AG1311" s="36">
        <v>0.2148038625276</v>
      </c>
      <c r="AH1311" s="59" t="s">
        <v>816</v>
      </c>
    </row>
    <row r="1312" spans="1:34" ht="15" customHeight="1" x14ac:dyDescent="0.25">
      <c r="A1312" s="34" t="s">
        <v>832</v>
      </c>
      <c r="B1312" s="34" t="s">
        <v>197</v>
      </c>
      <c r="C1312" s="34" t="s">
        <v>158</v>
      </c>
      <c r="D1312" s="34" t="s">
        <v>12</v>
      </c>
      <c r="E1312" s="34" t="s">
        <v>12</v>
      </c>
      <c r="F1312" s="34" t="s">
        <v>13</v>
      </c>
      <c r="G1312" s="34" t="s">
        <v>198</v>
      </c>
      <c r="H1312" s="34" t="s">
        <v>801</v>
      </c>
      <c r="I1312" s="59" t="s">
        <v>858</v>
      </c>
      <c r="J1312" s="35">
        <v>3220</v>
      </c>
      <c r="K1312" s="36">
        <v>4.6466115588234798E-3</v>
      </c>
      <c r="L1312" s="36">
        <v>9.1726927035337795E-3</v>
      </c>
      <c r="M1312" s="36">
        <v>1.4101561858278299E-2</v>
      </c>
      <c r="N1312" s="36">
        <v>1.5937010332554999E-2</v>
      </c>
      <c r="O1312" s="36">
        <v>1.7550927227022398E-2</v>
      </c>
      <c r="P1312" s="36">
        <v>1.80965850315104E-2</v>
      </c>
      <c r="Q1312" s="36">
        <v>1.83721868212064E-2</v>
      </c>
      <c r="R1312" s="36">
        <v>1.8938919154555998E-2</v>
      </c>
      <c r="S1312" s="36">
        <v>2.0869278227937198E-2</v>
      </c>
      <c r="T1312" s="36">
        <v>2.28368029026359E-2</v>
      </c>
      <c r="U1312" s="36">
        <v>2.4546185411868301E-2</v>
      </c>
      <c r="V1312" s="36">
        <v>3.9730296552819802E-2</v>
      </c>
      <c r="W1312" s="36">
        <v>4.2847302477729797E-2</v>
      </c>
      <c r="X1312" s="36">
        <v>5.6995687209820699E-2</v>
      </c>
      <c r="Y1312" s="36">
        <v>3.0707994105941602E-2</v>
      </c>
      <c r="Z1312" s="36">
        <v>3.0937011094332001E-2</v>
      </c>
      <c r="AA1312" s="36">
        <v>3.1167926820508798E-2</v>
      </c>
      <c r="AB1312" s="36">
        <v>3.1400449170966398E-2</v>
      </c>
      <c r="AC1312" s="36">
        <v>3.1634578145704799E-2</v>
      </c>
      <c r="AD1312" s="36">
        <v>3.1870605858229602E-2</v>
      </c>
      <c r="AE1312" s="36">
        <v>3.2108386251788003E-2</v>
      </c>
      <c r="AF1312" s="36">
        <v>3.2347919326380002E-2</v>
      </c>
      <c r="AG1312" s="36">
        <v>3.25892050820056E-2</v>
      </c>
      <c r="AH1312" s="59" t="s">
        <v>816</v>
      </c>
    </row>
    <row r="1313" spans="1:34" ht="15" customHeight="1" x14ac:dyDescent="0.25">
      <c r="A1313" s="34" t="s">
        <v>832</v>
      </c>
      <c r="B1313" s="34" t="s">
        <v>197</v>
      </c>
      <c r="C1313" s="34" t="s">
        <v>158</v>
      </c>
      <c r="D1313" s="34" t="s">
        <v>12</v>
      </c>
      <c r="E1313" s="34" t="s">
        <v>12</v>
      </c>
      <c r="F1313" s="34" t="s">
        <v>13</v>
      </c>
      <c r="G1313" s="34" t="s">
        <v>198</v>
      </c>
      <c r="H1313" s="34" t="s">
        <v>801</v>
      </c>
      <c r="I1313" s="59" t="s">
        <v>861</v>
      </c>
      <c r="J1313" s="35">
        <v>1640</v>
      </c>
      <c r="K1313" s="36">
        <v>9.7252773403794495E-3</v>
      </c>
      <c r="L1313" s="36">
        <v>9.7938341796369004E-3</v>
      </c>
      <c r="M1313" s="36">
        <v>9.8628742997350499E-3</v>
      </c>
      <c r="N1313" s="36">
        <v>9.4165863135482995E-3</v>
      </c>
      <c r="O1313" s="36">
        <v>8.9653758970656902E-3</v>
      </c>
      <c r="P1313" s="36">
        <v>8.5092322150837896E-3</v>
      </c>
      <c r="Q1313" s="36">
        <v>8.04814538872301E-3</v>
      </c>
      <c r="R1313" s="36">
        <v>7.5821357931725097E-3</v>
      </c>
      <c r="S1313" s="36">
        <v>8.3794169454353001E-3</v>
      </c>
      <c r="T1313" s="36">
        <v>8.6983071788613205E-3</v>
      </c>
      <c r="U1313" s="36">
        <v>9.0171974122873495E-3</v>
      </c>
      <c r="V1313" s="36">
        <v>9.1073668858188198E-3</v>
      </c>
      <c r="W1313" s="36">
        <v>9.1984439814133696E-3</v>
      </c>
      <c r="X1313" s="36">
        <v>9.2670620616716604E-3</v>
      </c>
      <c r="Y1313" s="36">
        <v>9.3361987831088507E-3</v>
      </c>
      <c r="Z1313" s="36">
        <v>2.7041933137637798E-3</v>
      </c>
      <c r="AA1313" s="36">
        <v>2.7243664440361002E-3</v>
      </c>
      <c r="AB1313" s="36">
        <v>2.7446902821735598E-3</v>
      </c>
      <c r="AC1313" s="36">
        <v>2.7651657333284999E-3</v>
      </c>
      <c r="AD1313" s="36">
        <v>2.7857941552294398E-3</v>
      </c>
      <c r="AE1313" s="36">
        <v>2.8065760004525402E-3</v>
      </c>
      <c r="AF1313" s="36">
        <v>2.82751262672633E-3</v>
      </c>
      <c r="AG1313" s="36">
        <v>2.8486062969316599E-3</v>
      </c>
      <c r="AH1313" s="59" t="s">
        <v>816</v>
      </c>
    </row>
    <row r="1314" spans="1:34" ht="15" customHeight="1" x14ac:dyDescent="0.25">
      <c r="A1314" s="34" t="s">
        <v>832</v>
      </c>
      <c r="B1314" s="34" t="s">
        <v>197</v>
      </c>
      <c r="C1314" s="34" t="s">
        <v>158</v>
      </c>
      <c r="D1314" s="34" t="s">
        <v>12</v>
      </c>
      <c r="E1314" s="34" t="s">
        <v>12</v>
      </c>
      <c r="F1314" s="34" t="s">
        <v>13</v>
      </c>
      <c r="G1314" s="34" t="s">
        <v>198</v>
      </c>
      <c r="H1314" s="34" t="s">
        <v>805</v>
      </c>
      <c r="I1314" s="59" t="s">
        <v>201</v>
      </c>
      <c r="J1314" s="35">
        <v>1430</v>
      </c>
      <c r="K1314" s="36"/>
      <c r="L1314" s="36"/>
      <c r="M1314" s="36"/>
      <c r="N1314" s="36"/>
      <c r="O1314" s="36"/>
      <c r="P1314" s="36"/>
      <c r="Q1314" s="36"/>
      <c r="R1314" s="36"/>
      <c r="S1314" s="36"/>
      <c r="T1314" s="36">
        <v>2.51878237918518E-3</v>
      </c>
      <c r="U1314" s="36">
        <v>8.6737225805506805E-3</v>
      </c>
      <c r="V1314" s="36">
        <v>1.6827816026112798E-2</v>
      </c>
      <c r="W1314" s="36">
        <v>2.6033925279464399E-2</v>
      </c>
      <c r="X1314" s="36">
        <v>3.6191633995945098E-2</v>
      </c>
      <c r="Y1314" s="36">
        <v>4.7295119515693797E-2</v>
      </c>
      <c r="Z1314" s="36">
        <v>5.4618730422272402E-2</v>
      </c>
      <c r="AA1314" s="36">
        <v>6.2448683715964098E-2</v>
      </c>
      <c r="AB1314" s="36">
        <v>7.0583864731913706E-2</v>
      </c>
      <c r="AC1314" s="36">
        <v>7.1698405916042401E-2</v>
      </c>
      <c r="AD1314" s="36">
        <v>7.1163564268451496E-2</v>
      </c>
      <c r="AE1314" s="36">
        <v>7.41710029963355E-2</v>
      </c>
      <c r="AF1314" s="36">
        <v>7.0681962536118595E-2</v>
      </c>
      <c r="AG1314" s="36">
        <v>7.0660239458031293E-2</v>
      </c>
      <c r="AH1314" s="59" t="s">
        <v>817</v>
      </c>
    </row>
    <row r="1315" spans="1:34" ht="15" customHeight="1" x14ac:dyDescent="0.25">
      <c r="A1315" s="34" t="s">
        <v>832</v>
      </c>
      <c r="B1315" s="34" t="s">
        <v>197</v>
      </c>
      <c r="C1315" s="34" t="s">
        <v>158</v>
      </c>
      <c r="D1315" s="34" t="s">
        <v>12</v>
      </c>
      <c r="E1315" s="34" t="s">
        <v>12</v>
      </c>
      <c r="F1315" s="34" t="s">
        <v>13</v>
      </c>
      <c r="G1315" s="34" t="s">
        <v>198</v>
      </c>
      <c r="H1315" s="34" t="s">
        <v>805</v>
      </c>
      <c r="I1315" s="59" t="s">
        <v>859</v>
      </c>
      <c r="J1315" s="35">
        <v>1030</v>
      </c>
      <c r="K1315" s="36"/>
      <c r="L1315" s="36">
        <v>6.3698200397727502E-4</v>
      </c>
      <c r="M1315" s="36">
        <v>6.6370491007132796E-4</v>
      </c>
      <c r="N1315" s="36">
        <v>1.71336905413776E-3</v>
      </c>
      <c r="O1315" s="36">
        <v>2.8544461631858902E-3</v>
      </c>
      <c r="P1315" s="36">
        <v>4.0448269904812401E-3</v>
      </c>
      <c r="Q1315" s="36">
        <v>4.5800246388425503E-3</v>
      </c>
      <c r="R1315" s="36">
        <v>4.2646694563764102E-3</v>
      </c>
      <c r="S1315" s="36">
        <v>5.7616079327231298E-3</v>
      </c>
      <c r="T1315" s="36">
        <v>6.6289095159567397E-3</v>
      </c>
      <c r="U1315" s="36">
        <v>8.2178739005507994E-3</v>
      </c>
      <c r="V1315" s="36">
        <v>9.7898241163210803E-3</v>
      </c>
      <c r="W1315" s="36">
        <v>1.13405557541678E-2</v>
      </c>
      <c r="X1315" s="36">
        <v>1.3334835774891101E-2</v>
      </c>
      <c r="Y1315" s="36">
        <v>1.7234430008480801E-2</v>
      </c>
      <c r="Z1315" s="36">
        <v>3.4109006484929399E-2</v>
      </c>
      <c r="AA1315" s="36">
        <v>5.8768255724781601E-2</v>
      </c>
      <c r="AB1315" s="36">
        <v>7.89488500459265E-2</v>
      </c>
      <c r="AC1315" s="36">
        <v>0.101184403995734</v>
      </c>
      <c r="AD1315" s="36">
        <v>0.104994590711736</v>
      </c>
      <c r="AE1315" s="36">
        <v>0.11649187379534701</v>
      </c>
      <c r="AF1315" s="36">
        <v>0.116656718695075</v>
      </c>
      <c r="AG1315" s="36">
        <v>0.11875532086070099</v>
      </c>
      <c r="AH1315" s="59" t="s">
        <v>817</v>
      </c>
    </row>
    <row r="1316" spans="1:34" ht="15" customHeight="1" x14ac:dyDescent="0.25">
      <c r="A1316" s="34" t="s">
        <v>832</v>
      </c>
      <c r="B1316" s="34" t="s">
        <v>197</v>
      </c>
      <c r="C1316" s="34" t="s">
        <v>158</v>
      </c>
      <c r="D1316" s="34" t="s">
        <v>12</v>
      </c>
      <c r="E1316" s="34" t="s">
        <v>12</v>
      </c>
      <c r="F1316" s="34" t="s">
        <v>13</v>
      </c>
      <c r="G1316" s="34" t="s">
        <v>198</v>
      </c>
      <c r="H1316" s="34" t="s">
        <v>799</v>
      </c>
      <c r="I1316" s="59" t="s">
        <v>200</v>
      </c>
      <c r="J1316" s="35">
        <v>3500</v>
      </c>
      <c r="K1316" s="36"/>
      <c r="L1316" s="36">
        <v>3.61956600131415E-3</v>
      </c>
      <c r="M1316" s="36">
        <v>1.48495022326155E-2</v>
      </c>
      <c r="N1316" s="36">
        <v>2.71827677250208E-2</v>
      </c>
      <c r="O1316" s="36">
        <v>4.8983716061933497E-2</v>
      </c>
      <c r="P1316" s="36">
        <v>8.08788884199102E-2</v>
      </c>
      <c r="Q1316" s="36">
        <v>0.115487756690691</v>
      </c>
      <c r="R1316" s="36">
        <v>0.157437749878961</v>
      </c>
      <c r="S1316" s="36">
        <v>0.21150165930584999</v>
      </c>
      <c r="T1316" s="36">
        <v>0.26912533266184702</v>
      </c>
      <c r="U1316" s="36">
        <v>0.52744026249325904</v>
      </c>
      <c r="V1316" s="36">
        <v>0.77892439274960601</v>
      </c>
      <c r="W1316" s="36">
        <v>1.03599631673885</v>
      </c>
      <c r="X1316" s="36">
        <v>1.3017905042648199</v>
      </c>
      <c r="Y1316" s="36">
        <v>1.56545277196161</v>
      </c>
      <c r="Z1316" s="36">
        <v>1.8399546318753299</v>
      </c>
      <c r="AA1316" s="36">
        <v>2.1174974924310499</v>
      </c>
      <c r="AB1316" s="36">
        <v>2.3880757196325799</v>
      </c>
      <c r="AC1316" s="36">
        <v>2.6440502209593002</v>
      </c>
      <c r="AD1316" s="36">
        <v>2.9039707845527198</v>
      </c>
      <c r="AE1316" s="36">
        <v>3.18359464775962</v>
      </c>
      <c r="AF1316" s="36">
        <v>3.4261215939959602</v>
      </c>
      <c r="AG1316" s="36">
        <v>3.64400876242322</v>
      </c>
      <c r="AH1316" s="59" t="s">
        <v>815</v>
      </c>
    </row>
    <row r="1317" spans="1:34" ht="15" customHeight="1" x14ac:dyDescent="0.25">
      <c r="A1317" s="34" t="s">
        <v>832</v>
      </c>
      <c r="B1317" s="34" t="s">
        <v>197</v>
      </c>
      <c r="C1317" s="34" t="s">
        <v>158</v>
      </c>
      <c r="D1317" s="34" t="s">
        <v>12</v>
      </c>
      <c r="E1317" s="34" t="s">
        <v>12</v>
      </c>
      <c r="F1317" s="34" t="s">
        <v>13</v>
      </c>
      <c r="G1317" s="34" t="s">
        <v>198</v>
      </c>
      <c r="H1317" s="34" t="s">
        <v>799</v>
      </c>
      <c r="I1317" s="59" t="s">
        <v>201</v>
      </c>
      <c r="J1317" s="35">
        <v>1430</v>
      </c>
      <c r="K1317" s="36">
        <v>3.2425495415646498E-3</v>
      </c>
      <c r="L1317" s="36">
        <v>4.03485584161614E-3</v>
      </c>
      <c r="M1317" s="36">
        <v>4.9443782010196299E-3</v>
      </c>
      <c r="N1317" s="36">
        <v>6.2074927978863501E-3</v>
      </c>
      <c r="O1317" s="36">
        <v>7.5194793372298802E-3</v>
      </c>
      <c r="P1317" s="36">
        <v>9.1566183750965407E-3</v>
      </c>
      <c r="Q1317" s="36">
        <v>1.0883948024891199E-2</v>
      </c>
      <c r="R1317" s="36">
        <v>1.27978547904354E-2</v>
      </c>
      <c r="S1317" s="36">
        <v>1.52257731830972E-2</v>
      </c>
      <c r="T1317" s="36">
        <v>1.7821875180942099E-2</v>
      </c>
      <c r="U1317" s="36">
        <v>2.46647552491304E-2</v>
      </c>
      <c r="V1317" s="36">
        <v>3.3751110187483599E-2</v>
      </c>
      <c r="W1317" s="36">
        <v>4.0965010828535597E-2</v>
      </c>
      <c r="X1317" s="36">
        <v>5.0289320639045801E-2</v>
      </c>
      <c r="Y1317" s="36">
        <v>6.0119267038519497E-2</v>
      </c>
      <c r="Z1317" s="36">
        <v>6.7933409080834103E-2</v>
      </c>
      <c r="AA1317" s="36">
        <v>7.7781843167796599E-2</v>
      </c>
      <c r="AB1317" s="36">
        <v>8.5681744814701602E-2</v>
      </c>
      <c r="AC1317" s="36">
        <v>9.5692879061374303E-2</v>
      </c>
      <c r="AD1317" s="36">
        <v>0.10347726079818501</v>
      </c>
      <c r="AE1317" s="36">
        <v>0.11358952815845701</v>
      </c>
      <c r="AF1317" s="36">
        <v>0.120534711311946</v>
      </c>
      <c r="AG1317" s="36">
        <v>0.12751864765412499</v>
      </c>
      <c r="AH1317" s="59" t="s">
        <v>815</v>
      </c>
    </row>
    <row r="1318" spans="1:34" ht="15" customHeight="1" x14ac:dyDescent="0.25">
      <c r="A1318" s="34" t="s">
        <v>832</v>
      </c>
      <c r="B1318" s="34" t="s">
        <v>197</v>
      </c>
      <c r="C1318" s="34" t="s">
        <v>158</v>
      </c>
      <c r="D1318" s="34" t="s">
        <v>12</v>
      </c>
      <c r="E1318" s="34" t="s">
        <v>12</v>
      </c>
      <c r="F1318" s="34" t="s">
        <v>13</v>
      </c>
      <c r="G1318" s="34" t="s">
        <v>198</v>
      </c>
      <c r="H1318" s="34" t="s">
        <v>799</v>
      </c>
      <c r="I1318" s="59" t="s">
        <v>205</v>
      </c>
      <c r="J1318" s="35">
        <v>675</v>
      </c>
      <c r="K1318" s="36"/>
      <c r="L1318" s="36">
        <v>6.9805915739629999E-4</v>
      </c>
      <c r="M1318" s="36">
        <v>2.8638325734329901E-3</v>
      </c>
      <c r="N1318" s="36">
        <v>5.2396661534744003E-3</v>
      </c>
      <c r="O1318" s="36">
        <v>9.4414045396140796E-3</v>
      </c>
      <c r="P1318" s="36">
        <v>1.55844208628278E-2</v>
      </c>
      <c r="Q1318" s="36">
        <v>2.2248044000999501E-2</v>
      </c>
      <c r="R1318" s="36">
        <v>3.0324699392028202E-2</v>
      </c>
      <c r="S1318" s="36">
        <v>4.0729369890214299E-2</v>
      </c>
      <c r="T1318" s="36">
        <v>5.1817781453561799E-2</v>
      </c>
      <c r="U1318" s="36">
        <v>0.101536052460106</v>
      </c>
      <c r="V1318" s="36">
        <v>0.149893967864868</v>
      </c>
      <c r="W1318" s="36">
        <v>0.19935939999425201</v>
      </c>
      <c r="X1318" s="36">
        <v>0.250466107036796</v>
      </c>
      <c r="Y1318" s="36">
        <v>0.30115355740334199</v>
      </c>
      <c r="Z1318" s="36">
        <v>0.35396613670052202</v>
      </c>
      <c r="AA1318" s="36">
        <v>0.40732630924775298</v>
      </c>
      <c r="AB1318" s="36">
        <v>0.45937637099801498</v>
      </c>
      <c r="AC1318" s="36">
        <v>0.508570547889858</v>
      </c>
      <c r="AD1318" s="36">
        <v>0.55856544979879497</v>
      </c>
      <c r="AE1318" s="36">
        <v>0.61232301610636697</v>
      </c>
      <c r="AF1318" s="36">
        <v>0.65896707551988198</v>
      </c>
      <c r="AG1318" s="36">
        <v>0.70086087395960195</v>
      </c>
      <c r="AH1318" s="59" t="s">
        <v>815</v>
      </c>
    </row>
    <row r="1319" spans="1:34" ht="15" customHeight="1" x14ac:dyDescent="0.25">
      <c r="A1319" s="34" t="s">
        <v>832</v>
      </c>
      <c r="B1319" s="34" t="s">
        <v>175</v>
      </c>
      <c r="C1319" s="34" t="s">
        <v>158</v>
      </c>
      <c r="D1319" s="34" t="s">
        <v>207</v>
      </c>
      <c r="E1319" s="34" t="s">
        <v>54</v>
      </c>
      <c r="F1319" s="34" t="s">
        <v>167</v>
      </c>
      <c r="G1319" s="34" t="s">
        <v>168</v>
      </c>
      <c r="H1319" s="34" t="s">
        <v>169</v>
      </c>
      <c r="I1319" s="59" t="s">
        <v>16</v>
      </c>
      <c r="J1319" s="35">
        <v>25</v>
      </c>
      <c r="K1319" s="36">
        <v>0.77727499862202898</v>
      </c>
      <c r="L1319" s="36">
        <v>0.78532084594992002</v>
      </c>
      <c r="M1319" s="36">
        <v>0.79347517304652604</v>
      </c>
      <c r="N1319" s="36">
        <v>0.80276165061404203</v>
      </c>
      <c r="O1319" s="36">
        <v>0.81383750482289996</v>
      </c>
      <c r="P1319" s="36">
        <v>0.8255058401091</v>
      </c>
      <c r="Q1319" s="36">
        <v>0.83698063834742997</v>
      </c>
      <c r="R1319" s="36">
        <v>0.84536792082799195</v>
      </c>
      <c r="S1319" s="36">
        <v>0.85050798298783303</v>
      </c>
      <c r="T1319" s="36">
        <v>0.85271306121215296</v>
      </c>
      <c r="U1319" s="36">
        <v>0.86835109588724502</v>
      </c>
      <c r="V1319" s="36">
        <v>0.86898071017974099</v>
      </c>
      <c r="W1319" s="36">
        <v>0.870059795064551</v>
      </c>
      <c r="X1319" s="36">
        <v>0.875359688738507</v>
      </c>
      <c r="Y1319" s="36">
        <v>0.87883726194434397</v>
      </c>
      <c r="Z1319" s="36">
        <v>0.88792176021165603</v>
      </c>
      <c r="AA1319" s="36">
        <v>0.89249999999999996</v>
      </c>
      <c r="AB1319" s="36">
        <v>0.89324564765540404</v>
      </c>
      <c r="AC1319" s="36">
        <v>0.89865567146319203</v>
      </c>
      <c r="AD1319" s="36">
        <v>0.90358766066700902</v>
      </c>
      <c r="AE1319" s="36">
        <v>0.91354945494567197</v>
      </c>
      <c r="AF1319" s="36">
        <v>0.918568976976322</v>
      </c>
      <c r="AG1319" s="36">
        <v>0.92574996950682897</v>
      </c>
      <c r="AH1319" s="59" t="s">
        <v>995</v>
      </c>
    </row>
    <row r="1320" spans="1:34" ht="15" customHeight="1" x14ac:dyDescent="0.25">
      <c r="A1320" s="34" t="s">
        <v>832</v>
      </c>
      <c r="B1320" s="34" t="s">
        <v>109</v>
      </c>
      <c r="C1320" s="34" t="s">
        <v>104</v>
      </c>
      <c r="D1320" s="34" t="s">
        <v>106</v>
      </c>
      <c r="E1320" s="34" t="s">
        <v>110</v>
      </c>
      <c r="F1320" s="34" t="s">
        <v>111</v>
      </c>
      <c r="G1320" s="34" t="s">
        <v>14</v>
      </c>
      <c r="H1320" s="34" t="s">
        <v>1127</v>
      </c>
      <c r="I1320" s="59" t="s">
        <v>16</v>
      </c>
      <c r="J1320" s="35">
        <v>25</v>
      </c>
      <c r="K1320" s="36"/>
      <c r="L1320" s="36"/>
      <c r="M1320" s="36"/>
      <c r="N1320" s="36"/>
      <c r="O1320" s="36"/>
      <c r="P1320" s="36"/>
      <c r="Q1320" s="36"/>
      <c r="R1320" s="36"/>
      <c r="S1320" s="36"/>
      <c r="T1320" s="36"/>
      <c r="U1320" s="36"/>
      <c r="V1320" s="36"/>
      <c r="W1320" s="36"/>
      <c r="X1320" s="36"/>
      <c r="Y1320" s="36"/>
      <c r="Z1320" s="36"/>
      <c r="AA1320" s="36"/>
      <c r="AB1320" s="36"/>
      <c r="AC1320" s="36"/>
      <c r="AD1320" s="36">
        <v>2.9324422428381101E-7</v>
      </c>
      <c r="AE1320" s="36">
        <v>8.5136945263657697E-7</v>
      </c>
      <c r="AF1320" s="36">
        <v>1.5501189466814999E-6</v>
      </c>
      <c r="AG1320" s="36">
        <v>2.2865500273131802E-6</v>
      </c>
      <c r="AH1320" s="59" t="s">
        <v>1129</v>
      </c>
    </row>
    <row r="1321" spans="1:34" ht="15" customHeight="1" x14ac:dyDescent="0.25">
      <c r="A1321" s="34" t="s">
        <v>832</v>
      </c>
      <c r="B1321" s="34" t="s">
        <v>109</v>
      </c>
      <c r="C1321" s="34" t="s">
        <v>104</v>
      </c>
      <c r="D1321" s="34" t="s">
        <v>106</v>
      </c>
      <c r="E1321" s="34" t="s">
        <v>110</v>
      </c>
      <c r="F1321" s="34" t="s">
        <v>111</v>
      </c>
      <c r="G1321" s="34" t="s">
        <v>14</v>
      </c>
      <c r="H1321" s="34" t="s">
        <v>1127</v>
      </c>
      <c r="I1321" s="59" t="s">
        <v>18</v>
      </c>
      <c r="J1321" s="35">
        <v>298</v>
      </c>
      <c r="K1321" s="36"/>
      <c r="L1321" s="36"/>
      <c r="M1321" s="36"/>
      <c r="N1321" s="36"/>
      <c r="O1321" s="36"/>
      <c r="P1321" s="36"/>
      <c r="Q1321" s="36"/>
      <c r="R1321" s="36"/>
      <c r="S1321" s="36"/>
      <c r="T1321" s="36"/>
      <c r="U1321" s="36"/>
      <c r="V1321" s="36"/>
      <c r="W1321" s="36"/>
      <c r="X1321" s="36"/>
      <c r="Y1321" s="36"/>
      <c r="Z1321" s="36"/>
      <c r="AA1321" s="36"/>
      <c r="AB1321" s="36"/>
      <c r="AC1321" s="36"/>
      <c r="AD1321" s="36">
        <v>1.3981884613852101E-5</v>
      </c>
      <c r="AE1321" s="36">
        <v>4.0593295501711997E-5</v>
      </c>
      <c r="AF1321" s="36">
        <v>7.3909671377773702E-5</v>
      </c>
      <c r="AG1321" s="36">
        <v>1.0902270530229199E-4</v>
      </c>
      <c r="AH1321" s="59" t="s">
        <v>1129</v>
      </c>
    </row>
    <row r="1322" spans="1:34" ht="15" customHeight="1" x14ac:dyDescent="0.25">
      <c r="A1322" s="34" t="s">
        <v>832</v>
      </c>
      <c r="B1322" s="34" t="s">
        <v>109</v>
      </c>
      <c r="C1322" s="34" t="s">
        <v>104</v>
      </c>
      <c r="D1322" s="34" t="s">
        <v>106</v>
      </c>
      <c r="E1322" s="34" t="s">
        <v>110</v>
      </c>
      <c r="F1322" s="34" t="s">
        <v>111</v>
      </c>
      <c r="G1322" s="34" t="s">
        <v>14</v>
      </c>
      <c r="H1322" s="34" t="s">
        <v>22</v>
      </c>
      <c r="I1322" s="59" t="s">
        <v>16</v>
      </c>
      <c r="J1322" s="35">
        <v>25</v>
      </c>
      <c r="K1322" s="36">
        <v>6.6889473549645005E-4</v>
      </c>
      <c r="L1322" s="36">
        <v>6.4067911774370098E-4</v>
      </c>
      <c r="M1322" s="36">
        <v>6.6385135778805897E-4</v>
      </c>
      <c r="N1322" s="36">
        <v>6.7611366151668799E-4</v>
      </c>
      <c r="O1322" s="36">
        <v>7.2990426627531405E-4</v>
      </c>
      <c r="P1322" s="36">
        <v>7.36185064736312E-4</v>
      </c>
      <c r="Q1322" s="36">
        <v>7.5397886576175003E-4</v>
      </c>
      <c r="R1322" s="36">
        <v>8.1784891966860205E-4</v>
      </c>
      <c r="S1322" s="36">
        <v>7.4216664066416597E-4</v>
      </c>
      <c r="T1322" s="36">
        <v>6.7253671037413002E-4</v>
      </c>
      <c r="U1322" s="36">
        <v>6.4602929461513297E-4</v>
      </c>
      <c r="V1322" s="36">
        <v>6.3128486975037098E-4</v>
      </c>
      <c r="W1322" s="36">
        <v>6.2629806655785999E-4</v>
      </c>
      <c r="X1322" s="36">
        <v>6.6003825871262202E-4</v>
      </c>
      <c r="Y1322" s="36">
        <v>6.4987077561683897E-4</v>
      </c>
      <c r="Z1322" s="36">
        <v>6.9511142648291105E-4</v>
      </c>
      <c r="AA1322" s="36">
        <v>7.4297441661126901E-4</v>
      </c>
      <c r="AB1322" s="36">
        <v>7.7138871123083401E-4</v>
      </c>
      <c r="AC1322" s="36">
        <v>7.52152755651773E-4</v>
      </c>
      <c r="AD1322" s="36">
        <v>6.8631327426717302E-4</v>
      </c>
      <c r="AE1322" s="36">
        <v>4.67072492128512E-4</v>
      </c>
      <c r="AF1322" s="36">
        <v>5.6038361910740804E-4</v>
      </c>
      <c r="AG1322" s="36">
        <v>6.8594083157826698E-4</v>
      </c>
      <c r="AH1322" s="59" t="s">
        <v>502</v>
      </c>
    </row>
    <row r="1323" spans="1:34" ht="15" customHeight="1" x14ac:dyDescent="0.25">
      <c r="A1323" s="34" t="s">
        <v>832</v>
      </c>
      <c r="B1323" s="34" t="s">
        <v>109</v>
      </c>
      <c r="C1323" s="34" t="s">
        <v>104</v>
      </c>
      <c r="D1323" s="34" t="s">
        <v>106</v>
      </c>
      <c r="E1323" s="34" t="s">
        <v>110</v>
      </c>
      <c r="F1323" s="34" t="s">
        <v>111</v>
      </c>
      <c r="G1323" s="34" t="s">
        <v>14</v>
      </c>
      <c r="H1323" s="34" t="s">
        <v>22</v>
      </c>
      <c r="I1323" s="59" t="s">
        <v>17</v>
      </c>
      <c r="J1323" s="35">
        <v>1</v>
      </c>
      <c r="K1323" s="36">
        <v>3.6628737789216999</v>
      </c>
      <c r="L1323" s="36">
        <v>3.5083647942667202</v>
      </c>
      <c r="M1323" s="36">
        <v>3.6352561957880098</v>
      </c>
      <c r="N1323" s="36">
        <v>3.7024046848001602</v>
      </c>
      <c r="O1323" s="36">
        <v>3.9969625356352099</v>
      </c>
      <c r="P1323" s="36">
        <v>4.0313562462934502</v>
      </c>
      <c r="Q1323" s="36">
        <v>4.1287952658352198</v>
      </c>
      <c r="R1323" s="36">
        <v>4.4785482737432396</v>
      </c>
      <c r="S1323" s="36">
        <v>4.0641114115833998</v>
      </c>
      <c r="T1323" s="36">
        <v>3.6828172671494102</v>
      </c>
      <c r="U1323" s="36">
        <v>3.5376624124643201</v>
      </c>
      <c r="V1323" s="36">
        <v>3.4569218050766199</v>
      </c>
      <c r="W1323" s="36">
        <v>3.4296140245169</v>
      </c>
      <c r="X1323" s="36">
        <v>3.6143756298653602</v>
      </c>
      <c r="Y1323" s="36">
        <v>3.5586983980786102</v>
      </c>
      <c r="Z1323" s="36">
        <v>3.8064366220544601</v>
      </c>
      <c r="AA1323" s="36">
        <v>4.0685348001659003</v>
      </c>
      <c r="AB1323" s="36">
        <v>4.2241317411872901</v>
      </c>
      <c r="AC1323" s="36">
        <v>4.1187954699266802</v>
      </c>
      <c r="AD1323" s="36">
        <v>3.7582578588742299</v>
      </c>
      <c r="AE1323" s="36">
        <v>2.55769330132846</v>
      </c>
      <c r="AF1323" s="36">
        <v>3.0686658985921502</v>
      </c>
      <c r="AG1323" s="36">
        <v>3.7562183592535101</v>
      </c>
      <c r="AH1323" s="59" t="s">
        <v>502</v>
      </c>
    </row>
    <row r="1324" spans="1:34" ht="15" customHeight="1" x14ac:dyDescent="0.25">
      <c r="A1324" s="34" t="s">
        <v>832</v>
      </c>
      <c r="B1324" s="34" t="s">
        <v>109</v>
      </c>
      <c r="C1324" s="34" t="s">
        <v>104</v>
      </c>
      <c r="D1324" s="34" t="s">
        <v>106</v>
      </c>
      <c r="E1324" s="34" t="s">
        <v>110</v>
      </c>
      <c r="F1324" s="34" t="s">
        <v>111</v>
      </c>
      <c r="G1324" s="34" t="s">
        <v>14</v>
      </c>
      <c r="H1324" s="34" t="s">
        <v>22</v>
      </c>
      <c r="I1324" s="59" t="s">
        <v>18</v>
      </c>
      <c r="J1324" s="35">
        <v>298</v>
      </c>
      <c r="K1324" s="36">
        <v>3.1892900988470703E-2</v>
      </c>
      <c r="L1324" s="36">
        <v>3.0547580334019699E-2</v>
      </c>
      <c r="M1324" s="36">
        <v>3.1652432739334699E-2</v>
      </c>
      <c r="N1324" s="36">
        <v>3.22370993811157E-2</v>
      </c>
      <c r="O1324" s="36">
        <v>3.4801835416007003E-2</v>
      </c>
      <c r="P1324" s="36">
        <v>3.5101303886627397E-2</v>
      </c>
      <c r="Q1324" s="36">
        <v>3.5949712319520197E-2</v>
      </c>
      <c r="R1324" s="36">
        <v>3.89950364897989E-2</v>
      </c>
      <c r="S1324" s="36">
        <v>3.5386505426867401E-2</v>
      </c>
      <c r="T1324" s="36">
        <v>3.2066550350638497E-2</v>
      </c>
      <c r="U1324" s="36">
        <v>3.0802676767249501E-2</v>
      </c>
      <c r="V1324" s="36">
        <v>3.00996625896977E-2</v>
      </c>
      <c r="W1324" s="36">
        <v>2.9861891813478699E-2</v>
      </c>
      <c r="X1324" s="36">
        <v>3.1470624175417801E-2</v>
      </c>
      <c r="Y1324" s="36">
        <v>3.09858385814109E-2</v>
      </c>
      <c r="Z1324" s="36">
        <v>3.3142912814705203E-2</v>
      </c>
      <c r="AA1324" s="36">
        <v>3.5425020184025303E-2</v>
      </c>
      <c r="AB1324" s="36">
        <v>3.6779813751486201E-2</v>
      </c>
      <c r="AC1324" s="36">
        <v>3.5862643389476499E-2</v>
      </c>
      <c r="AD1324" s="36">
        <v>3.2723416917058802E-2</v>
      </c>
      <c r="AE1324" s="36">
        <v>2.2270016424687501E-2</v>
      </c>
      <c r="AF1324" s="36">
        <v>2.6719090959041202E-2</v>
      </c>
      <c r="AG1324" s="36">
        <v>3.2705658849651799E-2</v>
      </c>
      <c r="AH1324" s="59" t="s">
        <v>502</v>
      </c>
    </row>
    <row r="1325" spans="1:34" ht="15" customHeight="1" x14ac:dyDescent="0.25">
      <c r="A1325" s="34" t="s">
        <v>832</v>
      </c>
      <c r="B1325" s="34" t="s">
        <v>109</v>
      </c>
      <c r="C1325" s="34" t="s">
        <v>104</v>
      </c>
      <c r="D1325" s="34" t="s">
        <v>106</v>
      </c>
      <c r="E1325" s="34" t="s">
        <v>110</v>
      </c>
      <c r="F1325" s="34" t="s">
        <v>13</v>
      </c>
      <c r="G1325" s="34" t="s">
        <v>14</v>
      </c>
      <c r="H1325" s="34" t="s">
        <v>113</v>
      </c>
      <c r="I1325" s="59" t="s">
        <v>16</v>
      </c>
      <c r="J1325" s="35">
        <v>25</v>
      </c>
      <c r="K1325" s="36">
        <v>5.3620160399999997E-3</v>
      </c>
      <c r="L1325" s="36">
        <v>5.1012567E-3</v>
      </c>
      <c r="M1325" s="36">
        <v>4.7997450000000002E-3</v>
      </c>
      <c r="N1325" s="36">
        <v>5.2409489400000002E-3</v>
      </c>
      <c r="O1325" s="36">
        <v>4.68892458E-3</v>
      </c>
      <c r="P1325" s="36">
        <v>4.5158347800000002E-3</v>
      </c>
      <c r="Q1325" s="36">
        <v>4.1211752400000003E-3</v>
      </c>
      <c r="R1325" s="36">
        <v>5.0042820600000003E-3</v>
      </c>
      <c r="S1325" s="36">
        <v>4.5192825000000001E-3</v>
      </c>
      <c r="T1325" s="36">
        <v>3.5367544799999998E-3</v>
      </c>
      <c r="U1325" s="36">
        <v>3.1296688200000001E-3</v>
      </c>
      <c r="V1325" s="36">
        <v>3.0099933E-3</v>
      </c>
      <c r="W1325" s="36">
        <v>3.0413444400000001E-3</v>
      </c>
      <c r="X1325" s="36">
        <v>2.9564197199999998E-3</v>
      </c>
      <c r="Y1325" s="36">
        <v>2.8635418800000002E-3</v>
      </c>
      <c r="Z1325" s="36">
        <v>2.9933181000000001E-3</v>
      </c>
      <c r="AA1325" s="36">
        <v>2.8338172200000002E-3</v>
      </c>
      <c r="AB1325" s="36">
        <v>2.71330164E-3</v>
      </c>
      <c r="AC1325" s="36">
        <v>2.7051422400000001E-3</v>
      </c>
      <c r="AD1325" s="36">
        <v>2.8973352599999998E-3</v>
      </c>
      <c r="AE1325" s="36">
        <v>2.4773304600000001E-3</v>
      </c>
      <c r="AF1325" s="36">
        <v>2.5112349000000001E-3</v>
      </c>
      <c r="AG1325" s="36">
        <v>2.5214437799999999E-3</v>
      </c>
      <c r="AH1325" s="59" t="s">
        <v>503</v>
      </c>
    </row>
    <row r="1326" spans="1:34" ht="15" customHeight="1" x14ac:dyDescent="0.25">
      <c r="A1326" s="34" t="s">
        <v>832</v>
      </c>
      <c r="B1326" s="34" t="s">
        <v>109</v>
      </c>
      <c r="C1326" s="34" t="s">
        <v>104</v>
      </c>
      <c r="D1326" s="34" t="s">
        <v>106</v>
      </c>
      <c r="E1326" s="34" t="s">
        <v>110</v>
      </c>
      <c r="F1326" s="34" t="s">
        <v>13</v>
      </c>
      <c r="G1326" s="34" t="s">
        <v>14</v>
      </c>
      <c r="H1326" s="34" t="s">
        <v>113</v>
      </c>
      <c r="I1326" s="59" t="s">
        <v>17</v>
      </c>
      <c r="J1326" s="35">
        <v>1</v>
      </c>
      <c r="K1326" s="36">
        <v>0.24754640718000001</v>
      </c>
      <c r="L1326" s="36">
        <v>0.23550801765000001</v>
      </c>
      <c r="M1326" s="36">
        <v>0.22158822750000001</v>
      </c>
      <c r="N1326" s="36">
        <v>0.24195714272999999</v>
      </c>
      <c r="O1326" s="36">
        <v>0.21647201811</v>
      </c>
      <c r="P1326" s="36">
        <v>0.20848103901000001</v>
      </c>
      <c r="Q1326" s="36">
        <v>0.19026092357999999</v>
      </c>
      <c r="R1326" s="36">
        <v>0.23103102177000001</v>
      </c>
      <c r="S1326" s="36">
        <v>0.20864020875</v>
      </c>
      <c r="T1326" s="36">
        <v>0.16328016515999999</v>
      </c>
      <c r="U1326" s="36">
        <v>0.14448637718999999</v>
      </c>
      <c r="V1326" s="36">
        <v>0.13896135735000001</v>
      </c>
      <c r="W1326" s="36">
        <v>0.14040873498000001</v>
      </c>
      <c r="X1326" s="36">
        <v>0.13648804374000001</v>
      </c>
      <c r="Y1326" s="36">
        <v>0.13220018346000001</v>
      </c>
      <c r="Z1326" s="36">
        <v>0.13819151895000001</v>
      </c>
      <c r="AA1326" s="36">
        <v>0.13082789499</v>
      </c>
      <c r="AB1326" s="36">
        <v>0.12526409238</v>
      </c>
      <c r="AC1326" s="36">
        <v>0.12488740008</v>
      </c>
      <c r="AD1326" s="36">
        <v>0.13376031117000001</v>
      </c>
      <c r="AE1326" s="36">
        <v>0.11437008957</v>
      </c>
      <c r="AF1326" s="36">
        <v>0.11593534455</v>
      </c>
      <c r="AG1326" s="36">
        <v>0.11640665451</v>
      </c>
      <c r="AH1326" s="59" t="s">
        <v>503</v>
      </c>
    </row>
    <row r="1327" spans="1:34" ht="15" customHeight="1" x14ac:dyDescent="0.25">
      <c r="A1327" s="34" t="s">
        <v>832</v>
      </c>
      <c r="B1327" s="34" t="s">
        <v>109</v>
      </c>
      <c r="C1327" s="34" t="s">
        <v>104</v>
      </c>
      <c r="D1327" s="34" t="s">
        <v>106</v>
      </c>
      <c r="E1327" s="34" t="s">
        <v>110</v>
      </c>
      <c r="F1327" s="34" t="s">
        <v>13</v>
      </c>
      <c r="G1327" s="34" t="s">
        <v>14</v>
      </c>
      <c r="H1327" s="34" t="s">
        <v>113</v>
      </c>
      <c r="I1327" s="59" t="s">
        <v>18</v>
      </c>
      <c r="J1327" s="35">
        <v>298</v>
      </c>
      <c r="K1327" s="36">
        <v>9.5872846795200001E-4</v>
      </c>
      <c r="L1327" s="36">
        <v>9.1210469795999997E-4</v>
      </c>
      <c r="M1327" s="36">
        <v>8.5819440599999995E-4</v>
      </c>
      <c r="N1327" s="36">
        <v>9.3708167047199995E-4</v>
      </c>
      <c r="O1327" s="36">
        <v>8.3837971490400003E-4</v>
      </c>
      <c r="P1327" s="36">
        <v>8.07431258664E-4</v>
      </c>
      <c r="Q1327" s="36">
        <v>7.3686613291199996E-4</v>
      </c>
      <c r="R1327" s="36">
        <v>8.9476563232800002E-4</v>
      </c>
      <c r="S1327" s="36">
        <v>8.0804771099999997E-4</v>
      </c>
      <c r="T1327" s="36">
        <v>6.3237170102399998E-4</v>
      </c>
      <c r="U1327" s="36">
        <v>5.5958478501600003E-4</v>
      </c>
      <c r="V1327" s="36">
        <v>5.3818680204000002E-4</v>
      </c>
      <c r="W1327" s="36">
        <v>5.4379238587200002E-4</v>
      </c>
      <c r="X1327" s="36">
        <v>5.2860784593600002E-4</v>
      </c>
      <c r="Y1327" s="36">
        <v>5.1200128814399997E-4</v>
      </c>
      <c r="Z1327" s="36">
        <v>5.3520527628000004E-4</v>
      </c>
      <c r="AA1327" s="36">
        <v>5.0668651893599997E-4</v>
      </c>
      <c r="AB1327" s="36">
        <v>4.8513833323200002E-4</v>
      </c>
      <c r="AC1327" s="36">
        <v>4.83679432512E-4</v>
      </c>
      <c r="AD1327" s="36">
        <v>5.1804354448799998E-4</v>
      </c>
      <c r="AE1327" s="36">
        <v>4.4294668624799999E-4</v>
      </c>
      <c r="AF1327" s="36">
        <v>4.4900880012000002E-4</v>
      </c>
      <c r="AG1327" s="36">
        <v>4.5083414786400002E-4</v>
      </c>
      <c r="AH1327" s="59" t="s">
        <v>503</v>
      </c>
    </row>
    <row r="1328" spans="1:34" ht="15" customHeight="1" x14ac:dyDescent="0.25">
      <c r="A1328" s="34" t="s">
        <v>832</v>
      </c>
      <c r="B1328" s="34" t="s">
        <v>105</v>
      </c>
      <c r="C1328" s="34" t="s">
        <v>104</v>
      </c>
      <c r="D1328" s="34" t="s">
        <v>106</v>
      </c>
      <c r="E1328" s="34" t="s">
        <v>12</v>
      </c>
      <c r="F1328" s="34" t="s">
        <v>13</v>
      </c>
      <c r="G1328" s="34" t="s">
        <v>14</v>
      </c>
      <c r="H1328" s="34" t="s">
        <v>322</v>
      </c>
      <c r="I1328" s="59" t="s">
        <v>16</v>
      </c>
      <c r="J1328" s="35">
        <v>25</v>
      </c>
      <c r="K1328" s="36">
        <v>2.5468205434278198E-6</v>
      </c>
      <c r="L1328" s="36">
        <v>3.1694167039359001E-6</v>
      </c>
      <c r="M1328" s="36">
        <v>4.1152071151966002E-6</v>
      </c>
      <c r="N1328" s="36">
        <v>2.39816249833827E-5</v>
      </c>
      <c r="O1328" s="36">
        <v>3.3214689351575399E-5</v>
      </c>
      <c r="P1328" s="36">
        <v>3.1666383928571401E-5</v>
      </c>
      <c r="Q1328" s="36">
        <v>3.01909443165643E-5</v>
      </c>
      <c r="R1328" s="36">
        <v>3.2242643676606902E-5</v>
      </c>
      <c r="S1328" s="36">
        <v>3.00020319236215E-5</v>
      </c>
      <c r="T1328" s="36">
        <v>2.4882194026256101E-5</v>
      </c>
      <c r="U1328" s="36">
        <v>3.3638419000560599E-5</v>
      </c>
      <c r="V1328" s="36">
        <v>3.0764018135341203E-5</v>
      </c>
      <c r="W1328" s="36">
        <v>4.18370469704708E-5</v>
      </c>
      <c r="X1328" s="36">
        <v>3.86383982341265E-5</v>
      </c>
      <c r="Y1328" s="36">
        <v>4.94859019460943E-5</v>
      </c>
      <c r="Z1328" s="36">
        <v>1.6991276340221099E-5</v>
      </c>
      <c r="AA1328" s="36">
        <v>8.1807961205321196E-6</v>
      </c>
      <c r="AB1328" s="36">
        <v>8.8208636871517E-6</v>
      </c>
      <c r="AC1328" s="36">
        <v>3.3253815742267501E-6</v>
      </c>
      <c r="AD1328" s="36">
        <v>6.3661383018121901E-6</v>
      </c>
      <c r="AE1328" s="36">
        <v>7.3285248011859397E-6</v>
      </c>
      <c r="AF1328" s="36">
        <v>4.3169237525800997E-6</v>
      </c>
      <c r="AG1328" s="36">
        <v>6.7111143917766896E-6</v>
      </c>
      <c r="AH1328" s="59" t="s">
        <v>501</v>
      </c>
    </row>
    <row r="1329" spans="1:34" ht="15" customHeight="1" x14ac:dyDescent="0.25">
      <c r="A1329" s="34" t="s">
        <v>832</v>
      </c>
      <c r="B1329" s="34" t="s">
        <v>105</v>
      </c>
      <c r="C1329" s="34" t="s">
        <v>104</v>
      </c>
      <c r="D1329" s="34" t="s">
        <v>106</v>
      </c>
      <c r="E1329" s="34" t="s">
        <v>12</v>
      </c>
      <c r="F1329" s="34" t="s">
        <v>13</v>
      </c>
      <c r="G1329" s="34" t="s">
        <v>14</v>
      </c>
      <c r="H1329" s="34" t="s">
        <v>322</v>
      </c>
      <c r="I1329" s="59" t="s">
        <v>18</v>
      </c>
      <c r="J1329" s="35">
        <v>298</v>
      </c>
      <c r="K1329" s="36">
        <v>2.2153208748562401E-5</v>
      </c>
      <c r="L1329" s="36">
        <v>2.7568785729587301E-5</v>
      </c>
      <c r="M1329" s="36">
        <v>3.5795628593374901E-5</v>
      </c>
      <c r="N1329" s="36">
        <v>2.0860124823383501E-4</v>
      </c>
      <c r="O1329" s="36">
        <v>2.8891393570029802E-4</v>
      </c>
      <c r="P1329" s="36">
        <v>2.7544618928571399E-4</v>
      </c>
      <c r="Q1329" s="36">
        <v>2.6261225726602799E-4</v>
      </c>
      <c r="R1329" s="36">
        <v>2.80458714618356E-4</v>
      </c>
      <c r="S1329" s="36">
        <v>2.6096902579184701E-4</v>
      </c>
      <c r="T1329" s="36">
        <v>2.1643473852460101E-4</v>
      </c>
      <c r="U1329" s="36">
        <v>2.9259969651730899E-4</v>
      </c>
      <c r="V1329" s="36">
        <v>2.6759707018049201E-4</v>
      </c>
      <c r="W1329" s="36">
        <v>3.63914464783144E-4</v>
      </c>
      <c r="X1329" s="36">
        <v>3.3609140777489898E-4</v>
      </c>
      <c r="Y1329" s="36">
        <v>4.3044709952245899E-4</v>
      </c>
      <c r="Z1329" s="36">
        <v>1.4779655073883101E-4</v>
      </c>
      <c r="AA1329" s="36">
        <v>7.11596600927583E-5</v>
      </c>
      <c r="AB1329" s="36">
        <v>7.6727209974943302E-5</v>
      </c>
      <c r="AC1329" s="36">
        <v>2.89254271851118E-5</v>
      </c>
      <c r="AD1329" s="36">
        <v>5.5375079758249597E-5</v>
      </c>
      <c r="AE1329" s="36">
        <v>6.3746281676045494E-5</v>
      </c>
      <c r="AF1329" s="36">
        <v>3.7550236230550798E-5</v>
      </c>
      <c r="AG1329" s="36">
        <v>5.8375812320254298E-5</v>
      </c>
      <c r="AH1329" s="59" t="s">
        <v>501</v>
      </c>
    </row>
    <row r="1330" spans="1:34" ht="15" customHeight="1" x14ac:dyDescent="0.25">
      <c r="A1330" s="34" t="s">
        <v>832</v>
      </c>
      <c r="B1330" s="34" t="s">
        <v>105</v>
      </c>
      <c r="C1330" s="34" t="s">
        <v>104</v>
      </c>
      <c r="D1330" s="34" t="s">
        <v>106</v>
      </c>
      <c r="E1330" s="34" t="s">
        <v>12</v>
      </c>
      <c r="F1330" s="34" t="s">
        <v>13</v>
      </c>
      <c r="G1330" s="34" t="s">
        <v>14</v>
      </c>
      <c r="H1330" s="34" t="s">
        <v>92</v>
      </c>
      <c r="I1330" s="59" t="s">
        <v>16</v>
      </c>
      <c r="J1330" s="35">
        <v>25</v>
      </c>
      <c r="K1330" s="36">
        <v>3.5325429262774799E-4</v>
      </c>
      <c r="L1330" s="36">
        <v>3.26310611305466E-4</v>
      </c>
      <c r="M1330" s="36">
        <v>3.6138270657865799E-4</v>
      </c>
      <c r="N1330" s="36">
        <v>3.5064410232558502E-4</v>
      </c>
      <c r="O1330" s="36">
        <v>3.1633182814972798E-4</v>
      </c>
      <c r="P1330" s="36">
        <v>2.8318065476190502E-4</v>
      </c>
      <c r="Q1330" s="36">
        <v>2.69490094449219E-4</v>
      </c>
      <c r="R1330" s="36">
        <v>2.8728582967287698E-4</v>
      </c>
      <c r="S1330" s="36">
        <v>2.4121125687526199E-4</v>
      </c>
      <c r="T1330" s="36">
        <v>1.96657308248356E-4</v>
      </c>
      <c r="U1330" s="36">
        <v>1.6743611842955501E-4</v>
      </c>
      <c r="V1330" s="36">
        <v>1.3984495606278401E-4</v>
      </c>
      <c r="W1330" s="36">
        <v>2.0639009744812599E-4</v>
      </c>
      <c r="X1330" s="36">
        <v>1.8169070768067399E-4</v>
      </c>
      <c r="Y1330" s="36">
        <v>2.1553934974263801E-4</v>
      </c>
      <c r="Z1330" s="36">
        <v>7.9628035401800297E-5</v>
      </c>
      <c r="AA1330" s="36">
        <v>3.8831680299327899E-5</v>
      </c>
      <c r="AB1330" s="36">
        <v>4.2171399636826703E-5</v>
      </c>
      <c r="AC1330" s="36">
        <v>1.5645912067182101E-5</v>
      </c>
      <c r="AD1330" s="36">
        <v>3.0662725153823903E-5</v>
      </c>
      <c r="AE1330" s="36">
        <v>3.5178801005811898E-5</v>
      </c>
      <c r="AF1330" s="36">
        <v>2.0794404426947299E-5</v>
      </c>
      <c r="AG1330" s="36">
        <v>3.1468062894487501E-5</v>
      </c>
      <c r="AH1330" s="59" t="s">
        <v>500</v>
      </c>
    </row>
    <row r="1331" spans="1:34" ht="15" customHeight="1" x14ac:dyDescent="0.25">
      <c r="A1331" s="34" t="s">
        <v>832</v>
      </c>
      <c r="B1331" s="34" t="s">
        <v>105</v>
      </c>
      <c r="C1331" s="34" t="s">
        <v>104</v>
      </c>
      <c r="D1331" s="34" t="s">
        <v>106</v>
      </c>
      <c r="E1331" s="34" t="s">
        <v>12</v>
      </c>
      <c r="F1331" s="34" t="s">
        <v>13</v>
      </c>
      <c r="G1331" s="34" t="s">
        <v>14</v>
      </c>
      <c r="H1331" s="34" t="s">
        <v>92</v>
      </c>
      <c r="I1331" s="59" t="s">
        <v>17</v>
      </c>
      <c r="J1331" s="35">
        <v>1</v>
      </c>
      <c r="K1331" s="36">
        <v>0.264797651482297</v>
      </c>
      <c r="L1331" s="36">
        <v>0.24295619720054101</v>
      </c>
      <c r="M1331" s="36">
        <v>0.26937286257019899</v>
      </c>
      <c r="N1331" s="36">
        <v>0.26471876505070002</v>
      </c>
      <c r="O1331" s="36">
        <v>0.23662253409255901</v>
      </c>
      <c r="P1331" s="36">
        <v>0.21063543462500001</v>
      </c>
      <c r="Q1331" s="36">
        <v>0.20200842734866201</v>
      </c>
      <c r="R1331" s="36">
        <v>0.21646412694191899</v>
      </c>
      <c r="S1331" s="36">
        <v>0.17969635609064899</v>
      </c>
      <c r="T1331" s="36">
        <v>0.14718619578539899</v>
      </c>
      <c r="U1331" s="36">
        <v>0.124999434213585</v>
      </c>
      <c r="V1331" s="36">
        <v>0.104342517067125</v>
      </c>
      <c r="W1331" s="36">
        <v>0.15192642527484199</v>
      </c>
      <c r="X1331" s="36">
        <v>0.133741597267623</v>
      </c>
      <c r="Y1331" s="36">
        <v>0.15865605695673199</v>
      </c>
      <c r="Z1331" s="36">
        <v>5.8610374681458702E-2</v>
      </c>
      <c r="AA1331" s="36">
        <v>2.85807789555147E-2</v>
      </c>
      <c r="AB1331" s="36">
        <v>3.1039069743742501E-2</v>
      </c>
      <c r="AC1331" s="36">
        <v>1.1515880752301999E-2</v>
      </c>
      <c r="AD1331" s="36">
        <v>2.2568856673771499E-2</v>
      </c>
      <c r="AE1331" s="36">
        <v>2.5889969237565001E-2</v>
      </c>
      <c r="AF1331" s="36">
        <v>1.53048218669369E-2</v>
      </c>
      <c r="AG1331" s="36">
        <v>2.3160726632946299E-2</v>
      </c>
      <c r="AH1331" s="59" t="s">
        <v>500</v>
      </c>
    </row>
    <row r="1332" spans="1:34" ht="15" customHeight="1" x14ac:dyDescent="0.25">
      <c r="A1332" s="34" t="s">
        <v>832</v>
      </c>
      <c r="B1332" s="34" t="s">
        <v>105</v>
      </c>
      <c r="C1332" s="34" t="s">
        <v>104</v>
      </c>
      <c r="D1332" s="34" t="s">
        <v>106</v>
      </c>
      <c r="E1332" s="34" t="s">
        <v>12</v>
      </c>
      <c r="F1332" s="34" t="s">
        <v>13</v>
      </c>
      <c r="G1332" s="34" t="s">
        <v>14</v>
      </c>
      <c r="H1332" s="34" t="s">
        <v>92</v>
      </c>
      <c r="I1332" s="59" t="s">
        <v>18</v>
      </c>
      <c r="J1332" s="35">
        <v>298</v>
      </c>
      <c r="K1332" s="36">
        <v>4.2107911681227598E-3</v>
      </c>
      <c r="L1332" s="36">
        <v>3.8896224867611502E-3</v>
      </c>
      <c r="M1332" s="36">
        <v>4.3076818624176103E-3</v>
      </c>
      <c r="N1332" s="36">
        <v>4.1796776997209701E-3</v>
      </c>
      <c r="O1332" s="36">
        <v>3.77067539154475E-3</v>
      </c>
      <c r="P1332" s="36">
        <v>3.3755134047618999E-3</v>
      </c>
      <c r="Q1332" s="36">
        <v>3.2123219258346899E-3</v>
      </c>
      <c r="R1332" s="36">
        <v>3.4244470897006902E-3</v>
      </c>
      <c r="S1332" s="36">
        <v>2.8752381819531301E-3</v>
      </c>
      <c r="T1332" s="36">
        <v>2.3441551143204E-3</v>
      </c>
      <c r="U1332" s="36">
        <v>1.9958385316802998E-3</v>
      </c>
      <c r="V1332" s="36">
        <v>1.6669518762683899E-3</v>
      </c>
      <c r="W1332" s="36">
        <v>2.4601699615816601E-3</v>
      </c>
      <c r="X1332" s="36">
        <v>2.1657532355536398E-3</v>
      </c>
      <c r="Y1332" s="36">
        <v>2.5692290489322499E-3</v>
      </c>
      <c r="Z1332" s="36">
        <v>9.4916618198946005E-4</v>
      </c>
      <c r="AA1332" s="36">
        <v>4.6287362916798901E-4</v>
      </c>
      <c r="AB1332" s="36">
        <v>5.0268308367097398E-4</v>
      </c>
      <c r="AC1332" s="36">
        <v>1.8649927184081E-4</v>
      </c>
      <c r="AD1332" s="36">
        <v>3.6549968383358099E-4</v>
      </c>
      <c r="AE1332" s="36">
        <v>4.1933130798927802E-4</v>
      </c>
      <c r="AF1332" s="36">
        <v>2.4786930076921201E-4</v>
      </c>
      <c r="AG1332" s="36">
        <v>3.7509930970229001E-4</v>
      </c>
      <c r="AH1332" s="59" t="s">
        <v>500</v>
      </c>
    </row>
    <row r="1333" spans="1:34" ht="15" customHeight="1" x14ac:dyDescent="0.25">
      <c r="A1333" s="34" t="s">
        <v>832</v>
      </c>
      <c r="B1333" s="34" t="s">
        <v>103</v>
      </c>
      <c r="C1333" s="34" t="s">
        <v>104</v>
      </c>
      <c r="D1333" s="34" t="s">
        <v>12</v>
      </c>
      <c r="E1333" s="34" t="s">
        <v>12</v>
      </c>
      <c r="F1333" s="34" t="s">
        <v>13</v>
      </c>
      <c r="G1333" s="34" t="s">
        <v>14</v>
      </c>
      <c r="H1333" s="34" t="s">
        <v>908</v>
      </c>
      <c r="I1333" s="59" t="s">
        <v>16</v>
      </c>
      <c r="J1333" s="35">
        <v>25</v>
      </c>
      <c r="K1333" s="36">
        <v>4.4930350391916598E-8</v>
      </c>
      <c r="L1333" s="36">
        <v>5.51708128526488E-8</v>
      </c>
      <c r="M1333" s="36">
        <v>8.8165578058916596E-8</v>
      </c>
      <c r="N1333" s="36">
        <v>1.9506906075665801E-8</v>
      </c>
      <c r="O1333" s="36">
        <v>3.0714596828122398E-8</v>
      </c>
      <c r="P1333" s="36">
        <v>5.5499510143221701E-8</v>
      </c>
      <c r="Q1333" s="36">
        <v>4.4426105756729402E-7</v>
      </c>
      <c r="R1333" s="36">
        <v>2.9417397555302999E-7</v>
      </c>
      <c r="S1333" s="36">
        <v>2.7654687749027598E-7</v>
      </c>
      <c r="T1333" s="36">
        <v>1.26930594248608E-7</v>
      </c>
      <c r="U1333" s="36">
        <v>1.6085149904259901E-7</v>
      </c>
      <c r="V1333" s="36">
        <v>2.2637077752928399E-7</v>
      </c>
      <c r="W1333" s="36">
        <v>3.9700499975540902E-7</v>
      </c>
      <c r="X1333" s="36">
        <v>1.08237550483543E-6</v>
      </c>
      <c r="Y1333" s="36">
        <v>1.63955986248304E-6</v>
      </c>
      <c r="Z1333" s="36">
        <v>3.1822472284277101E-6</v>
      </c>
      <c r="AA1333" s="36">
        <v>2.6849585030129901E-6</v>
      </c>
      <c r="AB1333" s="36">
        <v>2.4412472341488699E-6</v>
      </c>
      <c r="AC1333" s="36">
        <v>3.0045867142096498E-6</v>
      </c>
      <c r="AD1333" s="36">
        <v>4.4965504681393299E-6</v>
      </c>
      <c r="AE1333" s="36">
        <v>4.2869515288296503E-6</v>
      </c>
      <c r="AF1333" s="36">
        <v>4.0235028420230203E-6</v>
      </c>
      <c r="AG1333" s="36">
        <v>3.91170199113946E-6</v>
      </c>
      <c r="AH1333" s="59" t="s">
        <v>1125</v>
      </c>
    </row>
    <row r="1334" spans="1:34" ht="15" customHeight="1" x14ac:dyDescent="0.25">
      <c r="A1334" s="34" t="s">
        <v>832</v>
      </c>
      <c r="B1334" s="34" t="s">
        <v>103</v>
      </c>
      <c r="C1334" s="34" t="s">
        <v>104</v>
      </c>
      <c r="D1334" s="34" t="s">
        <v>12</v>
      </c>
      <c r="E1334" s="34" t="s">
        <v>12</v>
      </c>
      <c r="F1334" s="34" t="s">
        <v>13</v>
      </c>
      <c r="G1334" s="34" t="s">
        <v>14</v>
      </c>
      <c r="H1334" s="34" t="s">
        <v>908</v>
      </c>
      <c r="I1334" s="59" t="s">
        <v>18</v>
      </c>
      <c r="J1334" s="35">
        <v>298</v>
      </c>
      <c r="K1334" s="36">
        <v>2.6778488833582302E-7</v>
      </c>
      <c r="L1334" s="36">
        <v>3.28818044601787E-7</v>
      </c>
      <c r="M1334" s="36">
        <v>5.2546684523114301E-7</v>
      </c>
      <c r="N1334" s="36">
        <v>1.16261160210968E-7</v>
      </c>
      <c r="O1334" s="36">
        <v>1.8305899709561E-7</v>
      </c>
      <c r="P1334" s="36">
        <v>3.3077708045360102E-7</v>
      </c>
      <c r="Q1334" s="36">
        <v>2.64779590310107E-6</v>
      </c>
      <c r="R1334" s="36">
        <v>1.7532768942960601E-6</v>
      </c>
      <c r="S1334" s="36">
        <v>1.6482193898420499E-6</v>
      </c>
      <c r="T1334" s="36">
        <v>7.5650634172170596E-7</v>
      </c>
      <c r="U1334" s="36">
        <v>9.5867493429388904E-7</v>
      </c>
      <c r="V1334" s="36">
        <v>1.34916983407453E-6</v>
      </c>
      <c r="W1334" s="36">
        <v>2.3661497985422401E-6</v>
      </c>
      <c r="X1334" s="36">
        <v>6.4509580088191502E-6</v>
      </c>
      <c r="Y1334" s="36">
        <v>9.7717767803989299E-6</v>
      </c>
      <c r="Z1334" s="36">
        <v>1.8966193481429199E-5</v>
      </c>
      <c r="AA1334" s="36">
        <v>1.6002352677957398E-5</v>
      </c>
      <c r="AB1334" s="36">
        <v>1.4549833515527301E-5</v>
      </c>
      <c r="AC1334" s="36">
        <v>1.7907336816689499E-5</v>
      </c>
      <c r="AD1334" s="36">
        <v>2.6799440790110401E-5</v>
      </c>
      <c r="AE1334" s="36">
        <v>2.55502311118247E-5</v>
      </c>
      <c r="AF1334" s="36">
        <v>2.39800769384572E-5</v>
      </c>
      <c r="AG1334" s="36">
        <v>2.3313743867191201E-5</v>
      </c>
      <c r="AH1334" s="59" t="s">
        <v>1125</v>
      </c>
    </row>
    <row r="1335" spans="1:34" ht="15" customHeight="1" x14ac:dyDescent="0.25">
      <c r="A1335" s="34" t="s">
        <v>832</v>
      </c>
      <c r="B1335" s="34" t="s">
        <v>103</v>
      </c>
      <c r="C1335" s="34" t="s">
        <v>104</v>
      </c>
      <c r="D1335" s="34" t="s">
        <v>12</v>
      </c>
      <c r="E1335" s="34" t="s">
        <v>12</v>
      </c>
      <c r="F1335" s="34" t="s">
        <v>13</v>
      </c>
      <c r="G1335" s="34" t="s">
        <v>14</v>
      </c>
      <c r="H1335" s="34" t="s">
        <v>21</v>
      </c>
      <c r="I1335" s="59" t="s">
        <v>16</v>
      </c>
      <c r="J1335" s="35">
        <v>25</v>
      </c>
      <c r="K1335" s="36">
        <v>8.1920852671570803E-5</v>
      </c>
      <c r="L1335" s="36">
        <v>8.1742670964564295E-5</v>
      </c>
      <c r="M1335" s="36">
        <v>8.3974814024488203E-5</v>
      </c>
      <c r="N1335" s="36">
        <v>8.3041334840440497E-5</v>
      </c>
      <c r="O1335" s="36">
        <v>8.8459676989271704E-5</v>
      </c>
      <c r="P1335" s="36">
        <v>9.2214491802542899E-5</v>
      </c>
      <c r="Q1335" s="36">
        <v>9.8308328091275307E-5</v>
      </c>
      <c r="R1335" s="36">
        <v>7.1592133762542196E-5</v>
      </c>
      <c r="S1335" s="36">
        <v>9.4268031561663194E-5</v>
      </c>
      <c r="T1335" s="36">
        <v>6.4309836469243504E-5</v>
      </c>
      <c r="U1335" s="36">
        <v>1.0836095598256201E-4</v>
      </c>
      <c r="V1335" s="36">
        <v>6.7248203425095295E-5</v>
      </c>
      <c r="W1335" s="36">
        <v>7.2383861564872696E-5</v>
      </c>
      <c r="X1335" s="36">
        <v>6.4877166509568295E-5</v>
      </c>
      <c r="Y1335" s="36">
        <v>8.7172327060363504E-5</v>
      </c>
      <c r="Z1335" s="36">
        <v>8.9606011105876495E-5</v>
      </c>
      <c r="AA1335" s="36">
        <v>5.8131872530128697E-5</v>
      </c>
      <c r="AB1335" s="36">
        <v>5.00722423341992E-5</v>
      </c>
      <c r="AC1335" s="36">
        <v>5.81077000369849E-5</v>
      </c>
      <c r="AD1335" s="36">
        <v>6.9576646666748401E-5</v>
      </c>
      <c r="AE1335" s="36">
        <v>4.9322043081932302E-5</v>
      </c>
      <c r="AF1335" s="36">
        <v>4.0639015264309099E-5</v>
      </c>
      <c r="AG1335" s="36">
        <v>3.3819210125877699E-5</v>
      </c>
      <c r="AH1335" s="59" t="s">
        <v>907</v>
      </c>
    </row>
    <row r="1336" spans="1:34" ht="15" customHeight="1" x14ac:dyDescent="0.25">
      <c r="A1336" s="34" t="s">
        <v>832</v>
      </c>
      <c r="B1336" s="34" t="s">
        <v>103</v>
      </c>
      <c r="C1336" s="34" t="s">
        <v>104</v>
      </c>
      <c r="D1336" s="34" t="s">
        <v>12</v>
      </c>
      <c r="E1336" s="34" t="s">
        <v>12</v>
      </c>
      <c r="F1336" s="34" t="s">
        <v>13</v>
      </c>
      <c r="G1336" s="34" t="s">
        <v>14</v>
      </c>
      <c r="H1336" s="34" t="s">
        <v>21</v>
      </c>
      <c r="I1336" s="59" t="s">
        <v>17</v>
      </c>
      <c r="J1336" s="35">
        <v>1</v>
      </c>
      <c r="K1336" s="36">
        <v>0.70386396615413604</v>
      </c>
      <c r="L1336" s="36">
        <v>0.70233302892753602</v>
      </c>
      <c r="M1336" s="36">
        <v>0.72151160209840304</v>
      </c>
      <c r="N1336" s="36">
        <v>0.71349114894906496</v>
      </c>
      <c r="O1336" s="36">
        <v>0.76004554469182195</v>
      </c>
      <c r="P1336" s="36">
        <v>0.79230691356744898</v>
      </c>
      <c r="Q1336" s="36">
        <v>0.84466515496023697</v>
      </c>
      <c r="R1336" s="36">
        <v>0.61511961328776299</v>
      </c>
      <c r="S1336" s="36">
        <v>0.80995092717781003</v>
      </c>
      <c r="T1336" s="36">
        <v>0.55255011494373996</v>
      </c>
      <c r="U1336" s="36">
        <v>0.93103733380217002</v>
      </c>
      <c r="V1336" s="36">
        <v>0.57779656382841804</v>
      </c>
      <c r="W1336" s="36">
        <v>0.62192213856538603</v>
      </c>
      <c r="X1336" s="36">
        <v>0.55742233345261605</v>
      </c>
      <c r="Y1336" s="36">
        <v>0.74897318509134503</v>
      </c>
      <c r="Z1336" s="36">
        <v>0.76989484742169101</v>
      </c>
      <c r="AA1336" s="36">
        <v>0.499469048778866</v>
      </c>
      <c r="AB1336" s="36">
        <v>0.43022070613544</v>
      </c>
      <c r="AC1336" s="36">
        <v>0.49926135871777499</v>
      </c>
      <c r="AD1336" s="36">
        <v>0.597802548160703</v>
      </c>
      <c r="AE1336" s="36">
        <v>0.423774994159962</v>
      </c>
      <c r="AF1336" s="36">
        <v>0.34917041915094399</v>
      </c>
      <c r="AG1336" s="36">
        <v>0.29057465340154098</v>
      </c>
      <c r="AH1336" s="59" t="s">
        <v>907</v>
      </c>
    </row>
    <row r="1337" spans="1:34" ht="15" customHeight="1" x14ac:dyDescent="0.25">
      <c r="A1337" s="34" t="s">
        <v>832</v>
      </c>
      <c r="B1337" s="34" t="s">
        <v>103</v>
      </c>
      <c r="C1337" s="34" t="s">
        <v>104</v>
      </c>
      <c r="D1337" s="34" t="s">
        <v>12</v>
      </c>
      <c r="E1337" s="34" t="s">
        <v>12</v>
      </c>
      <c r="F1337" s="34" t="s">
        <v>13</v>
      </c>
      <c r="G1337" s="34" t="s">
        <v>14</v>
      </c>
      <c r="H1337" s="34" t="s">
        <v>21</v>
      </c>
      <c r="I1337" s="59" t="s">
        <v>18</v>
      </c>
      <c r="J1337" s="35">
        <v>298</v>
      </c>
      <c r="K1337" s="36">
        <v>4.88248281922562E-4</v>
      </c>
      <c r="L1337" s="36">
        <v>4.8718631894880299E-4</v>
      </c>
      <c r="M1337" s="36">
        <v>5.0048989158595005E-4</v>
      </c>
      <c r="N1337" s="36">
        <v>4.9492635564902501E-4</v>
      </c>
      <c r="O1337" s="36">
        <v>5.2721967485605905E-4</v>
      </c>
      <c r="P1337" s="36">
        <v>5.4959837114315602E-4</v>
      </c>
      <c r="Q1337" s="36">
        <v>5.8591763542400099E-4</v>
      </c>
      <c r="R1337" s="36">
        <v>4.2668911722475199E-4</v>
      </c>
      <c r="S1337" s="36">
        <v>5.6183746810751199E-4</v>
      </c>
      <c r="T1337" s="36">
        <v>3.8328662535669101E-4</v>
      </c>
      <c r="U1337" s="36">
        <v>6.4583129765606703E-4</v>
      </c>
      <c r="V1337" s="36">
        <v>4.0079929241356799E-4</v>
      </c>
      <c r="W1337" s="36">
        <v>4.31407814926641E-4</v>
      </c>
      <c r="X1337" s="36">
        <v>3.8666791239702701E-4</v>
      </c>
      <c r="Y1337" s="36">
        <v>5.1954706927976701E-4</v>
      </c>
      <c r="Z1337" s="36">
        <v>5.3405182619102403E-4</v>
      </c>
      <c r="AA1337" s="36">
        <v>3.4646596027956697E-4</v>
      </c>
      <c r="AB1337" s="36">
        <v>2.98430564311827E-4</v>
      </c>
      <c r="AC1337" s="36">
        <v>3.4632189222042999E-4</v>
      </c>
      <c r="AD1337" s="36">
        <v>4.1467681413382101E-4</v>
      </c>
      <c r="AE1337" s="36">
        <v>2.9395937676831598E-4</v>
      </c>
      <c r="AF1337" s="36">
        <v>2.4220853097528199E-4</v>
      </c>
      <c r="AG1337" s="36">
        <v>2.01562492350231E-4</v>
      </c>
      <c r="AH1337" s="59" t="s">
        <v>907</v>
      </c>
    </row>
    <row r="1338" spans="1:34" ht="15" customHeight="1" x14ac:dyDescent="0.25">
      <c r="A1338" s="34" t="s">
        <v>832</v>
      </c>
      <c r="B1338" s="34" t="s">
        <v>103</v>
      </c>
      <c r="C1338" s="34" t="s">
        <v>104</v>
      </c>
      <c r="D1338" s="34" t="s">
        <v>12</v>
      </c>
      <c r="E1338" s="34" t="s">
        <v>12</v>
      </c>
      <c r="F1338" s="34" t="s">
        <v>13</v>
      </c>
      <c r="G1338" s="34" t="s">
        <v>14</v>
      </c>
      <c r="H1338" s="34" t="s">
        <v>50</v>
      </c>
      <c r="I1338" s="59" t="s">
        <v>16</v>
      </c>
      <c r="J1338" s="35">
        <v>25</v>
      </c>
      <c r="K1338" s="36">
        <v>9.8325000000000005E-5</v>
      </c>
      <c r="L1338" s="36">
        <v>1.1234999999999999E-4</v>
      </c>
      <c r="M1338" s="36">
        <v>1.4430000000000001E-4</v>
      </c>
      <c r="N1338" s="36">
        <v>1.47E-4</v>
      </c>
      <c r="O1338" s="36">
        <v>1.37775E-4</v>
      </c>
      <c r="P1338" s="36">
        <v>2.4269999999999999E-4</v>
      </c>
      <c r="Q1338" s="36">
        <v>2.5004999999999998E-4</v>
      </c>
      <c r="R1338" s="36">
        <v>2.18925E-4</v>
      </c>
      <c r="S1338" s="36">
        <v>3.8039999999999998E-4</v>
      </c>
      <c r="T1338" s="36">
        <v>2.9189999999999999E-4</v>
      </c>
      <c r="U1338" s="36">
        <v>3.3300000000000003E-5</v>
      </c>
      <c r="V1338" s="36">
        <v>3.3674999999999999E-5</v>
      </c>
      <c r="W1338" s="36">
        <v>4.2375E-5</v>
      </c>
      <c r="X1338" s="36">
        <v>5.8499999999999999E-5</v>
      </c>
      <c r="Y1338" s="36">
        <v>6.1050000000000007E-5</v>
      </c>
      <c r="Z1338" s="36">
        <v>8.2125000000000004E-5</v>
      </c>
      <c r="AA1338" s="36">
        <v>9.8925000000000006E-5</v>
      </c>
      <c r="AB1338" s="36">
        <v>7.9049999999999997E-5</v>
      </c>
      <c r="AC1338" s="36">
        <v>8.2949999999999997E-5</v>
      </c>
      <c r="AD1338" s="36">
        <v>7.2075000000000004E-5</v>
      </c>
      <c r="AE1338" s="36">
        <v>4.1850000000000001E-5</v>
      </c>
      <c r="AF1338" s="36">
        <v>3.7725000000000002E-5</v>
      </c>
      <c r="AG1338" s="36">
        <v>5.2800000000000003E-5</v>
      </c>
      <c r="AH1338" s="59" t="s">
        <v>499</v>
      </c>
    </row>
    <row r="1339" spans="1:34" ht="15" customHeight="1" x14ac:dyDescent="0.25">
      <c r="A1339" s="34" t="s">
        <v>832</v>
      </c>
      <c r="B1339" s="34" t="s">
        <v>103</v>
      </c>
      <c r="C1339" s="34" t="s">
        <v>104</v>
      </c>
      <c r="D1339" s="34" t="s">
        <v>12</v>
      </c>
      <c r="E1339" s="34" t="s">
        <v>12</v>
      </c>
      <c r="F1339" s="34" t="s">
        <v>13</v>
      </c>
      <c r="G1339" s="34" t="s">
        <v>14</v>
      </c>
      <c r="H1339" s="34" t="s">
        <v>50</v>
      </c>
      <c r="I1339" s="59" t="s">
        <v>17</v>
      </c>
      <c r="J1339" s="35">
        <v>1</v>
      </c>
      <c r="K1339" s="36">
        <v>8.2566780000000006E-2</v>
      </c>
      <c r="L1339" s="36">
        <v>9.4344040000000004E-2</v>
      </c>
      <c r="M1339" s="36">
        <v>0.12117352000000001</v>
      </c>
      <c r="N1339" s="36">
        <v>0.1234408</v>
      </c>
      <c r="O1339" s="36">
        <v>0.11569425999999999</v>
      </c>
      <c r="P1339" s="36">
        <v>0.20380328</v>
      </c>
      <c r="Q1339" s="36">
        <v>0.20997531999999999</v>
      </c>
      <c r="R1339" s="36">
        <v>0.18383862000000001</v>
      </c>
      <c r="S1339" s="36">
        <v>0.31943455999999998</v>
      </c>
      <c r="T1339" s="36">
        <v>0.24511816</v>
      </c>
      <c r="U1339" s="36">
        <v>2.7963120000000001E-2</v>
      </c>
      <c r="V1339" s="36">
        <v>2.8278020000000001E-2</v>
      </c>
      <c r="W1339" s="36">
        <v>3.5583700000000003E-2</v>
      </c>
      <c r="X1339" s="36">
        <v>4.9124399999999999E-2</v>
      </c>
      <c r="Y1339" s="36">
        <v>5.1265720000000001E-2</v>
      </c>
      <c r="Z1339" s="36">
        <v>6.8963099999999999E-2</v>
      </c>
      <c r="AA1339" s="36">
        <v>8.3070619999999998E-2</v>
      </c>
      <c r="AB1339" s="36">
        <v>6.6380919999999996E-2</v>
      </c>
      <c r="AC1339" s="36">
        <v>6.9655880000000003E-2</v>
      </c>
      <c r="AD1339" s="36">
        <v>6.0523779999999999E-2</v>
      </c>
      <c r="AE1339" s="36">
        <v>3.5142840000000002E-2</v>
      </c>
      <c r="AF1339" s="36">
        <v>3.1678940000000003E-2</v>
      </c>
      <c r="AG1339" s="36">
        <v>4.4337920000000003E-2</v>
      </c>
      <c r="AH1339" s="59" t="s">
        <v>499</v>
      </c>
    </row>
    <row r="1340" spans="1:34" ht="15" customHeight="1" x14ac:dyDescent="0.25">
      <c r="A1340" s="34" t="s">
        <v>832</v>
      </c>
      <c r="B1340" s="34" t="s">
        <v>103</v>
      </c>
      <c r="C1340" s="34" t="s">
        <v>104</v>
      </c>
      <c r="D1340" s="34" t="s">
        <v>12</v>
      </c>
      <c r="E1340" s="34" t="s">
        <v>12</v>
      </c>
      <c r="F1340" s="34" t="s">
        <v>13</v>
      </c>
      <c r="G1340" s="34" t="s">
        <v>14</v>
      </c>
      <c r="H1340" s="34" t="s">
        <v>50</v>
      </c>
      <c r="I1340" s="59" t="s">
        <v>18</v>
      </c>
      <c r="J1340" s="35">
        <v>298</v>
      </c>
      <c r="K1340" s="36">
        <v>2.3440679999999999E-4</v>
      </c>
      <c r="L1340" s="36">
        <v>2.6784239999999999E-4</v>
      </c>
      <c r="M1340" s="36">
        <v>3.4401119999999998E-4</v>
      </c>
      <c r="N1340" s="36">
        <v>3.50448E-4</v>
      </c>
      <c r="O1340" s="36">
        <v>3.284556E-4</v>
      </c>
      <c r="P1340" s="36">
        <v>5.7859679999999996E-4</v>
      </c>
      <c r="Q1340" s="36">
        <v>5.9611919999999995E-4</v>
      </c>
      <c r="R1340" s="36">
        <v>5.2191719999999996E-4</v>
      </c>
      <c r="S1340" s="36">
        <v>9.0687359999999998E-4</v>
      </c>
      <c r="T1340" s="36">
        <v>6.9588959999999998E-4</v>
      </c>
      <c r="U1340" s="36">
        <v>7.9387200000000005E-5</v>
      </c>
      <c r="V1340" s="36">
        <v>8.02812E-5</v>
      </c>
      <c r="W1340" s="36">
        <v>1.01022E-4</v>
      </c>
      <c r="X1340" s="36">
        <v>1.3946400000000001E-4</v>
      </c>
      <c r="Y1340" s="36">
        <v>1.455432E-4</v>
      </c>
      <c r="Z1340" s="36">
        <v>1.9578600000000001E-4</v>
      </c>
      <c r="AA1340" s="36">
        <v>2.3583720000000001E-4</v>
      </c>
      <c r="AB1340" s="36">
        <v>1.8845520000000001E-4</v>
      </c>
      <c r="AC1340" s="36">
        <v>1.9775279999999999E-4</v>
      </c>
      <c r="AD1340" s="36">
        <v>1.7182680000000001E-4</v>
      </c>
      <c r="AE1340" s="36">
        <v>9.9770400000000003E-5</v>
      </c>
      <c r="AF1340" s="36">
        <v>8.9936400000000002E-5</v>
      </c>
      <c r="AG1340" s="36">
        <v>1.258752E-4</v>
      </c>
      <c r="AH1340" s="59" t="s">
        <v>499</v>
      </c>
    </row>
    <row r="1341" spans="1:34" ht="15" customHeight="1" x14ac:dyDescent="0.25">
      <c r="A1341" s="34" t="s">
        <v>832</v>
      </c>
      <c r="B1341" s="34" t="s">
        <v>103</v>
      </c>
      <c r="C1341" s="34" t="s">
        <v>104</v>
      </c>
      <c r="D1341" s="34" t="s">
        <v>12</v>
      </c>
      <c r="E1341" s="34" t="s">
        <v>12</v>
      </c>
      <c r="F1341" s="34" t="s">
        <v>13</v>
      </c>
      <c r="G1341" s="34" t="s">
        <v>14</v>
      </c>
      <c r="H1341" s="34" t="s">
        <v>910</v>
      </c>
      <c r="I1341" s="59" t="s">
        <v>16</v>
      </c>
      <c r="J1341" s="35">
        <v>25</v>
      </c>
      <c r="K1341" s="36"/>
      <c r="L1341" s="36"/>
      <c r="M1341" s="36"/>
      <c r="N1341" s="36"/>
      <c r="O1341" s="36"/>
      <c r="P1341" s="36"/>
      <c r="Q1341" s="36"/>
      <c r="R1341" s="36"/>
      <c r="S1341" s="36"/>
      <c r="T1341" s="36"/>
      <c r="U1341" s="36">
        <v>5.87069363851259E-8</v>
      </c>
      <c r="V1341" s="36">
        <v>3.25626309122783E-8</v>
      </c>
      <c r="W1341" s="36">
        <v>1.7518881591729201E-7</v>
      </c>
      <c r="X1341" s="36">
        <v>2.1130141465649398E-6</v>
      </c>
      <c r="Y1341" s="36">
        <v>2.7697783167286201E-6</v>
      </c>
      <c r="Z1341" s="36">
        <v>4.1563084888726402E-6</v>
      </c>
      <c r="AA1341" s="36">
        <v>4.2024593171330398E-6</v>
      </c>
      <c r="AB1341" s="36">
        <v>4.8239853229064902E-6</v>
      </c>
      <c r="AC1341" s="36">
        <v>6.24891919864261E-6</v>
      </c>
      <c r="AD1341" s="36">
        <v>1.3132391631901E-5</v>
      </c>
      <c r="AE1341" s="36">
        <v>9.47655421465208E-6</v>
      </c>
      <c r="AF1341" s="36">
        <v>1.3052441710625101E-5</v>
      </c>
      <c r="AG1341" s="36">
        <v>1.9182237670155299E-5</v>
      </c>
      <c r="AH1341" s="59" t="s">
        <v>1126</v>
      </c>
    </row>
    <row r="1342" spans="1:34" ht="15" customHeight="1" x14ac:dyDescent="0.25">
      <c r="A1342" s="34" t="s">
        <v>832</v>
      </c>
      <c r="B1342" s="34" t="s">
        <v>103</v>
      </c>
      <c r="C1342" s="34" t="s">
        <v>104</v>
      </c>
      <c r="D1342" s="34" t="s">
        <v>12</v>
      </c>
      <c r="E1342" s="34" t="s">
        <v>12</v>
      </c>
      <c r="F1342" s="34" t="s">
        <v>13</v>
      </c>
      <c r="G1342" s="34" t="s">
        <v>14</v>
      </c>
      <c r="H1342" s="34" t="s">
        <v>910</v>
      </c>
      <c r="I1342" s="59" t="s">
        <v>18</v>
      </c>
      <c r="J1342" s="35">
        <v>298</v>
      </c>
      <c r="K1342" s="36"/>
      <c r="L1342" s="36"/>
      <c r="M1342" s="36"/>
      <c r="N1342" s="36"/>
      <c r="O1342" s="36"/>
      <c r="P1342" s="36"/>
      <c r="Q1342" s="36"/>
      <c r="R1342" s="36"/>
      <c r="S1342" s="36"/>
      <c r="T1342" s="36"/>
      <c r="U1342" s="36">
        <v>3.4989334085535098E-7</v>
      </c>
      <c r="V1342" s="36">
        <v>1.94073280237179E-7</v>
      </c>
      <c r="W1342" s="36">
        <v>1.0441253428670601E-6</v>
      </c>
      <c r="X1342" s="36">
        <v>1.2593564313527E-5</v>
      </c>
      <c r="Y1342" s="36">
        <v>1.6507878767702601E-5</v>
      </c>
      <c r="Z1342" s="36">
        <v>2.47715985936809E-5</v>
      </c>
      <c r="AA1342" s="36">
        <v>2.5046657530112901E-5</v>
      </c>
      <c r="AB1342" s="36">
        <v>2.8750952524522701E-5</v>
      </c>
      <c r="AC1342" s="36">
        <v>3.724355842391E-5</v>
      </c>
      <c r="AD1342" s="36">
        <v>7.8269054126129894E-5</v>
      </c>
      <c r="AE1342" s="36">
        <v>5.6480263119326397E-5</v>
      </c>
      <c r="AF1342" s="36">
        <v>7.7792552595325702E-5</v>
      </c>
      <c r="AG1342" s="36">
        <v>1.14326136514125E-4</v>
      </c>
      <c r="AH1342" s="59" t="s">
        <v>1126</v>
      </c>
    </row>
    <row r="1343" spans="1:34" ht="15" customHeight="1" x14ac:dyDescent="0.25">
      <c r="A1343" s="34" t="s">
        <v>832</v>
      </c>
      <c r="B1343" s="34" t="s">
        <v>188</v>
      </c>
      <c r="C1343" s="34" t="s">
        <v>104</v>
      </c>
      <c r="D1343" s="34" t="s">
        <v>12</v>
      </c>
      <c r="E1343" s="34" t="s">
        <v>12</v>
      </c>
      <c r="F1343" s="34" t="s">
        <v>13</v>
      </c>
      <c r="G1343" s="34" t="s">
        <v>189</v>
      </c>
      <c r="H1343" s="34" t="s">
        <v>190</v>
      </c>
      <c r="I1343" s="59" t="s">
        <v>17</v>
      </c>
      <c r="J1343" s="35">
        <v>1</v>
      </c>
      <c r="K1343" s="36">
        <v>1.1993758322000001</v>
      </c>
      <c r="L1343" s="36">
        <v>1.0988758963</v>
      </c>
      <c r="M1343" s="36">
        <v>1.0858994419000001</v>
      </c>
      <c r="N1343" s="36">
        <v>1.0039179878</v>
      </c>
      <c r="O1343" s="36">
        <v>1.0170296136000001</v>
      </c>
      <c r="P1343" s="36">
        <v>1.0117579290000001</v>
      </c>
      <c r="Q1343" s="36">
        <v>0.98573743449999995</v>
      </c>
      <c r="R1343" s="36">
        <v>1.0179082277</v>
      </c>
      <c r="S1343" s="36">
        <v>0.94505084309999998</v>
      </c>
      <c r="T1343" s="36">
        <v>0.84961983470000002</v>
      </c>
      <c r="U1343" s="36">
        <v>1.0448073362999999</v>
      </c>
      <c r="V1343" s="36">
        <v>0.9787085217</v>
      </c>
      <c r="W1343" s="36">
        <v>0.89314502549999997</v>
      </c>
      <c r="X1343" s="36">
        <v>0.93315575989999999</v>
      </c>
      <c r="Y1343" s="36">
        <v>0.95525628380000005</v>
      </c>
      <c r="Z1343" s="36">
        <v>1.0537286486999999</v>
      </c>
      <c r="AA1343" s="36">
        <v>0.98431813479999997</v>
      </c>
      <c r="AB1343" s="36">
        <v>0.91504279229999996</v>
      </c>
      <c r="AC1343" s="36">
        <v>0.87956029979999995</v>
      </c>
      <c r="AD1343" s="36">
        <v>0.86070388949999999</v>
      </c>
      <c r="AE1343" s="36">
        <v>0.70789262180000001</v>
      </c>
      <c r="AF1343" s="36">
        <v>0.7712880084</v>
      </c>
      <c r="AG1343" s="36">
        <v>0.79609196029999996</v>
      </c>
      <c r="AH1343" s="59" t="s">
        <v>596</v>
      </c>
    </row>
    <row r="1344" spans="1:34" ht="15" customHeight="1" x14ac:dyDescent="0.25">
      <c r="A1344" s="34" t="s">
        <v>832</v>
      </c>
      <c r="B1344" s="34" t="s">
        <v>197</v>
      </c>
      <c r="C1344" s="34" t="s">
        <v>104</v>
      </c>
      <c r="D1344" s="34" t="s">
        <v>12</v>
      </c>
      <c r="E1344" s="34" t="s">
        <v>12</v>
      </c>
      <c r="F1344" s="34" t="s">
        <v>13</v>
      </c>
      <c r="G1344" s="34" t="s">
        <v>198</v>
      </c>
      <c r="H1344" s="34" t="s">
        <v>801</v>
      </c>
      <c r="I1344" s="59" t="s">
        <v>201</v>
      </c>
      <c r="J1344" s="35">
        <v>1430</v>
      </c>
      <c r="K1344" s="36">
        <v>0.49007935734449098</v>
      </c>
      <c r="L1344" s="36">
        <v>0.43852549340050601</v>
      </c>
      <c r="M1344" s="36">
        <v>0.38622043382115201</v>
      </c>
      <c r="N1344" s="36">
        <v>0.35243928696186</v>
      </c>
      <c r="O1344" s="36">
        <v>0.31830308425503401</v>
      </c>
      <c r="P1344" s="36">
        <v>0.247743380565248</v>
      </c>
      <c r="Q1344" s="36">
        <v>0.248963932814668</v>
      </c>
      <c r="R1344" s="36">
        <v>0.21376133416821599</v>
      </c>
      <c r="S1344" s="36">
        <v>0.20965283647706001</v>
      </c>
      <c r="T1344" s="36">
        <v>0.19686504199007099</v>
      </c>
      <c r="U1344" s="36">
        <v>0.18255460433885201</v>
      </c>
      <c r="V1344" s="36">
        <v>0.161994453863476</v>
      </c>
      <c r="W1344" s="36">
        <v>0.13528713525411101</v>
      </c>
      <c r="X1344" s="36">
        <v>0.126560890189888</v>
      </c>
      <c r="Y1344" s="36">
        <v>0.12750509504701299</v>
      </c>
      <c r="Z1344" s="36">
        <v>0.115249531348551</v>
      </c>
      <c r="AA1344" s="36">
        <v>5.8053471812847597E-2</v>
      </c>
      <c r="AB1344" s="36">
        <v>5.8486552086253897E-2</v>
      </c>
      <c r="AC1344" s="36">
        <v>5.8922863078514402E-2</v>
      </c>
      <c r="AD1344" s="36">
        <v>5.93624337214399E-2</v>
      </c>
      <c r="AE1344" s="36">
        <v>5.9805273658967199E-2</v>
      </c>
      <c r="AF1344" s="36">
        <v>6.0251411822906997E-2</v>
      </c>
      <c r="AG1344" s="36">
        <v>6.0700896432943699E-2</v>
      </c>
      <c r="AH1344" s="59" t="s">
        <v>802</v>
      </c>
    </row>
    <row r="1345" spans="1:34" ht="15" customHeight="1" x14ac:dyDescent="0.25">
      <c r="A1345" s="34" t="s">
        <v>832</v>
      </c>
      <c r="B1345" s="34" t="s">
        <v>197</v>
      </c>
      <c r="C1345" s="34" t="s">
        <v>104</v>
      </c>
      <c r="D1345" s="34" t="s">
        <v>12</v>
      </c>
      <c r="E1345" s="34" t="s">
        <v>12</v>
      </c>
      <c r="F1345" s="34" t="s">
        <v>13</v>
      </c>
      <c r="G1345" s="34" t="s">
        <v>198</v>
      </c>
      <c r="H1345" s="34" t="s">
        <v>799</v>
      </c>
      <c r="I1345" s="59" t="s">
        <v>200</v>
      </c>
      <c r="J1345" s="35">
        <v>3500</v>
      </c>
      <c r="K1345" s="36">
        <v>1.0552289330987201E-2</v>
      </c>
      <c r="L1345" s="36">
        <v>1.3297847519651801E-2</v>
      </c>
      <c r="M1345" s="36">
        <v>1.52811075092296E-2</v>
      </c>
      <c r="N1345" s="36">
        <v>2.70654676068324E-2</v>
      </c>
      <c r="O1345" s="36">
        <v>4.1427179475139103E-2</v>
      </c>
      <c r="P1345" s="36">
        <v>5.7101961490245899E-2</v>
      </c>
      <c r="Q1345" s="36">
        <v>6.7801187806486099E-2</v>
      </c>
      <c r="R1345" s="36">
        <v>8.9613398467683195E-2</v>
      </c>
      <c r="S1345" s="36">
        <v>0.11159105505675</v>
      </c>
      <c r="T1345" s="36">
        <v>0.12820896970780701</v>
      </c>
      <c r="U1345" s="36">
        <v>0.140031436967299</v>
      </c>
      <c r="V1345" s="36">
        <v>0.14127240779438399</v>
      </c>
      <c r="W1345" s="36">
        <v>0.142473461075969</v>
      </c>
      <c r="X1345" s="36">
        <v>0.14369329231861</v>
      </c>
      <c r="Y1345" s="36">
        <v>0.14488855200667</v>
      </c>
      <c r="Z1345" s="36">
        <v>0.14624251267031799</v>
      </c>
      <c r="AA1345" s="36">
        <v>0.14860518320773</v>
      </c>
      <c r="AB1345" s="36">
        <v>0.15094244954720801</v>
      </c>
      <c r="AC1345" s="36">
        <v>0.15337384528457801</v>
      </c>
      <c r="AD1345" s="36">
        <v>0.15589603219512099</v>
      </c>
      <c r="AE1345" s="36">
        <v>0.15858741582984301</v>
      </c>
      <c r="AF1345" s="36">
        <v>0.16119070435934399</v>
      </c>
      <c r="AG1345" s="36">
        <v>0.16391608086169601</v>
      </c>
      <c r="AH1345" s="59" t="s">
        <v>800</v>
      </c>
    </row>
    <row r="1346" spans="1:34" ht="15" customHeight="1" x14ac:dyDescent="0.25">
      <c r="A1346" s="34" t="s">
        <v>832</v>
      </c>
      <c r="B1346" s="34" t="s">
        <v>197</v>
      </c>
      <c r="C1346" s="34" t="s">
        <v>104</v>
      </c>
      <c r="D1346" s="34" t="s">
        <v>12</v>
      </c>
      <c r="E1346" s="34" t="s">
        <v>12</v>
      </c>
      <c r="F1346" s="34" t="s">
        <v>13</v>
      </c>
      <c r="G1346" s="34" t="s">
        <v>198</v>
      </c>
      <c r="H1346" s="34" t="s">
        <v>799</v>
      </c>
      <c r="I1346" s="59" t="s">
        <v>201</v>
      </c>
      <c r="J1346" s="35">
        <v>1430</v>
      </c>
      <c r="K1346" s="36">
        <v>2.3673023331951399</v>
      </c>
      <c r="L1346" s="36">
        <v>2.6511611260136201</v>
      </c>
      <c r="M1346" s="36">
        <v>2.9275698046283498</v>
      </c>
      <c r="N1346" s="36">
        <v>3.2681519930812</v>
      </c>
      <c r="O1346" s="36">
        <v>3.6030770539141499</v>
      </c>
      <c r="P1346" s="36">
        <v>4.0207822512444196</v>
      </c>
      <c r="Q1346" s="36">
        <v>4.3000849816386504</v>
      </c>
      <c r="R1346" s="36">
        <v>4.5027942866499799</v>
      </c>
      <c r="S1346" s="36">
        <v>4.5667585379177797</v>
      </c>
      <c r="T1346" s="36">
        <v>4.5619576186380497</v>
      </c>
      <c r="U1346" s="36">
        <v>4.5592705920115399</v>
      </c>
      <c r="V1346" s="36">
        <v>4.5007994680052104</v>
      </c>
      <c r="W1346" s="36">
        <v>4.4419052178499401</v>
      </c>
      <c r="X1346" s="36">
        <v>4.4152166182569799</v>
      </c>
      <c r="Y1346" s="36">
        <v>4.3646308475988098</v>
      </c>
      <c r="Z1346" s="36">
        <v>4.2550043103902597</v>
      </c>
      <c r="AA1346" s="36">
        <v>4.1221088099232501</v>
      </c>
      <c r="AB1346" s="36">
        <v>4.0146449621262397</v>
      </c>
      <c r="AC1346" s="36">
        <v>3.88307054890327</v>
      </c>
      <c r="AD1346" s="36">
        <v>3.7346273066374001</v>
      </c>
      <c r="AE1346" s="36">
        <v>3.5939727410917701</v>
      </c>
      <c r="AF1346" s="36">
        <v>3.38505562842749</v>
      </c>
      <c r="AG1346" s="36">
        <v>3.2065578384765598</v>
      </c>
      <c r="AH1346" s="59" t="s">
        <v>800</v>
      </c>
    </row>
    <row r="1347" spans="1:34" ht="15" customHeight="1" x14ac:dyDescent="0.25">
      <c r="A1347" s="34" t="s">
        <v>832</v>
      </c>
      <c r="B1347" s="34" t="s">
        <v>197</v>
      </c>
      <c r="C1347" s="34" t="s">
        <v>104</v>
      </c>
      <c r="D1347" s="34" t="s">
        <v>12</v>
      </c>
      <c r="E1347" s="34" t="s">
        <v>12</v>
      </c>
      <c r="F1347" s="34" t="s">
        <v>13</v>
      </c>
      <c r="G1347" s="34" t="s">
        <v>198</v>
      </c>
      <c r="H1347" s="34" t="s">
        <v>799</v>
      </c>
      <c r="I1347" s="59" t="s">
        <v>202</v>
      </c>
      <c r="J1347" s="35">
        <v>4470</v>
      </c>
      <c r="K1347" s="36">
        <v>1.5849307930642001E-2</v>
      </c>
      <c r="L1347" s="36">
        <v>1.99747062362353E-2</v>
      </c>
      <c r="M1347" s="36">
        <v>2.2899271190763602E-2</v>
      </c>
      <c r="N1347" s="36">
        <v>4.0670689817795397E-2</v>
      </c>
      <c r="O1347" s="36">
        <v>6.2350526676724E-2</v>
      </c>
      <c r="P1347" s="36">
        <v>8.5993298273121604E-2</v>
      </c>
      <c r="Q1347" s="36">
        <v>0.102135684368013</v>
      </c>
      <c r="R1347" s="36">
        <v>0.13505146369451901</v>
      </c>
      <c r="S1347" s="36">
        <v>0.16821909093308099</v>
      </c>
      <c r="T1347" s="36">
        <v>0.19330948310184201</v>
      </c>
      <c r="U1347" s="36">
        <v>0.21114264110967201</v>
      </c>
      <c r="V1347" s="36">
        <v>0.21284156557796999</v>
      </c>
      <c r="W1347" s="36">
        <v>0.21452033280644001</v>
      </c>
      <c r="X1347" s="36">
        <v>0.21619744933909199</v>
      </c>
      <c r="Y1347" s="36">
        <v>0.21787360778569401</v>
      </c>
      <c r="Z1347" s="36">
        <v>0.21971778945310499</v>
      </c>
      <c r="AA1347" s="36">
        <v>0.22304507109180599</v>
      </c>
      <c r="AB1347" s="36">
        <v>0.226363482851477</v>
      </c>
      <c r="AC1347" s="36">
        <v>0.22984398249645999</v>
      </c>
      <c r="AD1347" s="36">
        <v>0.23338010407594201</v>
      </c>
      <c r="AE1347" s="36">
        <v>0.237137311318801</v>
      </c>
      <c r="AF1347" s="36">
        <v>0.24077813275278401</v>
      </c>
      <c r="AG1347" s="36">
        <v>0.244589093083276</v>
      </c>
      <c r="AH1347" s="59" t="s">
        <v>800</v>
      </c>
    </row>
    <row r="1348" spans="1:34" ht="15" customHeight="1" x14ac:dyDescent="0.25">
      <c r="A1348" s="34" t="s">
        <v>832</v>
      </c>
      <c r="B1348" s="34" t="s">
        <v>197</v>
      </c>
      <c r="C1348" s="34" t="s">
        <v>104</v>
      </c>
      <c r="D1348" s="34" t="s">
        <v>12</v>
      </c>
      <c r="E1348" s="34" t="s">
        <v>12</v>
      </c>
      <c r="F1348" s="34" t="s">
        <v>13</v>
      </c>
      <c r="G1348" s="34" t="s">
        <v>198</v>
      </c>
      <c r="H1348" s="34" t="s">
        <v>799</v>
      </c>
      <c r="I1348" s="59" t="s">
        <v>205</v>
      </c>
      <c r="J1348" s="35">
        <v>675</v>
      </c>
      <c r="K1348" s="36">
        <v>3.21319365990989E-6</v>
      </c>
      <c r="L1348" s="36">
        <v>3.2740085619882498E-6</v>
      </c>
      <c r="M1348" s="36">
        <v>1.01030551793288E-5</v>
      </c>
      <c r="N1348" s="36">
        <v>1.0480155457964299E-5</v>
      </c>
      <c r="O1348" s="36">
        <v>1.0857076165038601E-5</v>
      </c>
      <c r="P1348" s="36">
        <v>1.12341764436741E-5</v>
      </c>
      <c r="Q1348" s="36">
        <v>1.16112767223096E-5</v>
      </c>
      <c r="R1348" s="36">
        <v>1.19881974293838E-5</v>
      </c>
      <c r="S1348" s="36">
        <v>1.20582303382733E-5</v>
      </c>
      <c r="T1348" s="36">
        <v>1.1769479267775199E-5</v>
      </c>
      <c r="U1348" s="36">
        <v>1.19881974293838E-5</v>
      </c>
      <c r="V1348" s="36">
        <v>2.3719607526172999E-5</v>
      </c>
      <c r="W1348" s="36">
        <v>3.1287591118077799E-5</v>
      </c>
      <c r="X1348" s="36">
        <v>4.25595374468025E-5</v>
      </c>
      <c r="Y1348" s="36">
        <v>4.9759159909386299E-5</v>
      </c>
      <c r="Z1348" s="36">
        <v>6.4372633707131095E-5</v>
      </c>
      <c r="AA1348" s="36">
        <v>8.3866742825412698E-5</v>
      </c>
      <c r="AB1348" s="36">
        <v>9.9782888585688402E-5</v>
      </c>
      <c r="AC1348" s="36">
        <v>1.12044453788489E-4</v>
      </c>
      <c r="AD1348" s="36">
        <v>1.3613739059051101E-4</v>
      </c>
      <c r="AE1348" s="36">
        <v>1.6054769019845799E-4</v>
      </c>
      <c r="AF1348" s="36">
        <v>1.8528313404665101E-4</v>
      </c>
      <c r="AG1348" s="36">
        <v>2.1034168699072799E-4</v>
      </c>
      <c r="AH1348" s="59" t="s">
        <v>800</v>
      </c>
    </row>
    <row r="1349" spans="1:34" ht="15" customHeight="1" x14ac:dyDescent="0.25">
      <c r="A1349" s="34" t="s">
        <v>832</v>
      </c>
      <c r="B1349" s="34" t="s">
        <v>118</v>
      </c>
      <c r="C1349" s="34" t="s">
        <v>104</v>
      </c>
      <c r="D1349" s="34" t="s">
        <v>115</v>
      </c>
      <c r="E1349" s="34" t="s">
        <v>318</v>
      </c>
      <c r="F1349" s="34" t="s">
        <v>920</v>
      </c>
      <c r="G1349" s="34" t="s">
        <v>14</v>
      </c>
      <c r="H1349" s="34" t="s">
        <v>908</v>
      </c>
      <c r="I1349" s="59" t="s">
        <v>16</v>
      </c>
      <c r="J1349" s="35">
        <v>25</v>
      </c>
      <c r="K1349" s="36">
        <v>3.0948873969693101E-7</v>
      </c>
      <c r="L1349" s="36">
        <v>3.6900663832244901E-7</v>
      </c>
      <c r="M1349" s="36">
        <v>5.3435974811563198E-7</v>
      </c>
      <c r="N1349" s="36">
        <v>1.1818052938217901E-7</v>
      </c>
      <c r="O1349" s="36">
        <v>1.8123158407607001E-7</v>
      </c>
      <c r="P1349" s="36">
        <v>3.1221208177257202E-7</v>
      </c>
      <c r="Q1349" s="36">
        <v>2.3963512862704599E-6</v>
      </c>
      <c r="R1349" s="36">
        <v>2.2038064593004898E-6</v>
      </c>
      <c r="S1349" s="36">
        <v>1.41543810990375E-6</v>
      </c>
      <c r="T1349" s="36">
        <v>8.11646997104917E-7</v>
      </c>
      <c r="U1349" s="36">
        <v>5.8976944977106805E-7</v>
      </c>
      <c r="V1349" s="36">
        <v>1.2949011570468701E-6</v>
      </c>
      <c r="W1349" s="36">
        <v>1.7968863799238799E-6</v>
      </c>
      <c r="X1349" s="36">
        <v>4.5828827864981704E-6</v>
      </c>
      <c r="Y1349" s="36">
        <v>4.1073940835440701E-6</v>
      </c>
      <c r="Z1349" s="36">
        <v>7.1271855604759303E-6</v>
      </c>
      <c r="AA1349" s="36">
        <v>8.8796565579260304E-6</v>
      </c>
      <c r="AB1349" s="36">
        <v>8.9435408216650299E-6</v>
      </c>
      <c r="AC1349" s="36">
        <v>8.4360078059073998E-6</v>
      </c>
      <c r="AD1349" s="36">
        <v>8.6415930717078099E-6</v>
      </c>
      <c r="AE1349" s="36">
        <v>5.32566386914155E-6</v>
      </c>
      <c r="AF1349" s="36">
        <v>4.1104655334194398E-6</v>
      </c>
      <c r="AG1349" s="36">
        <v>3.3671324206201998E-6</v>
      </c>
      <c r="AH1349" s="59" t="s">
        <v>923</v>
      </c>
    </row>
    <row r="1350" spans="1:34" ht="15" customHeight="1" x14ac:dyDescent="0.25">
      <c r="A1350" s="34" t="s">
        <v>832</v>
      </c>
      <c r="B1350" s="34" t="s">
        <v>118</v>
      </c>
      <c r="C1350" s="34" t="s">
        <v>104</v>
      </c>
      <c r="D1350" s="34" t="s">
        <v>115</v>
      </c>
      <c r="E1350" s="34" t="s">
        <v>318</v>
      </c>
      <c r="F1350" s="34" t="s">
        <v>920</v>
      </c>
      <c r="G1350" s="34" t="s">
        <v>14</v>
      </c>
      <c r="H1350" s="34" t="s">
        <v>908</v>
      </c>
      <c r="I1350" s="59" t="s">
        <v>18</v>
      </c>
      <c r="J1350" s="35">
        <v>298</v>
      </c>
      <c r="K1350" s="36">
        <v>2.6165653595713299E-5</v>
      </c>
      <c r="L1350" s="36">
        <v>3.1236951830261002E-5</v>
      </c>
      <c r="M1350" s="36">
        <v>4.84380254185231E-5</v>
      </c>
      <c r="N1350" s="36">
        <v>1.0521018603145799E-5</v>
      </c>
      <c r="O1350" s="36">
        <v>1.5264582340120802E-5</v>
      </c>
      <c r="P1350" s="36">
        <v>2.6005505404450599E-5</v>
      </c>
      <c r="Q1350" s="36">
        <v>1.90769639451051E-4</v>
      </c>
      <c r="R1350" s="36">
        <v>1.74436451061037E-4</v>
      </c>
      <c r="S1350" s="36">
        <v>1.14549927785569E-4</v>
      </c>
      <c r="T1350" s="36">
        <v>6.8484603512731194E-5</v>
      </c>
      <c r="U1350" s="36">
        <v>4.9965168431133698E-5</v>
      </c>
      <c r="V1350" s="36">
        <v>1.10059478949106E-4</v>
      </c>
      <c r="W1350" s="36">
        <v>1.7422058051816701E-4</v>
      </c>
      <c r="X1350" s="36">
        <v>5.1725310610593596E-4</v>
      </c>
      <c r="Y1350" s="36">
        <v>5.5343081909300701E-4</v>
      </c>
      <c r="Z1350" s="36">
        <v>1.0421718487825401E-3</v>
      </c>
      <c r="AA1350" s="36">
        <v>1.3747901446254599E-3</v>
      </c>
      <c r="AB1350" s="36">
        <v>1.4080184399370001E-3</v>
      </c>
      <c r="AC1350" s="36">
        <v>1.42683968084679E-3</v>
      </c>
      <c r="AD1350" s="36">
        <v>1.60429987881282E-3</v>
      </c>
      <c r="AE1350" s="36">
        <v>1.9801616615863099E-3</v>
      </c>
      <c r="AF1350" s="36">
        <v>2.0657426736229601E-3</v>
      </c>
      <c r="AG1350" s="36">
        <v>1.9567080845141801E-3</v>
      </c>
      <c r="AH1350" s="59" t="s">
        <v>923</v>
      </c>
    </row>
    <row r="1351" spans="1:34" ht="15" customHeight="1" x14ac:dyDescent="0.25">
      <c r="A1351" s="34" t="s">
        <v>832</v>
      </c>
      <c r="B1351" s="34" t="s">
        <v>118</v>
      </c>
      <c r="C1351" s="34" t="s">
        <v>104</v>
      </c>
      <c r="D1351" s="34" t="s">
        <v>115</v>
      </c>
      <c r="E1351" s="34" t="s">
        <v>318</v>
      </c>
      <c r="F1351" s="34" t="s">
        <v>920</v>
      </c>
      <c r="G1351" s="34" t="s">
        <v>14</v>
      </c>
      <c r="H1351" s="34" t="s">
        <v>21</v>
      </c>
      <c r="I1351" s="59" t="s">
        <v>16</v>
      </c>
      <c r="J1351" s="35">
        <v>25</v>
      </c>
      <c r="K1351" s="36">
        <v>5.6428630596176699E-4</v>
      </c>
      <c r="L1351" s="36">
        <v>5.4673090100545399E-4</v>
      </c>
      <c r="M1351" s="36">
        <v>5.0896008916537E-4</v>
      </c>
      <c r="N1351" s="36">
        <v>5.0309715307895705E-4</v>
      </c>
      <c r="O1351" s="36">
        <v>5.2195662789701603E-4</v>
      </c>
      <c r="P1351" s="36">
        <v>5.1875193818783701E-4</v>
      </c>
      <c r="Q1351" s="36">
        <v>5.3027670208735797E-4</v>
      </c>
      <c r="R1351" s="36">
        <v>5.3633298637102895E-4</v>
      </c>
      <c r="S1351" s="36">
        <v>4.8248805276305802E-4</v>
      </c>
      <c r="T1351" s="36">
        <v>4.1122383428171799E-4</v>
      </c>
      <c r="U1351" s="36">
        <v>3.9731044949464501E-4</v>
      </c>
      <c r="V1351" s="36">
        <v>3.8467763982130698E-4</v>
      </c>
      <c r="W1351" s="36">
        <v>3.2761696969143297E-4</v>
      </c>
      <c r="X1351" s="36">
        <v>2.7469621060824298E-4</v>
      </c>
      <c r="Y1351" s="36">
        <v>2.1838245044267701E-4</v>
      </c>
      <c r="Z1351" s="36">
        <v>2.00687948686246E-4</v>
      </c>
      <c r="AA1351" s="36">
        <v>1.9225290169565799E-4</v>
      </c>
      <c r="AB1351" s="36">
        <v>1.83440307513281E-4</v>
      </c>
      <c r="AC1351" s="36">
        <v>1.6314956355795401E-4</v>
      </c>
      <c r="AD1351" s="36">
        <v>1.3371429322283E-4</v>
      </c>
      <c r="AE1351" s="36">
        <v>6.1272589864201204E-5</v>
      </c>
      <c r="AF1351" s="36">
        <v>4.1517373819489797E-5</v>
      </c>
      <c r="AG1351" s="36">
        <v>2.9111051688638199E-5</v>
      </c>
      <c r="AH1351" s="59" t="s">
        <v>921</v>
      </c>
    </row>
    <row r="1352" spans="1:34" ht="15" customHeight="1" x14ac:dyDescent="0.25">
      <c r="A1352" s="34" t="s">
        <v>832</v>
      </c>
      <c r="B1352" s="34" t="s">
        <v>118</v>
      </c>
      <c r="C1352" s="34" t="s">
        <v>104</v>
      </c>
      <c r="D1352" s="34" t="s">
        <v>115</v>
      </c>
      <c r="E1352" s="34" t="s">
        <v>318</v>
      </c>
      <c r="F1352" s="34" t="s">
        <v>920</v>
      </c>
      <c r="G1352" s="34" t="s">
        <v>14</v>
      </c>
      <c r="H1352" s="34" t="s">
        <v>21</v>
      </c>
      <c r="I1352" s="59" t="s">
        <v>17</v>
      </c>
      <c r="J1352" s="35">
        <v>1</v>
      </c>
      <c r="K1352" s="36">
        <v>1.02344640795541</v>
      </c>
      <c r="L1352" s="36">
        <v>0.99285756578444895</v>
      </c>
      <c r="M1352" s="36">
        <v>0.98972669028450599</v>
      </c>
      <c r="N1352" s="36">
        <v>0.96082120062523402</v>
      </c>
      <c r="O1352" s="36">
        <v>0.94311427017342597</v>
      </c>
      <c r="P1352" s="36">
        <v>0.92694546874946604</v>
      </c>
      <c r="Q1352" s="36">
        <v>0.90560785961823698</v>
      </c>
      <c r="R1352" s="36">
        <v>0.91070382181410003</v>
      </c>
      <c r="S1352" s="36">
        <v>0.83766305067371305</v>
      </c>
      <c r="T1352" s="36">
        <v>0.74435977813387999</v>
      </c>
      <c r="U1352" s="36">
        <v>0.72209432351424596</v>
      </c>
      <c r="V1352" s="36">
        <v>0.701401412753758</v>
      </c>
      <c r="W1352" s="36">
        <v>0.68143445486134802</v>
      </c>
      <c r="X1352" s="36">
        <v>0.66511096664922797</v>
      </c>
      <c r="Y1352" s="36">
        <v>0.63122897107825504</v>
      </c>
      <c r="Z1352" s="36">
        <v>0.62953723992505395</v>
      </c>
      <c r="AA1352" s="36">
        <v>0.63854572968005097</v>
      </c>
      <c r="AB1352" s="36">
        <v>0.61954446122263396</v>
      </c>
      <c r="AC1352" s="36">
        <v>0.59197447651006496</v>
      </c>
      <c r="AD1352" s="36">
        <v>0.53253533811345299</v>
      </c>
      <c r="AE1352" s="36">
        <v>0.48873336984856702</v>
      </c>
      <c r="AF1352" s="36">
        <v>0.44760398527802397</v>
      </c>
      <c r="AG1352" s="36">
        <v>0.36291306095153097</v>
      </c>
      <c r="AH1352" s="59" t="s">
        <v>921</v>
      </c>
    </row>
    <row r="1353" spans="1:34" ht="15" customHeight="1" x14ac:dyDescent="0.25">
      <c r="A1353" s="34" t="s">
        <v>832</v>
      </c>
      <c r="B1353" s="34" t="s">
        <v>118</v>
      </c>
      <c r="C1353" s="34" t="s">
        <v>104</v>
      </c>
      <c r="D1353" s="34" t="s">
        <v>115</v>
      </c>
      <c r="E1353" s="34" t="s">
        <v>318</v>
      </c>
      <c r="F1353" s="34" t="s">
        <v>920</v>
      </c>
      <c r="G1353" s="34" t="s">
        <v>14</v>
      </c>
      <c r="H1353" s="34" t="s">
        <v>21</v>
      </c>
      <c r="I1353" s="59" t="s">
        <v>18</v>
      </c>
      <c r="J1353" s="35">
        <v>298</v>
      </c>
      <c r="K1353" s="36">
        <v>4.7707454639735601E-2</v>
      </c>
      <c r="L1353" s="36">
        <v>4.6281570696023899E-2</v>
      </c>
      <c r="M1353" s="36">
        <v>4.6135626463150503E-2</v>
      </c>
      <c r="N1353" s="36">
        <v>4.47882111749245E-2</v>
      </c>
      <c r="O1353" s="36">
        <v>4.3962811256792703E-2</v>
      </c>
      <c r="P1353" s="36">
        <v>4.3209110472348697E-2</v>
      </c>
      <c r="Q1353" s="36">
        <v>4.2214468240146102E-2</v>
      </c>
      <c r="R1353" s="36">
        <v>4.2452014029955097E-2</v>
      </c>
      <c r="S1353" s="36">
        <v>3.9047254143218302E-2</v>
      </c>
      <c r="T1353" s="36">
        <v>3.46979676463069E-2</v>
      </c>
      <c r="U1353" s="36">
        <v>3.3660074349655102E-2</v>
      </c>
      <c r="V1353" s="36">
        <v>3.2695484417249898E-2</v>
      </c>
      <c r="W1353" s="36">
        <v>3.1764734423365297E-2</v>
      </c>
      <c r="X1353" s="36">
        <v>3.1003949869993198E-2</v>
      </c>
      <c r="Y1353" s="36">
        <v>2.94248800981242E-2</v>
      </c>
      <c r="Z1353" s="36">
        <v>2.9345571086373302E-2</v>
      </c>
      <c r="AA1353" s="36">
        <v>2.9765497438176799E-2</v>
      </c>
      <c r="AB1353" s="36">
        <v>2.8879762585835401E-2</v>
      </c>
      <c r="AC1353" s="36">
        <v>2.7594601208679698E-2</v>
      </c>
      <c r="AD1353" s="36">
        <v>2.4823874791703601E-2</v>
      </c>
      <c r="AE1353" s="36">
        <v>2.2782067426037202E-2</v>
      </c>
      <c r="AF1353" s="36">
        <v>2.0864841244473499E-2</v>
      </c>
      <c r="AG1353" s="36">
        <v>1.6917015154805402E-2</v>
      </c>
      <c r="AH1353" s="59" t="s">
        <v>921</v>
      </c>
    </row>
    <row r="1354" spans="1:34" ht="15" customHeight="1" x14ac:dyDescent="0.25">
      <c r="A1354" s="34" t="s">
        <v>832</v>
      </c>
      <c r="B1354" s="34" t="s">
        <v>118</v>
      </c>
      <c r="C1354" s="34" t="s">
        <v>104</v>
      </c>
      <c r="D1354" s="34" t="s">
        <v>115</v>
      </c>
      <c r="E1354" s="34" t="s">
        <v>318</v>
      </c>
      <c r="F1354" s="34" t="s">
        <v>920</v>
      </c>
      <c r="G1354" s="34" t="s">
        <v>14</v>
      </c>
      <c r="H1354" s="34" t="s">
        <v>322</v>
      </c>
      <c r="I1354" s="59" t="s">
        <v>16</v>
      </c>
      <c r="J1354" s="35">
        <v>25</v>
      </c>
      <c r="K1354" s="36">
        <v>4.8744941694394102E-6</v>
      </c>
      <c r="L1354" s="36">
        <v>6.1546726922926602E-6</v>
      </c>
      <c r="M1354" s="36">
        <v>7.3823043658393598E-6</v>
      </c>
      <c r="N1354" s="36">
        <v>4.2495341215764403E-5</v>
      </c>
      <c r="O1354" s="36">
        <v>6.1828343964375894E-5</v>
      </c>
      <c r="P1354" s="36">
        <v>6.2322673639364794E-5</v>
      </c>
      <c r="Q1354" s="36">
        <v>6.2291464985344896E-5</v>
      </c>
      <c r="R1354" s="36">
        <v>5.8728014639474702E-5</v>
      </c>
      <c r="S1354" s="36">
        <v>6.2602978490487103E-5</v>
      </c>
      <c r="T1354" s="36">
        <v>6.2334632185962803E-5</v>
      </c>
      <c r="U1354" s="36">
        <v>9.4086192256359196E-5</v>
      </c>
      <c r="V1354" s="36">
        <v>9.5432396500456197E-5</v>
      </c>
      <c r="W1354" s="36">
        <v>8.2424290751943201E-5</v>
      </c>
      <c r="X1354" s="36">
        <v>6.0485060840914603E-5</v>
      </c>
      <c r="Y1354" s="36">
        <v>6.2416824661531899E-5</v>
      </c>
      <c r="Z1354" s="36">
        <v>9.2667983249173798E-5</v>
      </c>
      <c r="AA1354" s="36">
        <v>8.4689022350653705E-5</v>
      </c>
      <c r="AB1354" s="36">
        <v>7.1536909556305098E-5</v>
      </c>
      <c r="AC1354" s="36">
        <v>8.0067885353261899E-5</v>
      </c>
      <c r="AD1354" s="36">
        <v>6.9807254175011406E-5</v>
      </c>
      <c r="AE1354" s="36">
        <v>4.0870640828303698E-5</v>
      </c>
      <c r="AF1354" s="36">
        <v>4.0535418821156701E-5</v>
      </c>
      <c r="AG1354" s="36">
        <v>3.9585966990723898E-5</v>
      </c>
      <c r="AH1354" s="59" t="s">
        <v>925</v>
      </c>
    </row>
    <row r="1355" spans="1:34" ht="15" customHeight="1" x14ac:dyDescent="0.25">
      <c r="A1355" s="34" t="s">
        <v>832</v>
      </c>
      <c r="B1355" s="34" t="s">
        <v>118</v>
      </c>
      <c r="C1355" s="34" t="s">
        <v>104</v>
      </c>
      <c r="D1355" s="34" t="s">
        <v>115</v>
      </c>
      <c r="E1355" s="34" t="s">
        <v>318</v>
      </c>
      <c r="F1355" s="34" t="s">
        <v>920</v>
      </c>
      <c r="G1355" s="34" t="s">
        <v>14</v>
      </c>
      <c r="H1355" s="34" t="s">
        <v>322</v>
      </c>
      <c r="I1355" s="59" t="s">
        <v>18</v>
      </c>
      <c r="J1355" s="35">
        <v>298</v>
      </c>
      <c r="K1355" s="36">
        <v>4.0393661557937701E-5</v>
      </c>
      <c r="L1355" s="36">
        <v>5.3373548749035001E-5</v>
      </c>
      <c r="M1355" s="36">
        <v>6.98500743702187E-5</v>
      </c>
      <c r="N1355" s="36">
        <v>4.0405780992025498E-4</v>
      </c>
      <c r="O1355" s="36">
        <v>5.8951321565218204E-4</v>
      </c>
      <c r="P1355" s="36">
        <v>6.0362778301691501E-4</v>
      </c>
      <c r="Q1355" s="36">
        <v>6.0048304863588597E-4</v>
      </c>
      <c r="R1355" s="36">
        <v>5.6269866523672805E-4</v>
      </c>
      <c r="S1355" s="36">
        <v>5.9784242381865705E-4</v>
      </c>
      <c r="T1355" s="36">
        <v>5.9009561430717697E-4</v>
      </c>
      <c r="U1355" s="36">
        <v>8.8758105514316805E-4</v>
      </c>
      <c r="V1355" s="36">
        <v>8.9720664946141401E-4</v>
      </c>
      <c r="W1355" s="36">
        <v>7.8417510042618399E-4</v>
      </c>
      <c r="X1355" s="36">
        <v>7.0435543095772105E-4</v>
      </c>
      <c r="Y1355" s="36">
        <v>7.1725133986291799E-4</v>
      </c>
      <c r="Z1355" s="36">
        <v>7.8870223644232997E-4</v>
      </c>
      <c r="AA1355" s="36">
        <v>7.5802663180296202E-4</v>
      </c>
      <c r="AB1355" s="36">
        <v>6.9789291486692796E-4</v>
      </c>
      <c r="AC1355" s="36">
        <v>6.9757118637876899E-4</v>
      </c>
      <c r="AD1355" s="36">
        <v>6.2963667091666005E-4</v>
      </c>
      <c r="AE1355" s="36">
        <v>4.3469279008308802E-4</v>
      </c>
      <c r="AF1355" s="36">
        <v>4.4733082669766298E-4</v>
      </c>
      <c r="AG1355" s="36">
        <v>4.31518162673179E-4</v>
      </c>
      <c r="AH1355" s="59" t="s">
        <v>925</v>
      </c>
    </row>
    <row r="1356" spans="1:34" ht="15" customHeight="1" x14ac:dyDescent="0.25">
      <c r="A1356" s="34" t="s">
        <v>832</v>
      </c>
      <c r="B1356" s="34" t="s">
        <v>118</v>
      </c>
      <c r="C1356" s="34" t="s">
        <v>104</v>
      </c>
      <c r="D1356" s="34" t="s">
        <v>115</v>
      </c>
      <c r="E1356" s="34" t="s">
        <v>318</v>
      </c>
      <c r="F1356" s="34" t="s">
        <v>920</v>
      </c>
      <c r="G1356" s="34" t="s">
        <v>14</v>
      </c>
      <c r="H1356" s="34" t="s">
        <v>92</v>
      </c>
      <c r="I1356" s="59" t="s">
        <v>16</v>
      </c>
      <c r="J1356" s="35">
        <v>25</v>
      </c>
      <c r="K1356" s="36">
        <v>1.2508072424834999E-3</v>
      </c>
      <c r="L1356" s="36">
        <v>1.17227241255753E-3</v>
      </c>
      <c r="M1356" s="36">
        <v>1.19933178500932E-3</v>
      </c>
      <c r="N1356" s="36">
        <v>1.14947883849824E-3</v>
      </c>
      <c r="O1356" s="36">
        <v>1.08936154153939E-3</v>
      </c>
      <c r="P1356" s="36">
        <v>1.03105756564774E-3</v>
      </c>
      <c r="Q1356" s="36">
        <v>1.02864704467626E-3</v>
      </c>
      <c r="R1356" s="36">
        <v>9.6805628511532796E-4</v>
      </c>
      <c r="S1356" s="36">
        <v>9.31137092777444E-4</v>
      </c>
      <c r="T1356" s="36">
        <v>9.1142838056417299E-4</v>
      </c>
      <c r="U1356" s="36">
        <v>8.66385534753413E-4</v>
      </c>
      <c r="V1356" s="36">
        <v>8.0254853537633695E-4</v>
      </c>
      <c r="W1356" s="36">
        <v>7.5223715509671097E-4</v>
      </c>
      <c r="X1356" s="36">
        <v>5.2617892872143003E-4</v>
      </c>
      <c r="Y1356" s="36">
        <v>5.0294266351097699E-4</v>
      </c>
      <c r="Z1356" s="36">
        <v>8.0341777807628099E-4</v>
      </c>
      <c r="AA1356" s="36">
        <v>7.4368575329478203E-4</v>
      </c>
      <c r="AB1356" s="36">
        <v>6.3271598576473704E-4</v>
      </c>
      <c r="AC1356" s="36">
        <v>6.9693052406391998E-4</v>
      </c>
      <c r="AD1356" s="36">
        <v>6.2202374689520105E-4</v>
      </c>
      <c r="AE1356" s="36">
        <v>3.62950707327284E-4</v>
      </c>
      <c r="AF1356" s="36">
        <v>3.6122558346003399E-4</v>
      </c>
      <c r="AG1356" s="36">
        <v>3.4339056207710199E-4</v>
      </c>
      <c r="AH1356" s="59" t="s">
        <v>922</v>
      </c>
    </row>
    <row r="1357" spans="1:34" ht="15" customHeight="1" x14ac:dyDescent="0.25">
      <c r="A1357" s="34" t="s">
        <v>832</v>
      </c>
      <c r="B1357" s="34" t="s">
        <v>118</v>
      </c>
      <c r="C1357" s="34" t="s">
        <v>104</v>
      </c>
      <c r="D1357" s="34" t="s">
        <v>115</v>
      </c>
      <c r="E1357" s="34" t="s">
        <v>318</v>
      </c>
      <c r="F1357" s="34" t="s">
        <v>920</v>
      </c>
      <c r="G1357" s="34" t="s">
        <v>14</v>
      </c>
      <c r="H1357" s="34" t="s">
        <v>92</v>
      </c>
      <c r="I1357" s="59" t="s">
        <v>17</v>
      </c>
      <c r="J1357" s="35">
        <v>1</v>
      </c>
      <c r="K1357" s="36">
        <v>0.39595373599187</v>
      </c>
      <c r="L1357" s="36">
        <v>0.40955371947501701</v>
      </c>
      <c r="M1357" s="36">
        <v>0.49849809012649199</v>
      </c>
      <c r="N1357" s="36">
        <v>0.493622461450893</v>
      </c>
      <c r="O1357" s="36">
        <v>0.50176807891404795</v>
      </c>
      <c r="P1357" s="36">
        <v>0.53273682907476005</v>
      </c>
      <c r="Q1357" s="36">
        <v>0.61338627497887499</v>
      </c>
      <c r="R1357" s="36">
        <v>0.63154112577458299</v>
      </c>
      <c r="S1357" s="36">
        <v>0.66094728372413103</v>
      </c>
      <c r="T1357" s="36">
        <v>0.73204917708153205</v>
      </c>
      <c r="U1357" s="36">
        <v>0.72575238067393499</v>
      </c>
      <c r="V1357" s="36">
        <v>0.69112068183727904</v>
      </c>
      <c r="W1357" s="36">
        <v>0.67804529814024195</v>
      </c>
      <c r="X1357" s="36">
        <v>0.68822402207959799</v>
      </c>
      <c r="Y1357" s="36">
        <v>0.63906325388837404</v>
      </c>
      <c r="Z1357" s="36">
        <v>0.68707057130738003</v>
      </c>
      <c r="AA1357" s="36">
        <v>0.69092830336826005</v>
      </c>
      <c r="AB1357" s="36">
        <v>0.68111335477372803</v>
      </c>
      <c r="AC1357" s="36">
        <v>0.66954268303442199</v>
      </c>
      <c r="AD1357" s="36">
        <v>0.63276429961303704</v>
      </c>
      <c r="AE1357" s="36">
        <v>0.50156249308116296</v>
      </c>
      <c r="AF1357" s="36">
        <v>0.53019268992660396</v>
      </c>
      <c r="AG1357" s="36">
        <v>0.50853348879508098</v>
      </c>
      <c r="AH1357" s="59" t="s">
        <v>922</v>
      </c>
    </row>
    <row r="1358" spans="1:34" ht="15" customHeight="1" x14ac:dyDescent="0.25">
      <c r="A1358" s="34" t="s">
        <v>832</v>
      </c>
      <c r="B1358" s="34" t="s">
        <v>118</v>
      </c>
      <c r="C1358" s="34" t="s">
        <v>104</v>
      </c>
      <c r="D1358" s="34" t="s">
        <v>115</v>
      </c>
      <c r="E1358" s="34" t="s">
        <v>318</v>
      </c>
      <c r="F1358" s="34" t="s">
        <v>920</v>
      </c>
      <c r="G1358" s="34" t="s">
        <v>14</v>
      </c>
      <c r="H1358" s="34" t="s">
        <v>92</v>
      </c>
      <c r="I1358" s="59" t="s">
        <v>18</v>
      </c>
      <c r="J1358" s="35">
        <v>298</v>
      </c>
      <c r="K1358" s="36">
        <v>1.03651133165488E-2</v>
      </c>
      <c r="L1358" s="36">
        <v>1.0165989628845899E-2</v>
      </c>
      <c r="M1358" s="36">
        <v>1.1347867850737599E-2</v>
      </c>
      <c r="N1358" s="36">
        <v>1.09295722482863E-2</v>
      </c>
      <c r="O1358" s="36">
        <v>1.03867091399168E-2</v>
      </c>
      <c r="P1358" s="36">
        <v>9.9863333225429906E-3</v>
      </c>
      <c r="Q1358" s="36">
        <v>9.9160473028338404E-3</v>
      </c>
      <c r="R1358" s="36">
        <v>9.2753685417840993E-3</v>
      </c>
      <c r="S1358" s="36">
        <v>8.8921209481768494E-3</v>
      </c>
      <c r="T1358" s="36">
        <v>8.6281072217046992E-3</v>
      </c>
      <c r="U1358" s="36">
        <v>8.1732225383500702E-3</v>
      </c>
      <c r="V1358" s="36">
        <v>7.5451514250899701E-3</v>
      </c>
      <c r="W1358" s="36">
        <v>7.1566966638213197E-3</v>
      </c>
      <c r="X1358" s="36">
        <v>6.1274136282219701E-3</v>
      </c>
      <c r="Y1358" s="36">
        <v>5.7794721412638304E-3</v>
      </c>
      <c r="Z1358" s="36">
        <v>6.83793232731155E-3</v>
      </c>
      <c r="AA1358" s="36">
        <v>6.6565133359995704E-3</v>
      </c>
      <c r="AB1358" s="36">
        <v>6.1725898746115898E-3</v>
      </c>
      <c r="AC1358" s="36">
        <v>6.07183080144929E-3</v>
      </c>
      <c r="AD1358" s="36">
        <v>5.6104335552908599E-3</v>
      </c>
      <c r="AE1358" s="36">
        <v>3.8602784892344299E-3</v>
      </c>
      <c r="AF1358" s="36">
        <v>3.9863246408394096E-3</v>
      </c>
      <c r="AG1358" s="36">
        <v>3.7432271001879001E-3</v>
      </c>
      <c r="AH1358" s="59" t="s">
        <v>922</v>
      </c>
    </row>
    <row r="1359" spans="1:34" ht="15" customHeight="1" x14ac:dyDescent="0.25">
      <c r="A1359" s="34" t="s">
        <v>832</v>
      </c>
      <c r="B1359" s="34" t="s">
        <v>118</v>
      </c>
      <c r="C1359" s="34" t="s">
        <v>104</v>
      </c>
      <c r="D1359" s="34" t="s">
        <v>115</v>
      </c>
      <c r="E1359" s="34" t="s">
        <v>318</v>
      </c>
      <c r="F1359" s="34" t="s">
        <v>920</v>
      </c>
      <c r="G1359" s="34" t="s">
        <v>14</v>
      </c>
      <c r="H1359" s="34" t="s">
        <v>910</v>
      </c>
      <c r="I1359" s="59" t="s">
        <v>16</v>
      </c>
      <c r="J1359" s="35">
        <v>25</v>
      </c>
      <c r="K1359" s="36"/>
      <c r="L1359" s="36"/>
      <c r="M1359" s="36"/>
      <c r="N1359" s="36"/>
      <c r="O1359" s="36"/>
      <c r="P1359" s="36"/>
      <c r="Q1359" s="36"/>
      <c r="R1359" s="36"/>
      <c r="S1359" s="36"/>
      <c r="T1359" s="36"/>
      <c r="U1359" s="36">
        <v>2.15251693491718E-7</v>
      </c>
      <c r="V1359" s="36">
        <v>1.8626692413663999E-7</v>
      </c>
      <c r="W1359" s="36">
        <v>7.9292300457353297E-7</v>
      </c>
      <c r="X1359" s="36">
        <v>8.9467066804989701E-6</v>
      </c>
      <c r="Y1359" s="36">
        <v>6.9387957897618098E-6</v>
      </c>
      <c r="Z1359" s="36">
        <v>9.3087619284101398E-6</v>
      </c>
      <c r="AA1359" s="36">
        <v>1.38983136584503E-5</v>
      </c>
      <c r="AB1359" s="36">
        <v>1.7672732632329599E-5</v>
      </c>
      <c r="AC1359" s="36">
        <v>1.7545152179806699E-5</v>
      </c>
      <c r="AD1359" s="36">
        <v>2.5238187660806899E-5</v>
      </c>
      <c r="AE1359" s="36">
        <v>1.1772687898505801E-5</v>
      </c>
      <c r="AF1359" s="36">
        <v>1.3334552971637701E-5</v>
      </c>
      <c r="AG1359" s="36">
        <v>1.65117727540403E-5</v>
      </c>
      <c r="AH1359" s="59" t="s">
        <v>924</v>
      </c>
    </row>
    <row r="1360" spans="1:34" ht="15" customHeight="1" x14ac:dyDescent="0.25">
      <c r="A1360" s="34" t="s">
        <v>832</v>
      </c>
      <c r="B1360" s="34" t="s">
        <v>118</v>
      </c>
      <c r="C1360" s="34" t="s">
        <v>104</v>
      </c>
      <c r="D1360" s="34" t="s">
        <v>115</v>
      </c>
      <c r="E1360" s="34" t="s">
        <v>318</v>
      </c>
      <c r="F1360" s="34" t="s">
        <v>920</v>
      </c>
      <c r="G1360" s="34" t="s">
        <v>14</v>
      </c>
      <c r="H1360" s="34" t="s">
        <v>910</v>
      </c>
      <c r="I1360" s="59" t="s">
        <v>18</v>
      </c>
      <c r="J1360" s="35">
        <v>298</v>
      </c>
      <c r="K1360" s="36"/>
      <c r="L1360" s="36"/>
      <c r="M1360" s="36"/>
      <c r="N1360" s="36"/>
      <c r="O1360" s="36"/>
      <c r="P1360" s="36"/>
      <c r="Q1360" s="36"/>
      <c r="R1360" s="36"/>
      <c r="S1360" s="36"/>
      <c r="T1360" s="36"/>
      <c r="U1360" s="36">
        <v>1.8236087210986001E-5</v>
      </c>
      <c r="V1360" s="36">
        <v>1.5831664451272999E-5</v>
      </c>
      <c r="W1360" s="36">
        <v>7.6879377408861304E-5</v>
      </c>
      <c r="X1360" s="36">
        <v>1.0097818415824901E-3</v>
      </c>
      <c r="Y1360" s="36">
        <v>9.3493425742424002E-4</v>
      </c>
      <c r="Z1360" s="36">
        <v>1.3611725900061901E-3</v>
      </c>
      <c r="AA1360" s="36">
        <v>2.1518022144105999E-3</v>
      </c>
      <c r="AB1360" s="36">
        <v>2.7822910328891299E-3</v>
      </c>
      <c r="AC1360" s="36">
        <v>2.9675315519638798E-3</v>
      </c>
      <c r="AD1360" s="36">
        <v>4.6854348578676801E-3</v>
      </c>
      <c r="AE1360" s="36">
        <v>4.3772618406350602E-3</v>
      </c>
      <c r="AF1360" s="36">
        <v>6.7013711423296899E-3</v>
      </c>
      <c r="AG1360" s="36">
        <v>9.5953218351717603E-3</v>
      </c>
      <c r="AH1360" s="59" t="s">
        <v>924</v>
      </c>
    </row>
    <row r="1361" spans="1:34" ht="15" customHeight="1" x14ac:dyDescent="0.25">
      <c r="A1361" s="34" t="s">
        <v>832</v>
      </c>
      <c r="B1361" s="34" t="s">
        <v>118</v>
      </c>
      <c r="C1361" s="34" t="s">
        <v>104</v>
      </c>
      <c r="D1361" s="34" t="s">
        <v>115</v>
      </c>
      <c r="E1361" s="34" t="s">
        <v>318</v>
      </c>
      <c r="F1361" s="34" t="s">
        <v>914</v>
      </c>
      <c r="G1361" s="34" t="s">
        <v>14</v>
      </c>
      <c r="H1361" s="34" t="s">
        <v>908</v>
      </c>
      <c r="I1361" s="59" t="s">
        <v>16</v>
      </c>
      <c r="J1361" s="35">
        <v>25</v>
      </c>
      <c r="K1361" s="36">
        <v>1.0914783332122101E-5</v>
      </c>
      <c r="L1361" s="36">
        <v>1.2913825592557401E-5</v>
      </c>
      <c r="M1361" s="36">
        <v>2.0415314616547601E-5</v>
      </c>
      <c r="N1361" s="36">
        <v>4.4807412951747604E-6</v>
      </c>
      <c r="O1361" s="36">
        <v>6.9608790517504103E-6</v>
      </c>
      <c r="P1361" s="36">
        <v>1.18265686753796E-5</v>
      </c>
      <c r="Q1361" s="36">
        <v>8.9043704888622794E-5</v>
      </c>
      <c r="R1361" s="36">
        <v>8.1430348040023205E-5</v>
      </c>
      <c r="S1361" s="36">
        <v>5.1657420296590903E-5</v>
      </c>
      <c r="T1361" s="36">
        <v>3.1231431363998598E-5</v>
      </c>
      <c r="U1361" s="36">
        <v>2.3250951077461099E-5</v>
      </c>
      <c r="V1361" s="36">
        <v>5.13166609674716E-5</v>
      </c>
      <c r="W1361" s="36">
        <v>7.5494357485584001E-5</v>
      </c>
      <c r="X1361" s="36">
        <v>1.8572710523982001E-4</v>
      </c>
      <c r="Y1361" s="36">
        <v>1.5460231199679501E-4</v>
      </c>
      <c r="Z1361" s="36">
        <v>2.5215965641377502E-4</v>
      </c>
      <c r="AA1361" s="36">
        <v>2.9270565124062098E-4</v>
      </c>
      <c r="AB1361" s="36">
        <v>2.6774993462855902E-4</v>
      </c>
      <c r="AC1361" s="36">
        <v>2.4926573285239702E-4</v>
      </c>
      <c r="AD1361" s="36">
        <v>2.54172074526947E-4</v>
      </c>
      <c r="AE1361" s="36">
        <v>2.3356915811294601E-4</v>
      </c>
      <c r="AF1361" s="36">
        <v>2.1198739248964001E-4</v>
      </c>
      <c r="AG1361" s="36">
        <v>1.8266487877670399E-4</v>
      </c>
      <c r="AH1361" s="59" t="s">
        <v>917</v>
      </c>
    </row>
    <row r="1362" spans="1:34" ht="15" customHeight="1" x14ac:dyDescent="0.25">
      <c r="A1362" s="34" t="s">
        <v>832</v>
      </c>
      <c r="B1362" s="34" t="s">
        <v>118</v>
      </c>
      <c r="C1362" s="34" t="s">
        <v>104</v>
      </c>
      <c r="D1362" s="34" t="s">
        <v>115</v>
      </c>
      <c r="E1362" s="34" t="s">
        <v>318</v>
      </c>
      <c r="F1362" s="34" t="s">
        <v>914</v>
      </c>
      <c r="G1362" s="34" t="s">
        <v>14</v>
      </c>
      <c r="H1362" s="34" t="s">
        <v>908</v>
      </c>
      <c r="I1362" s="59" t="s">
        <v>18</v>
      </c>
      <c r="J1362" s="35">
        <v>298</v>
      </c>
      <c r="K1362" s="36">
        <v>6.5005673508657005E-4</v>
      </c>
      <c r="L1362" s="36">
        <v>8.00671379505425E-4</v>
      </c>
      <c r="M1362" s="36">
        <v>1.28198763366641E-3</v>
      </c>
      <c r="N1362" s="36">
        <v>2.8401967445606797E-4</v>
      </c>
      <c r="O1362" s="36">
        <v>4.4909348086152997E-4</v>
      </c>
      <c r="P1362" s="36">
        <v>8.1446156411637801E-4</v>
      </c>
      <c r="Q1362" s="36">
        <v>6.1637535968136498E-3</v>
      </c>
      <c r="R1362" s="36">
        <v>5.7812134668224604E-3</v>
      </c>
      <c r="S1362" s="36">
        <v>3.78972844818772E-3</v>
      </c>
      <c r="T1362" s="36">
        <v>2.3272410315525499E-3</v>
      </c>
      <c r="U1362" s="36">
        <v>1.75712337443635E-3</v>
      </c>
      <c r="V1362" s="36">
        <v>4.0237857643910802E-3</v>
      </c>
      <c r="W1362" s="36">
        <v>6.46513403858369E-3</v>
      </c>
      <c r="X1362" s="36">
        <v>1.9867963216750901E-2</v>
      </c>
      <c r="Y1362" s="36">
        <v>2.2622002734241399E-2</v>
      </c>
      <c r="Z1362" s="36">
        <v>4.1873100380326399E-2</v>
      </c>
      <c r="AA1362" s="36">
        <v>5.6038981389772299E-2</v>
      </c>
      <c r="AB1362" s="36">
        <v>6.05575393713347E-2</v>
      </c>
      <c r="AC1362" s="36">
        <v>6.2421883067467397E-2</v>
      </c>
      <c r="AD1362" s="36">
        <v>7.2398017400743295E-2</v>
      </c>
      <c r="AE1362" s="36">
        <v>9.2479429855447701E-2</v>
      </c>
      <c r="AF1362" s="36">
        <v>9.9893311616784899E-2</v>
      </c>
      <c r="AG1362" s="36">
        <v>9.6250326787364601E-2</v>
      </c>
      <c r="AH1362" s="59" t="s">
        <v>917</v>
      </c>
    </row>
    <row r="1363" spans="1:34" ht="15" customHeight="1" x14ac:dyDescent="0.25">
      <c r="A1363" s="34" t="s">
        <v>832</v>
      </c>
      <c r="B1363" s="34" t="s">
        <v>118</v>
      </c>
      <c r="C1363" s="34" t="s">
        <v>104</v>
      </c>
      <c r="D1363" s="34" t="s">
        <v>115</v>
      </c>
      <c r="E1363" s="34" t="s">
        <v>318</v>
      </c>
      <c r="F1363" s="34" t="s">
        <v>914</v>
      </c>
      <c r="G1363" s="34" t="s">
        <v>14</v>
      </c>
      <c r="H1363" s="34" t="s">
        <v>21</v>
      </c>
      <c r="I1363" s="59" t="s">
        <v>16</v>
      </c>
      <c r="J1363" s="35">
        <v>25</v>
      </c>
      <c r="K1363" s="36">
        <v>1.9900765284344601E-2</v>
      </c>
      <c r="L1363" s="36">
        <v>1.9133497255614699E-2</v>
      </c>
      <c r="M1363" s="36">
        <v>1.9444915872160101E-2</v>
      </c>
      <c r="N1363" s="36">
        <v>1.90746157685233E-2</v>
      </c>
      <c r="O1363" s="36">
        <v>2.0047702918745101E-2</v>
      </c>
      <c r="P1363" s="36">
        <v>1.9650281909762E-2</v>
      </c>
      <c r="Q1363" s="36">
        <v>1.9704040238384998E-2</v>
      </c>
      <c r="R1363" s="36">
        <v>1.9817430682819801E-2</v>
      </c>
      <c r="S1363" s="36">
        <v>1.7608744568393699E-2</v>
      </c>
      <c r="T1363" s="36">
        <v>1.5823515643401901E-2</v>
      </c>
      <c r="U1363" s="36">
        <v>1.5663486515535702E-2</v>
      </c>
      <c r="V1363" s="36">
        <v>1.5244694096572401E-2</v>
      </c>
      <c r="W1363" s="36">
        <v>1.3764494463626899E-2</v>
      </c>
      <c r="X1363" s="36">
        <v>1.11324104048493E-2</v>
      </c>
      <c r="Y1363" s="36">
        <v>8.2199153651288798E-3</v>
      </c>
      <c r="Z1363" s="36">
        <v>7.1003348738025102E-3</v>
      </c>
      <c r="AA1363" s="36">
        <v>6.3373521742230501E-3</v>
      </c>
      <c r="AB1363" s="36">
        <v>5.4917992017147902E-3</v>
      </c>
      <c r="AC1363" s="36">
        <v>4.8207157295829198E-3</v>
      </c>
      <c r="AD1363" s="36">
        <v>3.9328905006672096E-3</v>
      </c>
      <c r="AE1363" s="36">
        <v>2.6872494362450601E-3</v>
      </c>
      <c r="AF1363" s="36">
        <v>2.1411588900223E-3</v>
      </c>
      <c r="AG1363" s="36">
        <v>1.5792567869332599E-3</v>
      </c>
      <c r="AH1363" s="59" t="s">
        <v>915</v>
      </c>
    </row>
    <row r="1364" spans="1:34" ht="15" customHeight="1" x14ac:dyDescent="0.25">
      <c r="A1364" s="34" t="s">
        <v>832</v>
      </c>
      <c r="B1364" s="34" t="s">
        <v>118</v>
      </c>
      <c r="C1364" s="34" t="s">
        <v>104</v>
      </c>
      <c r="D1364" s="34" t="s">
        <v>115</v>
      </c>
      <c r="E1364" s="34" t="s">
        <v>318</v>
      </c>
      <c r="F1364" s="34" t="s">
        <v>914</v>
      </c>
      <c r="G1364" s="34" t="s">
        <v>14</v>
      </c>
      <c r="H1364" s="34" t="s">
        <v>21</v>
      </c>
      <c r="I1364" s="59" t="s">
        <v>17</v>
      </c>
      <c r="J1364" s="35">
        <v>1</v>
      </c>
      <c r="K1364" s="36">
        <v>25.426394492991498</v>
      </c>
      <c r="L1364" s="36">
        <v>25.449110437175101</v>
      </c>
      <c r="M1364" s="36">
        <v>26.194655267039799</v>
      </c>
      <c r="N1364" s="36">
        <v>25.9378045896119</v>
      </c>
      <c r="O1364" s="36">
        <v>27.747006829602601</v>
      </c>
      <c r="P1364" s="36">
        <v>29.030831917578201</v>
      </c>
      <c r="Q1364" s="36">
        <v>29.260126077120699</v>
      </c>
      <c r="R1364" s="36">
        <v>30.182758058498301</v>
      </c>
      <c r="S1364" s="36">
        <v>27.712941897932801</v>
      </c>
      <c r="T1364" s="36">
        <v>25.294803927549701</v>
      </c>
      <c r="U1364" s="36">
        <v>25.3938664520557</v>
      </c>
      <c r="V1364" s="36">
        <v>25.643307116395299</v>
      </c>
      <c r="W1364" s="36">
        <v>25.2872828002569</v>
      </c>
      <c r="X1364" s="36">
        <v>25.547261223672901</v>
      </c>
      <c r="Y1364" s="36">
        <v>25.802075014663998</v>
      </c>
      <c r="Z1364" s="36">
        <v>25.293982054235801</v>
      </c>
      <c r="AA1364" s="36">
        <v>26.028301411636601</v>
      </c>
      <c r="AB1364" s="36">
        <v>26.646020420343799</v>
      </c>
      <c r="AC1364" s="36">
        <v>25.897907135373799</v>
      </c>
      <c r="AD1364" s="36">
        <v>24.0319800458869</v>
      </c>
      <c r="AE1364" s="36">
        <v>22.8252997074589</v>
      </c>
      <c r="AF1364" s="36">
        <v>21.644827767378299</v>
      </c>
      <c r="AG1364" s="36">
        <v>17.851666780770799</v>
      </c>
      <c r="AH1364" s="59" t="s">
        <v>915</v>
      </c>
    </row>
    <row r="1365" spans="1:34" ht="15" customHeight="1" x14ac:dyDescent="0.25">
      <c r="A1365" s="34" t="s">
        <v>832</v>
      </c>
      <c r="B1365" s="34" t="s">
        <v>118</v>
      </c>
      <c r="C1365" s="34" t="s">
        <v>104</v>
      </c>
      <c r="D1365" s="34" t="s">
        <v>115</v>
      </c>
      <c r="E1365" s="34" t="s">
        <v>318</v>
      </c>
      <c r="F1365" s="34" t="s">
        <v>914</v>
      </c>
      <c r="G1365" s="34" t="s">
        <v>14</v>
      </c>
      <c r="H1365" s="34" t="s">
        <v>21</v>
      </c>
      <c r="I1365" s="59" t="s">
        <v>18</v>
      </c>
      <c r="J1365" s="35">
        <v>298</v>
      </c>
      <c r="K1365" s="36">
        <v>1.1852389656139899</v>
      </c>
      <c r="L1365" s="36">
        <v>1.1862978582617301</v>
      </c>
      <c r="M1365" s="36">
        <v>1.2210510665159</v>
      </c>
      <c r="N1365" s="36">
        <v>1.2090780975872599</v>
      </c>
      <c r="O1365" s="36">
        <v>1.2934131767155299</v>
      </c>
      <c r="P1365" s="36">
        <v>1.3532580564023</v>
      </c>
      <c r="Q1365" s="36">
        <v>1.3639464917033599</v>
      </c>
      <c r="R1365" s="36">
        <v>1.4069545310678</v>
      </c>
      <c r="S1365" s="36">
        <v>1.2918252565569299</v>
      </c>
      <c r="T1365" s="36">
        <v>1.1791049356510801</v>
      </c>
      <c r="U1365" s="36">
        <v>1.18372268686661</v>
      </c>
      <c r="V1365" s="36">
        <v>1.1953502416528501</v>
      </c>
      <c r="W1365" s="36">
        <v>1.1787543419742801</v>
      </c>
      <c r="X1365" s="36">
        <v>1.19087798278945</v>
      </c>
      <c r="Y1365" s="36">
        <v>1.2027695153034601</v>
      </c>
      <c r="Z1365" s="36">
        <v>1.1790666244278101</v>
      </c>
      <c r="AA1365" s="36">
        <v>1.2132965627635699</v>
      </c>
      <c r="AB1365" s="36">
        <v>1.24209123277162</v>
      </c>
      <c r="AC1365" s="36">
        <v>1.2072182972366901</v>
      </c>
      <c r="AD1365" s="36">
        <v>1.12023901694336</v>
      </c>
      <c r="AE1365" s="36">
        <v>1.06399020209313</v>
      </c>
      <c r="AF1365" s="36">
        <v>1.0089630789363999</v>
      </c>
      <c r="AG1365" s="36">
        <v>0.83214673144312901</v>
      </c>
      <c r="AH1365" s="59" t="s">
        <v>915</v>
      </c>
    </row>
    <row r="1366" spans="1:34" ht="15" customHeight="1" x14ac:dyDescent="0.25">
      <c r="A1366" s="34" t="s">
        <v>832</v>
      </c>
      <c r="B1366" s="34" t="s">
        <v>118</v>
      </c>
      <c r="C1366" s="34" t="s">
        <v>104</v>
      </c>
      <c r="D1366" s="34" t="s">
        <v>115</v>
      </c>
      <c r="E1366" s="34" t="s">
        <v>318</v>
      </c>
      <c r="F1366" s="34" t="s">
        <v>914</v>
      </c>
      <c r="G1366" s="34" t="s">
        <v>14</v>
      </c>
      <c r="H1366" s="34" t="s">
        <v>322</v>
      </c>
      <c r="I1366" s="59" t="s">
        <v>16</v>
      </c>
      <c r="J1366" s="35">
        <v>25</v>
      </c>
      <c r="K1366" s="36">
        <v>1.2693899441766301E-4</v>
      </c>
      <c r="L1366" s="36">
        <v>1.5647043637932999E-4</v>
      </c>
      <c r="M1366" s="36">
        <v>1.7092424673089001E-4</v>
      </c>
      <c r="N1366" s="36">
        <v>9.6502977982684097E-4</v>
      </c>
      <c r="O1366" s="36">
        <v>1.34766034814881E-3</v>
      </c>
      <c r="P1366" s="36">
        <v>1.2876431253975001E-3</v>
      </c>
      <c r="Q1366" s="36">
        <v>1.1743534201795101E-3</v>
      </c>
      <c r="R1366" s="36">
        <v>1.0599187990731199E-3</v>
      </c>
      <c r="S1366" s="36">
        <v>1.0361061618980199E-3</v>
      </c>
      <c r="T1366" s="36">
        <v>9.3492369054389501E-4</v>
      </c>
      <c r="U1366" s="36">
        <v>1.3450994537392701E-3</v>
      </c>
      <c r="V1366" s="36">
        <v>1.33834342843177E-3</v>
      </c>
      <c r="W1366" s="36">
        <v>1.1402541753831499E-3</v>
      </c>
      <c r="X1366" s="36">
        <v>1.1061492698291901E-3</v>
      </c>
      <c r="Y1366" s="36">
        <v>1.2136109890400299E-3</v>
      </c>
      <c r="Z1366" s="36">
        <v>1.05248465735288E-3</v>
      </c>
      <c r="AA1366" s="36">
        <v>9.9781116842826497E-4</v>
      </c>
      <c r="AB1366" s="36">
        <v>9.4050882320165501E-4</v>
      </c>
      <c r="AC1366" s="36">
        <v>8.7289041113839002E-4</v>
      </c>
      <c r="AD1366" s="36">
        <v>8.3763695768942505E-4</v>
      </c>
      <c r="AE1366" s="36">
        <v>6.6602731087312805E-4</v>
      </c>
      <c r="AF1366" s="36">
        <v>6.4148650720282404E-4</v>
      </c>
      <c r="AG1366" s="36">
        <v>6.0698059479946101E-4</v>
      </c>
      <c r="AH1366" s="59" t="s">
        <v>919</v>
      </c>
    </row>
    <row r="1367" spans="1:34" ht="15" customHeight="1" x14ac:dyDescent="0.25">
      <c r="A1367" s="34" t="s">
        <v>832</v>
      </c>
      <c r="B1367" s="34" t="s">
        <v>118</v>
      </c>
      <c r="C1367" s="34" t="s">
        <v>104</v>
      </c>
      <c r="D1367" s="34" t="s">
        <v>115</v>
      </c>
      <c r="E1367" s="34" t="s">
        <v>318</v>
      </c>
      <c r="F1367" s="34" t="s">
        <v>914</v>
      </c>
      <c r="G1367" s="34" t="s">
        <v>14</v>
      </c>
      <c r="H1367" s="34" t="s">
        <v>322</v>
      </c>
      <c r="I1367" s="59" t="s">
        <v>18</v>
      </c>
      <c r="J1367" s="35">
        <v>298</v>
      </c>
      <c r="K1367" s="36">
        <v>9.7525681089188703E-4</v>
      </c>
      <c r="L1367" s="36">
        <v>1.22734661453618E-3</v>
      </c>
      <c r="M1367" s="36">
        <v>1.3939220656761101E-3</v>
      </c>
      <c r="N1367" s="36">
        <v>8.0574417924966692E-3</v>
      </c>
      <c r="O1367" s="36">
        <v>1.1620096070554101E-2</v>
      </c>
      <c r="P1367" s="36">
        <v>1.15472608909814E-2</v>
      </c>
      <c r="Q1367" s="36">
        <v>1.1033132845665599E-2</v>
      </c>
      <c r="R1367" s="36">
        <v>1.04275648181704E-2</v>
      </c>
      <c r="S1367" s="36">
        <v>1.04743767284434E-2</v>
      </c>
      <c r="T1367" s="36">
        <v>9.6718507757591297E-3</v>
      </c>
      <c r="U1367" s="36">
        <v>1.41848717628454E-2</v>
      </c>
      <c r="V1367" s="36">
        <v>1.44035648605878E-2</v>
      </c>
      <c r="W1367" s="36">
        <v>1.25444350219728E-2</v>
      </c>
      <c r="X1367" s="36">
        <v>1.2410243280266801E-2</v>
      </c>
      <c r="Y1367" s="36">
        <v>1.2854043983791899E-2</v>
      </c>
      <c r="Z1367" s="36">
        <v>1.15393523250995E-2</v>
      </c>
      <c r="AA1367" s="36">
        <v>1.15428763088286E-2</v>
      </c>
      <c r="AB1367" s="36">
        <v>1.1487983464523699E-2</v>
      </c>
      <c r="AC1367" s="36">
        <v>1.11959645298916E-2</v>
      </c>
      <c r="AD1367" s="36">
        <v>1.10185755423357E-2</v>
      </c>
      <c r="AE1367" s="36">
        <v>8.9657719396159605E-3</v>
      </c>
      <c r="AF1367" s="36">
        <v>8.9773215099776694E-3</v>
      </c>
      <c r="AG1367" s="36">
        <v>8.6303061126916207E-3</v>
      </c>
      <c r="AH1367" s="59" t="s">
        <v>919</v>
      </c>
    </row>
    <row r="1368" spans="1:34" ht="15" customHeight="1" x14ac:dyDescent="0.25">
      <c r="A1368" s="34" t="s">
        <v>832</v>
      </c>
      <c r="B1368" s="34" t="s">
        <v>118</v>
      </c>
      <c r="C1368" s="34" t="s">
        <v>104</v>
      </c>
      <c r="D1368" s="34" t="s">
        <v>115</v>
      </c>
      <c r="E1368" s="34" t="s">
        <v>318</v>
      </c>
      <c r="F1368" s="34" t="s">
        <v>914</v>
      </c>
      <c r="G1368" s="34" t="s">
        <v>14</v>
      </c>
      <c r="H1368" s="34" t="s">
        <v>92</v>
      </c>
      <c r="I1368" s="59" t="s">
        <v>16</v>
      </c>
      <c r="J1368" s="35">
        <v>25</v>
      </c>
      <c r="K1368" s="36">
        <v>3.2572859470554397E-2</v>
      </c>
      <c r="L1368" s="36">
        <v>2.9802718214085901E-2</v>
      </c>
      <c r="M1368" s="36">
        <v>2.7768413732942001E-2</v>
      </c>
      <c r="N1368" s="36">
        <v>2.61035981520737E-2</v>
      </c>
      <c r="O1368" s="36">
        <v>2.3744600941871901E-2</v>
      </c>
      <c r="P1368" s="36">
        <v>2.1302587144734E-2</v>
      </c>
      <c r="Q1368" s="36">
        <v>1.9392627470831099E-2</v>
      </c>
      <c r="R1368" s="36">
        <v>1.7471407154719999E-2</v>
      </c>
      <c r="S1368" s="36">
        <v>1.54107185099047E-2</v>
      </c>
      <c r="T1368" s="36">
        <v>1.36700250782163E-2</v>
      </c>
      <c r="U1368" s="36">
        <v>1.2386245862188699E-2</v>
      </c>
      <c r="V1368" s="36">
        <v>1.1254936454554301E-2</v>
      </c>
      <c r="W1368" s="36">
        <v>1.0406417199982299E-2</v>
      </c>
      <c r="X1368" s="36">
        <v>9.6227470008760207E-3</v>
      </c>
      <c r="Y1368" s="36">
        <v>9.7790418946153805E-3</v>
      </c>
      <c r="Z1368" s="36">
        <v>9.1248870993139199E-3</v>
      </c>
      <c r="AA1368" s="36">
        <v>8.7621503925980008E-3</v>
      </c>
      <c r="AB1368" s="36">
        <v>8.3184326927639805E-3</v>
      </c>
      <c r="AC1368" s="36">
        <v>7.5978523599195503E-3</v>
      </c>
      <c r="AD1368" s="36">
        <v>7.46383860986162E-3</v>
      </c>
      <c r="AE1368" s="36">
        <v>5.9146389359592396E-3</v>
      </c>
      <c r="AF1368" s="36">
        <v>5.7165152004088103E-3</v>
      </c>
      <c r="AG1368" s="36">
        <v>5.2652852377440204E-3</v>
      </c>
      <c r="AH1368" s="59" t="s">
        <v>916</v>
      </c>
    </row>
    <row r="1369" spans="1:34" ht="15" customHeight="1" x14ac:dyDescent="0.25">
      <c r="A1369" s="34" t="s">
        <v>832</v>
      </c>
      <c r="B1369" s="34" t="s">
        <v>118</v>
      </c>
      <c r="C1369" s="34" t="s">
        <v>104</v>
      </c>
      <c r="D1369" s="34" t="s">
        <v>115</v>
      </c>
      <c r="E1369" s="34" t="s">
        <v>318</v>
      </c>
      <c r="F1369" s="34" t="s">
        <v>914</v>
      </c>
      <c r="G1369" s="34" t="s">
        <v>14</v>
      </c>
      <c r="H1369" s="34" t="s">
        <v>92</v>
      </c>
      <c r="I1369" s="59" t="s">
        <v>17</v>
      </c>
      <c r="J1369" s="35">
        <v>1</v>
      </c>
      <c r="K1369" s="36">
        <v>10.1058394361431</v>
      </c>
      <c r="L1369" s="36">
        <v>9.9907094825128109</v>
      </c>
      <c r="M1369" s="36">
        <v>10.544396454584801</v>
      </c>
      <c r="N1369" s="36">
        <v>10.9322996861676</v>
      </c>
      <c r="O1369" s="36">
        <v>10.7594478144148</v>
      </c>
      <c r="P1369" s="36">
        <v>10.3393817567777</v>
      </c>
      <c r="Q1369" s="36">
        <v>10.5227059260143</v>
      </c>
      <c r="R1369" s="36">
        <v>10.313949296476901</v>
      </c>
      <c r="S1369" s="36">
        <v>9.4379478871230695</v>
      </c>
      <c r="T1369" s="36">
        <v>8.72073650995676</v>
      </c>
      <c r="U1369" s="36">
        <v>8.0671071526429508</v>
      </c>
      <c r="V1369" s="36">
        <v>7.5694959583403199</v>
      </c>
      <c r="W1369" s="36">
        <v>7.1457214046437496</v>
      </c>
      <c r="X1369" s="36">
        <v>6.9071261849440004</v>
      </c>
      <c r="Y1369" s="36">
        <v>6.7150349186268796</v>
      </c>
      <c r="Z1369" s="36">
        <v>6.7154542442249197</v>
      </c>
      <c r="AA1369" s="36">
        <v>7.2357120130528196</v>
      </c>
      <c r="AB1369" s="36">
        <v>7.5693743722710698</v>
      </c>
      <c r="AC1369" s="36">
        <v>7.5538562634328299</v>
      </c>
      <c r="AD1369" s="36">
        <v>7.74744420477957</v>
      </c>
      <c r="AE1369" s="36">
        <v>6.20043275106935</v>
      </c>
      <c r="AF1369" s="36">
        <v>6.8091378702311598</v>
      </c>
      <c r="AG1369" s="36">
        <v>6.6469511659203704</v>
      </c>
      <c r="AH1369" s="59" t="s">
        <v>916</v>
      </c>
    </row>
    <row r="1370" spans="1:34" ht="15" customHeight="1" x14ac:dyDescent="0.25">
      <c r="A1370" s="34" t="s">
        <v>832</v>
      </c>
      <c r="B1370" s="34" t="s">
        <v>118</v>
      </c>
      <c r="C1370" s="34" t="s">
        <v>104</v>
      </c>
      <c r="D1370" s="34" t="s">
        <v>115</v>
      </c>
      <c r="E1370" s="34" t="s">
        <v>318</v>
      </c>
      <c r="F1370" s="34" t="s">
        <v>914</v>
      </c>
      <c r="G1370" s="34" t="s">
        <v>14</v>
      </c>
      <c r="H1370" s="34" t="s">
        <v>92</v>
      </c>
      <c r="I1370" s="59" t="s">
        <v>18</v>
      </c>
      <c r="J1370" s="35">
        <v>298</v>
      </c>
      <c r="K1370" s="36">
        <v>0.25025330628002901</v>
      </c>
      <c r="L1370" s="36">
        <v>0.23377109536115701</v>
      </c>
      <c r="M1370" s="36">
        <v>0.22645707306882701</v>
      </c>
      <c r="N1370" s="36">
        <v>0.21794998152574899</v>
      </c>
      <c r="O1370" s="36">
        <v>0.20473596665548999</v>
      </c>
      <c r="P1370" s="36">
        <v>0.19103626351220099</v>
      </c>
      <c r="Q1370" s="36">
        <v>0.182195096838462</v>
      </c>
      <c r="R1370" s="36">
        <v>0.17188508282880299</v>
      </c>
      <c r="S1370" s="36">
        <v>0.155792598543224</v>
      </c>
      <c r="T1370" s="36">
        <v>0.141417362715964</v>
      </c>
      <c r="U1370" s="36">
        <v>0.13062031115230699</v>
      </c>
      <c r="V1370" s="36">
        <v>0.12112825735239199</v>
      </c>
      <c r="W1370" s="36">
        <v>0.114485548218101</v>
      </c>
      <c r="X1370" s="36">
        <v>0.107960683573719</v>
      </c>
      <c r="Y1370" s="36">
        <v>0.103575392582889</v>
      </c>
      <c r="Z1370" s="36">
        <v>0.100044486568164</v>
      </c>
      <c r="AA1370" s="36">
        <v>0.101362283146647</v>
      </c>
      <c r="AB1370" s="36">
        <v>0.10160672060461499</v>
      </c>
      <c r="AC1370" s="36">
        <v>9.7452422938262701E-2</v>
      </c>
      <c r="AD1370" s="36">
        <v>9.8181997348133807E-2</v>
      </c>
      <c r="AE1370" s="36">
        <v>7.9620314271294096E-2</v>
      </c>
      <c r="AF1370" s="36">
        <v>8.0000115816182396E-2</v>
      </c>
      <c r="AG1370" s="36">
        <v>7.4864046333112694E-2</v>
      </c>
      <c r="AH1370" s="59" t="s">
        <v>916</v>
      </c>
    </row>
    <row r="1371" spans="1:34" ht="15" customHeight="1" x14ac:dyDescent="0.25">
      <c r="A1371" s="34" t="s">
        <v>832</v>
      </c>
      <c r="B1371" s="34" t="s">
        <v>118</v>
      </c>
      <c r="C1371" s="34" t="s">
        <v>104</v>
      </c>
      <c r="D1371" s="34" t="s">
        <v>115</v>
      </c>
      <c r="E1371" s="34" t="s">
        <v>318</v>
      </c>
      <c r="F1371" s="34" t="s">
        <v>914</v>
      </c>
      <c r="G1371" s="34" t="s">
        <v>14</v>
      </c>
      <c r="H1371" s="34" t="s">
        <v>910</v>
      </c>
      <c r="I1371" s="59" t="s">
        <v>16</v>
      </c>
      <c r="J1371" s="35">
        <v>25</v>
      </c>
      <c r="K1371" s="36"/>
      <c r="L1371" s="36"/>
      <c r="M1371" s="36"/>
      <c r="N1371" s="36"/>
      <c r="O1371" s="36"/>
      <c r="P1371" s="36"/>
      <c r="Q1371" s="36"/>
      <c r="R1371" s="36"/>
      <c r="S1371" s="36"/>
      <c r="T1371" s="36"/>
      <c r="U1371" s="36">
        <v>8.4860390728263408E-6</v>
      </c>
      <c r="V1371" s="36">
        <v>7.3817190936587702E-6</v>
      </c>
      <c r="W1371" s="36">
        <v>3.3313855252413701E-5</v>
      </c>
      <c r="X1371" s="36">
        <v>3.6257657256569601E-4</v>
      </c>
      <c r="Y1371" s="36">
        <v>2.6117627131730598E-4</v>
      </c>
      <c r="Z1371" s="36">
        <v>3.2934377666866602E-4</v>
      </c>
      <c r="AA1371" s="36">
        <v>4.58138771922646E-4</v>
      </c>
      <c r="AB1371" s="36">
        <v>5.2908273147830398E-4</v>
      </c>
      <c r="AC1371" s="36">
        <v>5.1842119124686397E-4</v>
      </c>
      <c r="AD1371" s="36">
        <v>7.4232175269275101E-4</v>
      </c>
      <c r="AE1371" s="36">
        <v>5.1631812835827701E-4</v>
      </c>
      <c r="AF1371" s="36">
        <v>6.8769755919128705E-4</v>
      </c>
      <c r="AG1371" s="36">
        <v>8.9575359437444203E-4</v>
      </c>
      <c r="AH1371" s="59" t="s">
        <v>918</v>
      </c>
    </row>
    <row r="1372" spans="1:34" ht="15" customHeight="1" x14ac:dyDescent="0.25">
      <c r="A1372" s="34" t="s">
        <v>832</v>
      </c>
      <c r="B1372" s="34" t="s">
        <v>118</v>
      </c>
      <c r="C1372" s="34" t="s">
        <v>104</v>
      </c>
      <c r="D1372" s="34" t="s">
        <v>115</v>
      </c>
      <c r="E1372" s="34" t="s">
        <v>318</v>
      </c>
      <c r="F1372" s="34" t="s">
        <v>914</v>
      </c>
      <c r="G1372" s="34" t="s">
        <v>14</v>
      </c>
      <c r="H1372" s="34" t="s">
        <v>910</v>
      </c>
      <c r="I1372" s="59" t="s">
        <v>18</v>
      </c>
      <c r="J1372" s="35">
        <v>298</v>
      </c>
      <c r="K1372" s="36"/>
      <c r="L1372" s="36"/>
      <c r="M1372" s="36"/>
      <c r="N1372" s="36"/>
      <c r="O1372" s="36"/>
      <c r="P1372" s="36"/>
      <c r="Q1372" s="36"/>
      <c r="R1372" s="36"/>
      <c r="S1372" s="36"/>
      <c r="T1372" s="36"/>
      <c r="U1372" s="36">
        <v>6.4130785710945397E-4</v>
      </c>
      <c r="V1372" s="36">
        <v>5.7880726543423501E-4</v>
      </c>
      <c r="W1372" s="36">
        <v>2.8529091010537702E-3</v>
      </c>
      <c r="X1372" s="36">
        <v>3.8786250384342899E-2</v>
      </c>
      <c r="Y1372" s="36">
        <v>3.8216312858125698E-2</v>
      </c>
      <c r="Z1372" s="36">
        <v>5.4690132498647799E-2</v>
      </c>
      <c r="AA1372" s="36">
        <v>8.7711426154191793E-2</v>
      </c>
      <c r="AB1372" s="36">
        <v>0.11966370182924101</v>
      </c>
      <c r="AC1372" s="36">
        <v>0.12982461170814599</v>
      </c>
      <c r="AD1372" s="36">
        <v>0.21144188742379899</v>
      </c>
      <c r="AE1372" s="36">
        <v>0.20443112661096999</v>
      </c>
      <c r="AF1372" s="36">
        <v>0.32405883091257298</v>
      </c>
      <c r="AG1372" s="36">
        <v>0.47199317546363501</v>
      </c>
      <c r="AH1372" s="59" t="s">
        <v>918</v>
      </c>
    </row>
    <row r="1373" spans="1:34" ht="15" customHeight="1" x14ac:dyDescent="0.25">
      <c r="A1373" s="34" t="s">
        <v>832</v>
      </c>
      <c r="B1373" s="34" t="s">
        <v>118</v>
      </c>
      <c r="C1373" s="34" t="s">
        <v>104</v>
      </c>
      <c r="D1373" s="34" t="s">
        <v>115</v>
      </c>
      <c r="E1373" s="34" t="s">
        <v>318</v>
      </c>
      <c r="F1373" s="34" t="s">
        <v>926</v>
      </c>
      <c r="G1373" s="34" t="s">
        <v>14</v>
      </c>
      <c r="H1373" s="34" t="s">
        <v>908</v>
      </c>
      <c r="I1373" s="59" t="s">
        <v>16</v>
      </c>
      <c r="J1373" s="35">
        <v>25</v>
      </c>
      <c r="K1373" s="36">
        <v>6.2048058237145602E-9</v>
      </c>
      <c r="L1373" s="36">
        <v>8.0956654323807008E-9</v>
      </c>
      <c r="M1373" s="36">
        <v>1.3755199347006501E-8</v>
      </c>
      <c r="N1373" s="36">
        <v>3.3991056445823402E-9</v>
      </c>
      <c r="O1373" s="36">
        <v>5.2256255775263098E-9</v>
      </c>
      <c r="P1373" s="36">
        <v>9.5035194307356304E-9</v>
      </c>
      <c r="Q1373" s="36">
        <v>7.4070285384606403E-8</v>
      </c>
      <c r="R1373" s="36">
        <v>6.8877981752969396E-8</v>
      </c>
      <c r="S1373" s="36">
        <v>4.7195484608769E-8</v>
      </c>
      <c r="T1373" s="36">
        <v>3.1360264989804998E-8</v>
      </c>
      <c r="U1373" s="36">
        <v>2.3454726783456702E-8</v>
      </c>
      <c r="V1373" s="36">
        <v>5.1521260122541003E-8</v>
      </c>
      <c r="W1373" s="36">
        <v>8.2175190180965195E-8</v>
      </c>
      <c r="X1373" s="36">
        <v>2.36202599474367E-7</v>
      </c>
      <c r="Y1373" s="36">
        <v>2.6278670666908303E-7</v>
      </c>
      <c r="Z1373" s="36">
        <v>4.9321491705130002E-7</v>
      </c>
      <c r="AA1373" s="36">
        <v>6.3763896783584295E-7</v>
      </c>
      <c r="AB1373" s="36">
        <v>6.4446027936437996E-7</v>
      </c>
      <c r="AC1373" s="36">
        <v>6.7639367793826902E-7</v>
      </c>
      <c r="AD1373" s="36">
        <v>7.6130908106140505E-7</v>
      </c>
      <c r="AE1373" s="36">
        <v>8.4391746076065803E-7</v>
      </c>
      <c r="AF1373" s="36">
        <v>1.00788443330802E-6</v>
      </c>
      <c r="AG1373" s="36">
        <v>9.5076904975464402E-7</v>
      </c>
      <c r="AH1373" s="59" t="s">
        <v>929</v>
      </c>
    </row>
    <row r="1374" spans="1:34" ht="15" customHeight="1" x14ac:dyDescent="0.25">
      <c r="A1374" s="34" t="s">
        <v>832</v>
      </c>
      <c r="B1374" s="34" t="s">
        <v>118</v>
      </c>
      <c r="C1374" s="34" t="s">
        <v>104</v>
      </c>
      <c r="D1374" s="34" t="s">
        <v>115</v>
      </c>
      <c r="E1374" s="34" t="s">
        <v>318</v>
      </c>
      <c r="F1374" s="34" t="s">
        <v>926</v>
      </c>
      <c r="G1374" s="34" t="s">
        <v>14</v>
      </c>
      <c r="H1374" s="34" t="s">
        <v>908</v>
      </c>
      <c r="I1374" s="59" t="s">
        <v>18</v>
      </c>
      <c r="J1374" s="35">
        <v>298</v>
      </c>
      <c r="K1374" s="36">
        <v>1.1550084539418299E-6</v>
      </c>
      <c r="L1374" s="36">
        <v>1.6110389338798599E-6</v>
      </c>
      <c r="M1374" s="36">
        <v>2.9198619202826601E-6</v>
      </c>
      <c r="N1374" s="36">
        <v>7.8116814683402697E-7</v>
      </c>
      <c r="O1374" s="36">
        <v>1.3304880936900101E-6</v>
      </c>
      <c r="P1374" s="36">
        <v>2.6123521831720701E-6</v>
      </c>
      <c r="Q1374" s="36">
        <v>2.1712925703287301E-5</v>
      </c>
      <c r="R1374" s="36">
        <v>2.1312317056671199E-5</v>
      </c>
      <c r="S1374" s="36">
        <v>1.4979088681669499E-5</v>
      </c>
      <c r="T1374" s="36">
        <v>9.8840846157303708E-6</v>
      </c>
      <c r="U1374" s="36">
        <v>7.3301190499290803E-6</v>
      </c>
      <c r="V1374" s="36">
        <v>1.5976510696039102E-5</v>
      </c>
      <c r="W1374" s="36">
        <v>2.52836475979738E-5</v>
      </c>
      <c r="X1374" s="36">
        <v>7.3488795827493896E-5</v>
      </c>
      <c r="Y1374" s="36">
        <v>8.2438004664500895E-5</v>
      </c>
      <c r="Z1374" s="36">
        <v>1.6186922536645499E-4</v>
      </c>
      <c r="AA1374" s="36">
        <v>2.13096641306979E-4</v>
      </c>
      <c r="AB1374" s="36">
        <v>2.2585015036407101E-4</v>
      </c>
      <c r="AC1374" s="36">
        <v>2.4845196949746501E-4</v>
      </c>
      <c r="AD1374" s="36">
        <v>2.7921872518764601E-4</v>
      </c>
      <c r="AE1374" s="36">
        <v>3.1248478374949897E-4</v>
      </c>
      <c r="AF1374" s="36">
        <v>3.77324503984642E-4</v>
      </c>
      <c r="AG1374" s="36">
        <v>3.6166226716264298E-4</v>
      </c>
      <c r="AH1374" s="59" t="s">
        <v>929</v>
      </c>
    </row>
    <row r="1375" spans="1:34" ht="15" customHeight="1" x14ac:dyDescent="0.25">
      <c r="A1375" s="34" t="s">
        <v>832</v>
      </c>
      <c r="B1375" s="34" t="s">
        <v>118</v>
      </c>
      <c r="C1375" s="34" t="s">
        <v>104</v>
      </c>
      <c r="D1375" s="34" t="s">
        <v>115</v>
      </c>
      <c r="E1375" s="34" t="s">
        <v>318</v>
      </c>
      <c r="F1375" s="34" t="s">
        <v>926</v>
      </c>
      <c r="G1375" s="34" t="s">
        <v>14</v>
      </c>
      <c r="H1375" s="34" t="s">
        <v>21</v>
      </c>
      <c r="I1375" s="59" t="s">
        <v>16</v>
      </c>
      <c r="J1375" s="35">
        <v>25</v>
      </c>
      <c r="K1375" s="36">
        <v>1.13131319766354E-5</v>
      </c>
      <c r="L1375" s="36">
        <v>1.1994771899513901E-5</v>
      </c>
      <c r="M1375" s="36">
        <v>1.31013750770481E-5</v>
      </c>
      <c r="N1375" s="36">
        <v>1.44700686461966E-5</v>
      </c>
      <c r="O1375" s="36">
        <v>1.50500803654245E-5</v>
      </c>
      <c r="P1375" s="36">
        <v>1.57904495441373E-5</v>
      </c>
      <c r="Q1375" s="36">
        <v>1.6390646430452201E-5</v>
      </c>
      <c r="R1375" s="36">
        <v>1.6762603400529601E-5</v>
      </c>
      <c r="S1375" s="36">
        <v>1.6087780390230099E-5</v>
      </c>
      <c r="T1375" s="36">
        <v>1.5888789657569999E-5</v>
      </c>
      <c r="U1375" s="36">
        <v>1.5800764255806299E-5</v>
      </c>
      <c r="V1375" s="36">
        <v>1.5305474581363299E-5</v>
      </c>
      <c r="W1375" s="36">
        <v>1.49825760224447E-5</v>
      </c>
      <c r="X1375" s="36">
        <v>1.4157891884685001E-5</v>
      </c>
      <c r="Y1375" s="36">
        <v>1.39718770049545E-5</v>
      </c>
      <c r="Z1375" s="36">
        <v>1.38879911466585E-5</v>
      </c>
      <c r="AA1375" s="36">
        <v>1.38054823405577E-5</v>
      </c>
      <c r="AB1375" s="36">
        <v>1.32184773552235E-5</v>
      </c>
      <c r="AC1375" s="36">
        <v>1.3081227031548199E-5</v>
      </c>
      <c r="AD1375" s="36">
        <v>1.17799929773979E-5</v>
      </c>
      <c r="AE1375" s="36">
        <v>9.7094014423334105E-6</v>
      </c>
      <c r="AF1375" s="36">
        <v>1.01800427334282E-5</v>
      </c>
      <c r="AG1375" s="36">
        <v>8.2200173601330498E-6</v>
      </c>
      <c r="AH1375" s="59" t="s">
        <v>927</v>
      </c>
    </row>
    <row r="1376" spans="1:34" ht="15" customHeight="1" x14ac:dyDescent="0.25">
      <c r="A1376" s="34" t="s">
        <v>832</v>
      </c>
      <c r="B1376" s="34" t="s">
        <v>118</v>
      </c>
      <c r="C1376" s="34" t="s">
        <v>104</v>
      </c>
      <c r="D1376" s="34" t="s">
        <v>115</v>
      </c>
      <c r="E1376" s="34" t="s">
        <v>318</v>
      </c>
      <c r="F1376" s="34" t="s">
        <v>926</v>
      </c>
      <c r="G1376" s="34" t="s">
        <v>14</v>
      </c>
      <c r="H1376" s="34" t="s">
        <v>21</v>
      </c>
      <c r="I1376" s="59" t="s">
        <v>17</v>
      </c>
      <c r="J1376" s="35">
        <v>1</v>
      </c>
      <c r="K1376" s="36">
        <v>4.5177134560038398E-2</v>
      </c>
      <c r="L1376" s="36">
        <v>5.1206411014994499E-2</v>
      </c>
      <c r="M1376" s="36">
        <v>5.9661087533597397E-2</v>
      </c>
      <c r="N1376" s="36">
        <v>7.1339377397055606E-2</v>
      </c>
      <c r="O1376" s="36">
        <v>8.2203513957720103E-2</v>
      </c>
      <c r="P1376" s="36">
        <v>9.3115207003618E-2</v>
      </c>
      <c r="Q1376" s="36">
        <v>0.103074033314663</v>
      </c>
      <c r="R1376" s="36">
        <v>0.11126807772781901</v>
      </c>
      <c r="S1376" s="36">
        <v>0.10953677024474</v>
      </c>
      <c r="T1376" s="36">
        <v>0.107430205538881</v>
      </c>
      <c r="U1376" s="36">
        <v>0.105934544460362</v>
      </c>
      <c r="V1376" s="36">
        <v>0.10181719266778699</v>
      </c>
      <c r="W1376" s="36">
        <v>9.8892728784330405E-2</v>
      </c>
      <c r="X1376" s="36">
        <v>9.44957187375534E-2</v>
      </c>
      <c r="Y1376" s="36">
        <v>9.4026669760457093E-2</v>
      </c>
      <c r="Z1376" s="36">
        <v>9.7779176711640006E-2</v>
      </c>
      <c r="AA1376" s="36">
        <v>9.8976524415515799E-2</v>
      </c>
      <c r="AB1376" s="36">
        <v>9.9376688369663096E-2</v>
      </c>
      <c r="AC1376" s="36">
        <v>0.103079011997949</v>
      </c>
      <c r="AD1376" s="36">
        <v>9.2684566139494995E-2</v>
      </c>
      <c r="AE1376" s="36">
        <v>7.7125895501859304E-2</v>
      </c>
      <c r="AF1376" s="36">
        <v>8.1758465796890195E-2</v>
      </c>
      <c r="AG1376" s="36">
        <v>6.7077946600937993E-2</v>
      </c>
      <c r="AH1376" s="59" t="s">
        <v>927</v>
      </c>
    </row>
    <row r="1377" spans="1:34" ht="15" customHeight="1" x14ac:dyDescent="0.25">
      <c r="A1377" s="34" t="s">
        <v>832</v>
      </c>
      <c r="B1377" s="34" t="s">
        <v>118</v>
      </c>
      <c r="C1377" s="34" t="s">
        <v>104</v>
      </c>
      <c r="D1377" s="34" t="s">
        <v>115</v>
      </c>
      <c r="E1377" s="34" t="s">
        <v>318</v>
      </c>
      <c r="F1377" s="34" t="s">
        <v>926</v>
      </c>
      <c r="G1377" s="34" t="s">
        <v>14</v>
      </c>
      <c r="H1377" s="34" t="s">
        <v>21</v>
      </c>
      <c r="I1377" s="59" t="s">
        <v>18</v>
      </c>
      <c r="J1377" s="35">
        <v>298</v>
      </c>
      <c r="K1377" s="36">
        <v>2.10591007113113E-3</v>
      </c>
      <c r="L1377" s="36">
        <v>2.3869618494649601E-3</v>
      </c>
      <c r="M1377" s="36">
        <v>2.7810724676366298E-3</v>
      </c>
      <c r="N1377" s="36">
        <v>3.32545024804591E-3</v>
      </c>
      <c r="O1377" s="36">
        <v>3.8318766697314701E-3</v>
      </c>
      <c r="P1377" s="36">
        <v>4.34051991375815E-3</v>
      </c>
      <c r="Q1377" s="36">
        <v>4.8047457401483498E-3</v>
      </c>
      <c r="R1377" s="36">
        <v>5.1867071199704498E-3</v>
      </c>
      <c r="S1377" s="36">
        <v>5.1060030669058103E-3</v>
      </c>
      <c r="T1377" s="36">
        <v>5.0078065816094898E-3</v>
      </c>
      <c r="U1377" s="36">
        <v>4.9380870706461103E-3</v>
      </c>
      <c r="V1377" s="36">
        <v>4.7461587270090999E-3</v>
      </c>
      <c r="W1377" s="36">
        <v>4.6098362708638096E-3</v>
      </c>
      <c r="X1377" s="36">
        <v>4.40488982075857E-3</v>
      </c>
      <c r="Y1377" s="36">
        <v>4.38307430503592E-3</v>
      </c>
      <c r="Z1377" s="36">
        <v>4.5579285846538498E-3</v>
      </c>
      <c r="AA1377" s="36">
        <v>4.6137423633008301E-3</v>
      </c>
      <c r="AB1377" s="36">
        <v>4.6323958106553103E-3</v>
      </c>
      <c r="AC1377" s="36">
        <v>4.8049778190390599E-3</v>
      </c>
      <c r="AD1377" s="36">
        <v>4.3204458001245899E-3</v>
      </c>
      <c r="AE1377" s="36">
        <v>3.5951859644069001E-3</v>
      </c>
      <c r="AF1377" s="36">
        <v>3.81113096699585E-3</v>
      </c>
      <c r="AG1377" s="36">
        <v>3.1268057320010499E-3</v>
      </c>
      <c r="AH1377" s="59" t="s">
        <v>927</v>
      </c>
    </row>
    <row r="1378" spans="1:34" ht="15" customHeight="1" x14ac:dyDescent="0.25">
      <c r="A1378" s="34" t="s">
        <v>832</v>
      </c>
      <c r="B1378" s="34" t="s">
        <v>118</v>
      </c>
      <c r="C1378" s="34" t="s">
        <v>104</v>
      </c>
      <c r="D1378" s="34" t="s">
        <v>115</v>
      </c>
      <c r="E1378" s="34" t="s">
        <v>318</v>
      </c>
      <c r="F1378" s="34" t="s">
        <v>926</v>
      </c>
      <c r="G1378" s="34" t="s">
        <v>14</v>
      </c>
      <c r="H1378" s="34" t="s">
        <v>322</v>
      </c>
      <c r="I1378" s="59" t="s">
        <v>16</v>
      </c>
      <c r="J1378" s="35">
        <v>25</v>
      </c>
      <c r="K1378" s="36">
        <v>1.32832254289678E-5</v>
      </c>
      <c r="L1378" s="36">
        <v>1.5552432720495899E-5</v>
      </c>
      <c r="M1378" s="36">
        <v>1.6273806379971699E-5</v>
      </c>
      <c r="N1378" s="36">
        <v>8.5470422148820397E-5</v>
      </c>
      <c r="O1378" s="36">
        <v>1.1109612816252001E-4</v>
      </c>
      <c r="P1378" s="36">
        <v>1.00426434413341E-4</v>
      </c>
      <c r="Q1378" s="36">
        <v>8.5018748772891297E-5</v>
      </c>
      <c r="R1378" s="36">
        <v>7.2198478827900902E-5</v>
      </c>
      <c r="S1378" s="36">
        <v>6.5564064558654901E-5</v>
      </c>
      <c r="T1378" s="36">
        <v>6.03533673208136E-5</v>
      </c>
      <c r="U1378" s="36">
        <v>8.5731115211869406E-5</v>
      </c>
      <c r="V1378" s="36">
        <v>8.2222895358697096E-5</v>
      </c>
      <c r="W1378" s="36">
        <v>6.7033579968870801E-5</v>
      </c>
      <c r="X1378" s="36">
        <v>6.20368503130694E-5</v>
      </c>
      <c r="Y1378" s="36">
        <v>5.9115430758974198E-5</v>
      </c>
      <c r="Z1378" s="36">
        <v>4.4699224823703599E-5</v>
      </c>
      <c r="AA1378" s="36">
        <v>3.15974669933579E-5</v>
      </c>
      <c r="AB1378" s="36">
        <v>3.4870891186866799E-5</v>
      </c>
      <c r="AC1378" s="36">
        <v>2.9166763869603399E-5</v>
      </c>
      <c r="AD1378" s="36">
        <v>2.4076993463790899E-5</v>
      </c>
      <c r="AE1378" s="36">
        <v>1.6391866093456999E-5</v>
      </c>
      <c r="AF1378" s="36">
        <v>1.5172478201291201E-5</v>
      </c>
      <c r="AG1378" s="36">
        <v>1.29596044067474E-5</v>
      </c>
      <c r="AH1378" s="59" t="s">
        <v>931</v>
      </c>
    </row>
    <row r="1379" spans="1:34" ht="15" customHeight="1" x14ac:dyDescent="0.25">
      <c r="A1379" s="34" t="s">
        <v>832</v>
      </c>
      <c r="B1379" s="34" t="s">
        <v>118</v>
      </c>
      <c r="C1379" s="34" t="s">
        <v>104</v>
      </c>
      <c r="D1379" s="34" t="s">
        <v>115</v>
      </c>
      <c r="E1379" s="34" t="s">
        <v>318</v>
      </c>
      <c r="F1379" s="34" t="s">
        <v>926</v>
      </c>
      <c r="G1379" s="34" t="s">
        <v>14</v>
      </c>
      <c r="H1379" s="34" t="s">
        <v>322</v>
      </c>
      <c r="I1379" s="59" t="s">
        <v>18</v>
      </c>
      <c r="J1379" s="35">
        <v>298</v>
      </c>
      <c r="K1379" s="36">
        <v>1.0781674736259201E-4</v>
      </c>
      <c r="L1379" s="36">
        <v>1.2666625345582699E-4</v>
      </c>
      <c r="M1379" s="36">
        <v>1.3458566631795001E-4</v>
      </c>
      <c r="N1379" s="36">
        <v>7.0418670537334804E-4</v>
      </c>
      <c r="O1379" s="36">
        <v>9.2863982167925598E-4</v>
      </c>
      <c r="P1379" s="36">
        <v>8.5534390411183905E-4</v>
      </c>
      <c r="Q1379" s="36">
        <v>7.3805389879468605E-4</v>
      </c>
      <c r="R1379" s="36">
        <v>6.4199505094580803E-4</v>
      </c>
      <c r="S1379" s="36">
        <v>5.9536647622421203E-4</v>
      </c>
      <c r="T1379" s="36">
        <v>5.55613746987639E-4</v>
      </c>
      <c r="U1379" s="36">
        <v>8.0005715945758501E-4</v>
      </c>
      <c r="V1379" s="36">
        <v>7.8007708830749804E-4</v>
      </c>
      <c r="W1379" s="36">
        <v>6.5539680276245399E-4</v>
      </c>
      <c r="X1379" s="36">
        <v>6.2084879109963699E-4</v>
      </c>
      <c r="Y1379" s="36">
        <v>6.1538727561761403E-4</v>
      </c>
      <c r="Z1379" s="36">
        <v>5.1414605220430505E-4</v>
      </c>
      <c r="AA1379" s="36">
        <v>4.5705917871307402E-4</v>
      </c>
      <c r="AB1379" s="36">
        <v>4.3993985547960499E-4</v>
      </c>
      <c r="AC1379" s="36">
        <v>4.0631653526931102E-4</v>
      </c>
      <c r="AD1379" s="36">
        <v>3.5921034099490001E-4</v>
      </c>
      <c r="AE1379" s="36">
        <v>2.6450541783462601E-4</v>
      </c>
      <c r="AF1379" s="36">
        <v>2.6558479207688002E-4</v>
      </c>
      <c r="AG1379" s="36">
        <v>2.4115382826320501E-4</v>
      </c>
      <c r="AH1379" s="59" t="s">
        <v>931</v>
      </c>
    </row>
    <row r="1380" spans="1:34" ht="15" customHeight="1" x14ac:dyDescent="0.25">
      <c r="A1380" s="34" t="s">
        <v>832</v>
      </c>
      <c r="B1380" s="34" t="s">
        <v>118</v>
      </c>
      <c r="C1380" s="34" t="s">
        <v>104</v>
      </c>
      <c r="D1380" s="34" t="s">
        <v>115</v>
      </c>
      <c r="E1380" s="34" t="s">
        <v>318</v>
      </c>
      <c r="F1380" s="34" t="s">
        <v>926</v>
      </c>
      <c r="G1380" s="34" t="s">
        <v>14</v>
      </c>
      <c r="H1380" s="34" t="s">
        <v>92</v>
      </c>
      <c r="I1380" s="59" t="s">
        <v>16</v>
      </c>
      <c r="J1380" s="35">
        <v>25</v>
      </c>
      <c r="K1380" s="36">
        <v>3.4085084508378299E-3</v>
      </c>
      <c r="L1380" s="36">
        <v>2.9622514044045901E-3</v>
      </c>
      <c r="M1380" s="36">
        <v>2.6438483551156499E-3</v>
      </c>
      <c r="N1380" s="36">
        <v>2.3119344089684302E-3</v>
      </c>
      <c r="O1380" s="36">
        <v>1.95741696565433E-3</v>
      </c>
      <c r="P1380" s="36">
        <v>1.66144083599615E-3</v>
      </c>
      <c r="Q1380" s="36">
        <v>1.4039529281882101E-3</v>
      </c>
      <c r="R1380" s="36">
        <v>1.1900996761796999E-3</v>
      </c>
      <c r="S1380" s="36">
        <v>9.75179359446857E-4</v>
      </c>
      <c r="T1380" s="36">
        <v>8.8245923509581796E-4</v>
      </c>
      <c r="U1380" s="36">
        <v>7.8944844420379603E-4</v>
      </c>
      <c r="V1380" s="36">
        <v>6.9146187944896297E-4</v>
      </c>
      <c r="W1380" s="36">
        <v>6.1177535204380801E-4</v>
      </c>
      <c r="X1380" s="36">
        <v>5.3967844266268605E-4</v>
      </c>
      <c r="Y1380" s="36">
        <v>4.7634067195412999E-4</v>
      </c>
      <c r="Z1380" s="36">
        <v>3.87535701441007E-4</v>
      </c>
      <c r="AA1380" s="36">
        <v>2.77469090927356E-4</v>
      </c>
      <c r="AB1380" s="36">
        <v>3.0841939396931501E-4</v>
      </c>
      <c r="AC1380" s="36">
        <v>2.5387467071481899E-4</v>
      </c>
      <c r="AD1380" s="36">
        <v>2.1454019163640899E-4</v>
      </c>
      <c r="AE1380" s="36">
        <v>1.4556755833674799E-4</v>
      </c>
      <c r="AF1380" s="36">
        <v>1.35207368029845E-4</v>
      </c>
      <c r="AG1380" s="36">
        <v>1.12418773111509E-4</v>
      </c>
      <c r="AH1380" s="59" t="s">
        <v>928</v>
      </c>
    </row>
    <row r="1381" spans="1:34" ht="15" customHeight="1" x14ac:dyDescent="0.25">
      <c r="A1381" s="34" t="s">
        <v>832</v>
      </c>
      <c r="B1381" s="34" t="s">
        <v>118</v>
      </c>
      <c r="C1381" s="34" t="s">
        <v>104</v>
      </c>
      <c r="D1381" s="34" t="s">
        <v>115</v>
      </c>
      <c r="E1381" s="34" t="s">
        <v>318</v>
      </c>
      <c r="F1381" s="34" t="s">
        <v>926</v>
      </c>
      <c r="G1381" s="34" t="s">
        <v>14</v>
      </c>
      <c r="H1381" s="34" t="s">
        <v>92</v>
      </c>
      <c r="I1381" s="59" t="s">
        <v>17</v>
      </c>
      <c r="J1381" s="35">
        <v>1</v>
      </c>
      <c r="K1381" s="36">
        <v>1.4175717026314201</v>
      </c>
      <c r="L1381" s="36">
        <v>1.30731646893205</v>
      </c>
      <c r="M1381" s="36">
        <v>1.25960145335574</v>
      </c>
      <c r="N1381" s="36">
        <v>1.1982926194838801</v>
      </c>
      <c r="O1381" s="36">
        <v>1.1183501526047801</v>
      </c>
      <c r="P1381" s="36">
        <v>1.07053221781233</v>
      </c>
      <c r="Q1381" s="36">
        <v>1.0212337007388601</v>
      </c>
      <c r="R1381" s="36">
        <v>0.97165294245668699</v>
      </c>
      <c r="S1381" s="36">
        <v>0.86097372421797902</v>
      </c>
      <c r="T1381" s="36">
        <v>0.82546203656594397</v>
      </c>
      <c r="U1381" s="36">
        <v>0.76001584445811399</v>
      </c>
      <c r="V1381" s="36">
        <v>0.69992133976384796</v>
      </c>
      <c r="W1381" s="36">
        <v>0.65745445801658298</v>
      </c>
      <c r="X1381" s="36">
        <v>0.61989964029237798</v>
      </c>
      <c r="Y1381" s="36">
        <v>0.60100587907649905</v>
      </c>
      <c r="Z1381" s="36">
        <v>0.58675922100776701</v>
      </c>
      <c r="AA1381" s="36">
        <v>0.58110288166633395</v>
      </c>
      <c r="AB1381" s="36">
        <v>0.57198493277235396</v>
      </c>
      <c r="AC1381" s="36">
        <v>0.57218006326035897</v>
      </c>
      <c r="AD1381" s="36">
        <v>0.55717587912241495</v>
      </c>
      <c r="AE1381" s="36">
        <v>0.43253780047094798</v>
      </c>
      <c r="AF1381" s="36">
        <v>0.464251917611259</v>
      </c>
      <c r="AG1381" s="36">
        <v>0.44073718727741301</v>
      </c>
      <c r="AH1381" s="59" t="s">
        <v>928</v>
      </c>
    </row>
    <row r="1382" spans="1:34" ht="15" customHeight="1" x14ac:dyDescent="0.25">
      <c r="A1382" s="34" t="s">
        <v>832</v>
      </c>
      <c r="B1382" s="34" t="s">
        <v>118</v>
      </c>
      <c r="C1382" s="34" t="s">
        <v>104</v>
      </c>
      <c r="D1382" s="34" t="s">
        <v>115</v>
      </c>
      <c r="E1382" s="34" t="s">
        <v>318</v>
      </c>
      <c r="F1382" s="34" t="s">
        <v>926</v>
      </c>
      <c r="G1382" s="34" t="s">
        <v>14</v>
      </c>
      <c r="H1382" s="34" t="s">
        <v>92</v>
      </c>
      <c r="I1382" s="59" t="s">
        <v>18</v>
      </c>
      <c r="J1382" s="35">
        <v>298</v>
      </c>
      <c r="K1382" s="36">
        <v>2.7666043649746199E-2</v>
      </c>
      <c r="L1382" s="36">
        <v>2.4125954693615701E-2</v>
      </c>
      <c r="M1382" s="36">
        <v>2.1864835073543198E-2</v>
      </c>
      <c r="N1382" s="36">
        <v>1.90479166191088E-2</v>
      </c>
      <c r="O1382" s="36">
        <v>1.6361824412800999E-2</v>
      </c>
      <c r="P1382" s="36">
        <v>1.4150689501359E-2</v>
      </c>
      <c r="Q1382" s="36">
        <v>1.2187816773703499E-2</v>
      </c>
      <c r="R1382" s="36">
        <v>1.05824681439731E-2</v>
      </c>
      <c r="S1382" s="36">
        <v>8.8552944792044397E-3</v>
      </c>
      <c r="T1382" s="36">
        <v>8.1239291847489802E-3</v>
      </c>
      <c r="U1382" s="36">
        <v>7.3672654117119601E-3</v>
      </c>
      <c r="V1382" s="36">
        <v>6.5601383561485604E-3</v>
      </c>
      <c r="W1382" s="36">
        <v>5.9814142393198096E-3</v>
      </c>
      <c r="X1382" s="36">
        <v>5.4009626055930796E-3</v>
      </c>
      <c r="Y1382" s="36">
        <v>4.95867127442382E-3</v>
      </c>
      <c r="Z1382" s="36">
        <v>4.4575706126890099E-3</v>
      </c>
      <c r="AA1382" s="36">
        <v>4.0136063705416402E-3</v>
      </c>
      <c r="AB1382" s="36">
        <v>3.8910959540107799E-3</v>
      </c>
      <c r="AC1382" s="36">
        <v>3.5366788396084502E-3</v>
      </c>
      <c r="AD1382" s="36">
        <v>3.20077569114778E-3</v>
      </c>
      <c r="AE1382" s="36">
        <v>2.34893377126822E-3</v>
      </c>
      <c r="AF1382" s="36">
        <v>2.3667208645198699E-3</v>
      </c>
      <c r="AG1382" s="36">
        <v>2.0919016239707299E-3</v>
      </c>
      <c r="AH1382" s="59" t="s">
        <v>928</v>
      </c>
    </row>
    <row r="1383" spans="1:34" ht="15" customHeight="1" x14ac:dyDescent="0.25">
      <c r="A1383" s="34" t="s">
        <v>832</v>
      </c>
      <c r="B1383" s="34" t="s">
        <v>118</v>
      </c>
      <c r="C1383" s="34" t="s">
        <v>104</v>
      </c>
      <c r="D1383" s="34" t="s">
        <v>115</v>
      </c>
      <c r="E1383" s="34" t="s">
        <v>318</v>
      </c>
      <c r="F1383" s="34" t="s">
        <v>926</v>
      </c>
      <c r="G1383" s="34" t="s">
        <v>14</v>
      </c>
      <c r="H1383" s="34" t="s">
        <v>910</v>
      </c>
      <c r="I1383" s="59" t="s">
        <v>16</v>
      </c>
      <c r="J1383" s="35">
        <v>25</v>
      </c>
      <c r="K1383" s="36"/>
      <c r="L1383" s="36"/>
      <c r="M1383" s="36"/>
      <c r="N1383" s="36"/>
      <c r="O1383" s="36"/>
      <c r="P1383" s="36"/>
      <c r="Q1383" s="36"/>
      <c r="R1383" s="36"/>
      <c r="S1383" s="36"/>
      <c r="T1383" s="36"/>
      <c r="U1383" s="36">
        <v>8.5604123144804395E-9</v>
      </c>
      <c r="V1383" s="36">
        <v>7.4111499541444098E-9</v>
      </c>
      <c r="W1383" s="36">
        <v>3.6261947014397598E-8</v>
      </c>
      <c r="X1383" s="36">
        <v>4.6111486440247601E-7</v>
      </c>
      <c r="Y1383" s="36">
        <v>4.4393677761435098E-7</v>
      </c>
      <c r="Z1383" s="36">
        <v>6.4418418791168902E-7</v>
      </c>
      <c r="AA1383" s="36">
        <v>9.9802355170174689E-7</v>
      </c>
      <c r="AB1383" s="36">
        <v>1.27347483915691E-6</v>
      </c>
      <c r="AC1383" s="36">
        <v>1.40675901278515E-6</v>
      </c>
      <c r="AD1383" s="36">
        <v>2.2234397403657102E-6</v>
      </c>
      <c r="AE1383" s="36">
        <v>1.8655283400820699E-6</v>
      </c>
      <c r="AF1383" s="36">
        <v>3.2696268235229598E-6</v>
      </c>
      <c r="AG1383" s="36">
        <v>4.6623893954939703E-6</v>
      </c>
      <c r="AH1383" s="59" t="s">
        <v>930</v>
      </c>
    </row>
    <row r="1384" spans="1:34" ht="15" customHeight="1" x14ac:dyDescent="0.25">
      <c r="A1384" s="34" t="s">
        <v>832</v>
      </c>
      <c r="B1384" s="34" t="s">
        <v>118</v>
      </c>
      <c r="C1384" s="34" t="s">
        <v>104</v>
      </c>
      <c r="D1384" s="34" t="s">
        <v>115</v>
      </c>
      <c r="E1384" s="34" t="s">
        <v>318</v>
      </c>
      <c r="F1384" s="34" t="s">
        <v>926</v>
      </c>
      <c r="G1384" s="34" t="s">
        <v>14</v>
      </c>
      <c r="H1384" s="34" t="s">
        <v>910</v>
      </c>
      <c r="I1384" s="59" t="s">
        <v>18</v>
      </c>
      <c r="J1384" s="35">
        <v>298</v>
      </c>
      <c r="K1384" s="36"/>
      <c r="L1384" s="36"/>
      <c r="M1384" s="36"/>
      <c r="N1384" s="36"/>
      <c r="O1384" s="36"/>
      <c r="P1384" s="36"/>
      <c r="Q1384" s="36"/>
      <c r="R1384" s="36"/>
      <c r="S1384" s="36"/>
      <c r="T1384" s="36"/>
      <c r="U1384" s="36">
        <v>2.6753175153538401E-6</v>
      </c>
      <c r="V1384" s="36">
        <v>2.29816421862971E-6</v>
      </c>
      <c r="W1384" s="36">
        <v>1.1157069274916E-5</v>
      </c>
      <c r="X1384" s="36">
        <v>1.4346487379269301E-4</v>
      </c>
      <c r="Y1384" s="36">
        <v>1.39266032926852E-4</v>
      </c>
      <c r="Z1384" s="36">
        <v>2.1141614311664901E-4</v>
      </c>
      <c r="AA1384" s="36">
        <v>3.3353586832173698E-4</v>
      </c>
      <c r="AB1384" s="36">
        <v>4.46287371181538E-4</v>
      </c>
      <c r="AC1384" s="36">
        <v>5.1672873170567602E-4</v>
      </c>
      <c r="AD1384" s="36">
        <v>8.1547169905148197E-4</v>
      </c>
      <c r="AE1384" s="36">
        <v>6.90765681520171E-4</v>
      </c>
      <c r="AF1384" s="36">
        <v>1.2240593054418699E-3</v>
      </c>
      <c r="AG1384" s="36">
        <v>1.77352251801272E-3</v>
      </c>
      <c r="AH1384" s="59" t="s">
        <v>930</v>
      </c>
    </row>
    <row r="1385" spans="1:34" ht="15" customHeight="1" x14ac:dyDescent="0.25">
      <c r="A1385" s="34" t="s">
        <v>832</v>
      </c>
      <c r="B1385" s="34" t="s">
        <v>117</v>
      </c>
      <c r="C1385" s="34" t="s">
        <v>104</v>
      </c>
      <c r="D1385" s="34" t="s">
        <v>115</v>
      </c>
      <c r="E1385" s="34" t="s">
        <v>321</v>
      </c>
      <c r="F1385" s="34" t="s">
        <v>320</v>
      </c>
      <c r="G1385" s="34" t="s">
        <v>14</v>
      </c>
      <c r="H1385" s="34" t="s">
        <v>908</v>
      </c>
      <c r="I1385" s="59" t="s">
        <v>16</v>
      </c>
      <c r="J1385" s="35">
        <v>25</v>
      </c>
      <c r="K1385" s="36">
        <v>3.5338461085910601E-8</v>
      </c>
      <c r="L1385" s="36">
        <v>3.69392963598879E-8</v>
      </c>
      <c r="M1385" s="36">
        <v>5.3205325301680102E-8</v>
      </c>
      <c r="N1385" s="36">
        <v>1.0560041445498901E-8</v>
      </c>
      <c r="O1385" s="36">
        <v>1.42286295255995E-8</v>
      </c>
      <c r="P1385" s="36">
        <v>2.0451074548658199E-8</v>
      </c>
      <c r="Q1385" s="36">
        <v>1.3294989774566701E-7</v>
      </c>
      <c r="R1385" s="36">
        <v>1.060632671759E-7</v>
      </c>
      <c r="S1385" s="36">
        <v>6.5547970588203895E-8</v>
      </c>
      <c r="T1385" s="36">
        <v>4.0255979610925203E-8</v>
      </c>
      <c r="U1385" s="36">
        <v>2.8936446797642799E-8</v>
      </c>
      <c r="V1385" s="36">
        <v>6.1644583064009105E-8</v>
      </c>
      <c r="W1385" s="36">
        <v>1.05890399979782E-7</v>
      </c>
      <c r="X1385" s="36">
        <v>3.1381719648132899E-7</v>
      </c>
      <c r="Y1385" s="36">
        <v>3.6174178444981401E-7</v>
      </c>
      <c r="Z1385" s="36">
        <v>9.5266652836708102E-7</v>
      </c>
      <c r="AA1385" s="36">
        <v>1.22277143806472E-6</v>
      </c>
      <c r="AB1385" s="36">
        <v>1.2267266849597E-6</v>
      </c>
      <c r="AC1385" s="36">
        <v>1.2667301162058901E-6</v>
      </c>
      <c r="AD1385" s="36">
        <v>1.47086600965665E-6</v>
      </c>
      <c r="AE1385" s="36">
        <v>1.61324319877801E-6</v>
      </c>
      <c r="AF1385" s="36">
        <v>1.9017841101917701E-6</v>
      </c>
      <c r="AG1385" s="36">
        <v>1.7667061294219201E-6</v>
      </c>
      <c r="AH1385" s="59" t="s">
        <v>912</v>
      </c>
    </row>
    <row r="1386" spans="1:34" ht="15" customHeight="1" x14ac:dyDescent="0.25">
      <c r="A1386" s="34" t="s">
        <v>832</v>
      </c>
      <c r="B1386" s="34" t="s">
        <v>117</v>
      </c>
      <c r="C1386" s="34" t="s">
        <v>104</v>
      </c>
      <c r="D1386" s="34" t="s">
        <v>115</v>
      </c>
      <c r="E1386" s="34" t="s">
        <v>321</v>
      </c>
      <c r="F1386" s="34" t="s">
        <v>320</v>
      </c>
      <c r="G1386" s="34" t="s">
        <v>14</v>
      </c>
      <c r="H1386" s="34" t="s">
        <v>908</v>
      </c>
      <c r="I1386" s="59" t="s">
        <v>18</v>
      </c>
      <c r="J1386" s="35">
        <v>298</v>
      </c>
      <c r="K1386" s="36">
        <v>2.1767098123493298E-6</v>
      </c>
      <c r="L1386" s="36">
        <v>2.3089452028110602E-6</v>
      </c>
      <c r="M1386" s="36">
        <v>3.5365050733735102E-6</v>
      </c>
      <c r="N1386" s="36">
        <v>7.0714435071831297E-7</v>
      </c>
      <c r="O1386" s="36">
        <v>1.03103109339309E-6</v>
      </c>
      <c r="P1386" s="36">
        <v>1.4090629333331299E-6</v>
      </c>
      <c r="Q1386" s="36">
        <v>9.3010328210937394E-6</v>
      </c>
      <c r="R1386" s="36">
        <v>7.6968177511795501E-6</v>
      </c>
      <c r="S1386" s="36">
        <v>5.0012873983343096E-6</v>
      </c>
      <c r="T1386" s="36">
        <v>4.1473916520352799E-6</v>
      </c>
      <c r="U1386" s="36">
        <v>3.9869468298117297E-6</v>
      </c>
      <c r="V1386" s="36">
        <v>1.2541789604708101E-5</v>
      </c>
      <c r="W1386" s="36">
        <v>3.2717399941216597E-5</v>
      </c>
      <c r="X1386" s="36">
        <v>1.18275585086444E-4</v>
      </c>
      <c r="Y1386" s="36">
        <v>1.7591867719793101E-4</v>
      </c>
      <c r="Z1386" s="36">
        <v>5.6138329789027098E-4</v>
      </c>
      <c r="AA1386" s="36">
        <v>8.5131803988557498E-4</v>
      </c>
      <c r="AB1386" s="36">
        <v>8.2744001516872904E-4</v>
      </c>
      <c r="AC1386" s="36">
        <v>9.1973261382041695E-4</v>
      </c>
      <c r="AD1386" s="36">
        <v>1.1740846349959401E-3</v>
      </c>
      <c r="AE1386" s="36">
        <v>1.32194668594676E-3</v>
      </c>
      <c r="AF1386" s="36">
        <v>1.6014741413725999E-3</v>
      </c>
      <c r="AG1386" s="36">
        <v>1.5307452781946401E-3</v>
      </c>
      <c r="AH1386" s="59" t="s">
        <v>912</v>
      </c>
    </row>
    <row r="1387" spans="1:34" ht="15" customHeight="1" x14ac:dyDescent="0.25">
      <c r="A1387" s="34" t="s">
        <v>832</v>
      </c>
      <c r="B1387" s="34" t="s">
        <v>117</v>
      </c>
      <c r="C1387" s="34" t="s">
        <v>104</v>
      </c>
      <c r="D1387" s="34" t="s">
        <v>115</v>
      </c>
      <c r="E1387" s="34" t="s">
        <v>321</v>
      </c>
      <c r="F1387" s="34" t="s">
        <v>320</v>
      </c>
      <c r="G1387" s="34" t="s">
        <v>14</v>
      </c>
      <c r="H1387" s="34" t="s">
        <v>21</v>
      </c>
      <c r="I1387" s="59" t="s">
        <v>16</v>
      </c>
      <c r="J1387" s="35">
        <v>25</v>
      </c>
      <c r="K1387" s="36">
        <v>6.4432100773906902E-5</v>
      </c>
      <c r="L1387" s="36">
        <v>5.4730329170125103E-5</v>
      </c>
      <c r="M1387" s="36">
        <v>5.0676322842632599E-5</v>
      </c>
      <c r="N1387" s="36">
        <v>4.49543322863758E-5</v>
      </c>
      <c r="O1387" s="36">
        <v>4.0979211899734801E-5</v>
      </c>
      <c r="P1387" s="36">
        <v>3.3980217869558403E-5</v>
      </c>
      <c r="Q1387" s="36">
        <v>2.9419824098138001E-5</v>
      </c>
      <c r="R1387" s="36">
        <v>2.5812261593413699E-5</v>
      </c>
      <c r="S1387" s="36">
        <v>2.2343691660120199E-5</v>
      </c>
      <c r="T1387" s="36">
        <v>2.03958350704419E-5</v>
      </c>
      <c r="U1387" s="36">
        <v>1.9493638892981001E-5</v>
      </c>
      <c r="V1387" s="36">
        <v>1.8312820705876699E-5</v>
      </c>
      <c r="W1387" s="36">
        <v>1.93064471679392E-5</v>
      </c>
      <c r="X1387" s="36">
        <v>1.8810080622418299E-5</v>
      </c>
      <c r="Y1387" s="36">
        <v>1.92331331517851E-5</v>
      </c>
      <c r="Z1387" s="36">
        <v>2.68252720148442E-5</v>
      </c>
      <c r="AA1387" s="36">
        <v>2.64741497089411E-5</v>
      </c>
      <c r="AB1387" s="36">
        <v>2.5161300743284499E-5</v>
      </c>
      <c r="AC1387" s="36">
        <v>2.4498135890768901E-5</v>
      </c>
      <c r="AD1387" s="36">
        <v>2.27592073908955E-5</v>
      </c>
      <c r="AE1387" s="36">
        <v>1.85606135307729E-5</v>
      </c>
      <c r="AF1387" s="36">
        <v>1.9208793063668901E-5</v>
      </c>
      <c r="AG1387" s="36">
        <v>1.5274324566885398E-5</v>
      </c>
      <c r="AH1387" s="59" t="s">
        <v>507</v>
      </c>
    </row>
    <row r="1388" spans="1:34" ht="15" customHeight="1" x14ac:dyDescent="0.25">
      <c r="A1388" s="34" t="s">
        <v>832</v>
      </c>
      <c r="B1388" s="34" t="s">
        <v>117</v>
      </c>
      <c r="C1388" s="34" t="s">
        <v>104</v>
      </c>
      <c r="D1388" s="34" t="s">
        <v>115</v>
      </c>
      <c r="E1388" s="34" t="s">
        <v>321</v>
      </c>
      <c r="F1388" s="34" t="s">
        <v>320</v>
      </c>
      <c r="G1388" s="34" t="s">
        <v>14</v>
      </c>
      <c r="H1388" s="34" t="s">
        <v>21</v>
      </c>
      <c r="I1388" s="59" t="s">
        <v>17</v>
      </c>
      <c r="J1388" s="35">
        <v>1</v>
      </c>
      <c r="K1388" s="36">
        <v>8.5140079931929499E-2</v>
      </c>
      <c r="L1388" s="36">
        <v>7.3389161850671805E-2</v>
      </c>
      <c r="M1388" s="36">
        <v>7.2260861816754202E-2</v>
      </c>
      <c r="N1388" s="36">
        <v>6.4579230367425397E-2</v>
      </c>
      <c r="O1388" s="36">
        <v>6.3701719149941299E-2</v>
      </c>
      <c r="P1388" s="36">
        <v>5.0224922797018297E-2</v>
      </c>
      <c r="Q1388" s="36">
        <v>4.4153191511959199E-2</v>
      </c>
      <c r="R1388" s="36">
        <v>4.0183810775610902E-2</v>
      </c>
      <c r="S1388" s="36">
        <v>3.65726433911596E-2</v>
      </c>
      <c r="T1388" s="36">
        <v>4.50780375675153E-2</v>
      </c>
      <c r="U1388" s="36">
        <v>5.7619172802913503E-2</v>
      </c>
      <c r="V1388" s="36">
        <v>7.9927953786430098E-2</v>
      </c>
      <c r="W1388" s="36">
        <v>0.127968598928522</v>
      </c>
      <c r="X1388" s="36">
        <v>0.152084903501259</v>
      </c>
      <c r="Y1388" s="36">
        <v>0.200648322735413</v>
      </c>
      <c r="Z1388" s="36">
        <v>0.33911076403255302</v>
      </c>
      <c r="AA1388" s="36">
        <v>0.39540980206591603</v>
      </c>
      <c r="AB1388" s="36">
        <v>0.36408321357971302</v>
      </c>
      <c r="AC1388" s="36">
        <v>0.38158332705777798</v>
      </c>
      <c r="AD1388" s="36">
        <v>0.389728607680286</v>
      </c>
      <c r="AE1388" s="36">
        <v>0.32627611730717698</v>
      </c>
      <c r="AF1388" s="36">
        <v>0.34700653530136399</v>
      </c>
      <c r="AG1388" s="36">
        <v>0.28390921407402803</v>
      </c>
      <c r="AH1388" s="59" t="s">
        <v>507</v>
      </c>
    </row>
    <row r="1389" spans="1:34" ht="15" customHeight="1" x14ac:dyDescent="0.25">
      <c r="A1389" s="34" t="s">
        <v>832</v>
      </c>
      <c r="B1389" s="34" t="s">
        <v>117</v>
      </c>
      <c r="C1389" s="34" t="s">
        <v>104</v>
      </c>
      <c r="D1389" s="34" t="s">
        <v>115</v>
      </c>
      <c r="E1389" s="34" t="s">
        <v>321</v>
      </c>
      <c r="F1389" s="34" t="s">
        <v>320</v>
      </c>
      <c r="G1389" s="34" t="s">
        <v>14</v>
      </c>
      <c r="H1389" s="34" t="s">
        <v>21</v>
      </c>
      <c r="I1389" s="59" t="s">
        <v>18</v>
      </c>
      <c r="J1389" s="35">
        <v>298</v>
      </c>
      <c r="K1389" s="36">
        <v>3.9687632589287198E-3</v>
      </c>
      <c r="L1389" s="36">
        <v>3.4209999496052699E-3</v>
      </c>
      <c r="M1389" s="36">
        <v>3.3684047943829602E-3</v>
      </c>
      <c r="N1389" s="36">
        <v>3.0103292946993499E-3</v>
      </c>
      <c r="O1389" s="36">
        <v>2.9694245377149399E-3</v>
      </c>
      <c r="P1389" s="36">
        <v>2.34121025536628E-3</v>
      </c>
      <c r="Q1389" s="36">
        <v>2.0581794658544898E-3</v>
      </c>
      <c r="R1389" s="36">
        <v>1.87314872076106E-3</v>
      </c>
      <c r="S1389" s="36">
        <v>1.70481591617936E-3</v>
      </c>
      <c r="T1389" s="36">
        <v>2.1012907132058E-3</v>
      </c>
      <c r="U1389" s="36">
        <v>2.6858896093696098E-3</v>
      </c>
      <c r="V1389" s="36">
        <v>3.7258025433209801E-3</v>
      </c>
      <c r="W1389" s="36">
        <v>5.9651937622111403E-3</v>
      </c>
      <c r="X1389" s="36">
        <v>7.0893925383469997E-3</v>
      </c>
      <c r="Y1389" s="36">
        <v>9.3532665782022593E-3</v>
      </c>
      <c r="Z1389" s="36">
        <v>1.5807482704687001E-2</v>
      </c>
      <c r="AA1389" s="36">
        <v>1.8431834876290298E-2</v>
      </c>
      <c r="AB1389" s="36">
        <v>1.6971561248276101E-2</v>
      </c>
      <c r="AC1389" s="36">
        <v>1.7787320494148901E-2</v>
      </c>
      <c r="AD1389" s="36">
        <v>1.8167008773677398E-2</v>
      </c>
      <c r="AE1389" s="36">
        <v>1.5209201913716001E-2</v>
      </c>
      <c r="AF1389" s="36">
        <v>1.61755402275084E-2</v>
      </c>
      <c r="AG1389" s="36">
        <v>1.32342894038765E-2</v>
      </c>
      <c r="AH1389" s="59" t="s">
        <v>507</v>
      </c>
    </row>
    <row r="1390" spans="1:34" ht="15" customHeight="1" x14ac:dyDescent="0.25">
      <c r="A1390" s="34" t="s">
        <v>832</v>
      </c>
      <c r="B1390" s="34" t="s">
        <v>117</v>
      </c>
      <c r="C1390" s="34" t="s">
        <v>104</v>
      </c>
      <c r="D1390" s="34" t="s">
        <v>115</v>
      </c>
      <c r="E1390" s="34" t="s">
        <v>321</v>
      </c>
      <c r="F1390" s="34" t="s">
        <v>320</v>
      </c>
      <c r="G1390" s="34" t="s">
        <v>14</v>
      </c>
      <c r="H1390" s="34" t="s">
        <v>322</v>
      </c>
      <c r="I1390" s="59" t="s">
        <v>16</v>
      </c>
      <c r="J1390" s="35">
        <v>25</v>
      </c>
      <c r="K1390" s="36">
        <v>9.9384314558601103E-4</v>
      </c>
      <c r="L1390" s="36">
        <v>1.29006848114253E-3</v>
      </c>
      <c r="M1390" s="36">
        <v>1.47094737262282E-3</v>
      </c>
      <c r="N1390" s="36">
        <v>8.6319768482668799E-3</v>
      </c>
      <c r="O1390" s="36">
        <v>1.25264528304906E-2</v>
      </c>
      <c r="P1390" s="36">
        <v>1.2500441554882001E-2</v>
      </c>
      <c r="Q1390" s="36">
        <v>1.17694581250203E-2</v>
      </c>
      <c r="R1390" s="36">
        <v>1.10076099281554E-2</v>
      </c>
      <c r="S1390" s="36">
        <v>1.12151710522957E-2</v>
      </c>
      <c r="T1390" s="36">
        <v>1.07750284364867E-2</v>
      </c>
      <c r="U1390" s="36">
        <v>1.58917108580462E-2</v>
      </c>
      <c r="V1390" s="36">
        <v>1.6311377966357302E-2</v>
      </c>
      <c r="W1390" s="36">
        <v>1.4312598240675401E-2</v>
      </c>
      <c r="X1390" s="36">
        <v>1.41187874125418E-2</v>
      </c>
      <c r="Y1390" s="36">
        <v>1.4315039643293601E-2</v>
      </c>
      <c r="Z1390" s="36">
        <v>1.2754283758721899E-2</v>
      </c>
      <c r="AA1390" s="36">
        <v>1.18118482563198E-2</v>
      </c>
      <c r="AB1390" s="36">
        <v>1.10879792767273E-2</v>
      </c>
      <c r="AC1390" s="36">
        <v>1.04311575373309E-2</v>
      </c>
      <c r="AD1390" s="36">
        <v>9.4164749344088604E-3</v>
      </c>
      <c r="AE1390" s="36">
        <v>7.7721518240125298E-3</v>
      </c>
      <c r="AF1390" s="36">
        <v>7.42131347703951E-3</v>
      </c>
      <c r="AG1390" s="36">
        <v>7.0036649967341602E-3</v>
      </c>
      <c r="AH1390" s="59" t="s">
        <v>509</v>
      </c>
    </row>
    <row r="1391" spans="1:34" ht="15" customHeight="1" x14ac:dyDescent="0.25">
      <c r="A1391" s="34" t="s">
        <v>832</v>
      </c>
      <c r="B1391" s="34" t="s">
        <v>117</v>
      </c>
      <c r="C1391" s="34" t="s">
        <v>104</v>
      </c>
      <c r="D1391" s="34" t="s">
        <v>115</v>
      </c>
      <c r="E1391" s="34" t="s">
        <v>321</v>
      </c>
      <c r="F1391" s="34" t="s">
        <v>320</v>
      </c>
      <c r="G1391" s="34" t="s">
        <v>14</v>
      </c>
      <c r="H1391" s="34" t="s">
        <v>322</v>
      </c>
      <c r="I1391" s="59" t="s">
        <v>18</v>
      </c>
      <c r="J1391" s="35">
        <v>298</v>
      </c>
      <c r="K1391" s="36">
        <v>9.3433343095859697E-3</v>
      </c>
      <c r="L1391" s="36">
        <v>1.2058631466397201E-2</v>
      </c>
      <c r="M1391" s="36">
        <v>1.38569606474608E-2</v>
      </c>
      <c r="N1391" s="36">
        <v>8.0682401447343094E-2</v>
      </c>
      <c r="O1391" s="36">
        <v>0.11422492364690701</v>
      </c>
      <c r="P1391" s="36">
        <v>0.113688185798658</v>
      </c>
      <c r="Q1391" s="36">
        <v>0.105526566922271</v>
      </c>
      <c r="R1391" s="36">
        <v>9.7658533683319199E-2</v>
      </c>
      <c r="S1391" s="36">
        <v>9.8111966977862397E-2</v>
      </c>
      <c r="T1391" s="36">
        <v>9.4238552810503307E-2</v>
      </c>
      <c r="U1391" s="36">
        <v>0.14028172169248301</v>
      </c>
      <c r="V1391" s="36">
        <v>0.143509447555663</v>
      </c>
      <c r="W1391" s="36">
        <v>0.12564312240355999</v>
      </c>
      <c r="X1391" s="36">
        <v>0.123488512509819</v>
      </c>
      <c r="Y1391" s="36">
        <v>0.125645104022545</v>
      </c>
      <c r="Z1391" s="36">
        <v>0.112417738992292</v>
      </c>
      <c r="AA1391" s="36">
        <v>0.106049493461153</v>
      </c>
      <c r="AB1391" s="36">
        <v>9.8351189873162798E-2</v>
      </c>
      <c r="AC1391" s="36">
        <v>9.27759740466748E-2</v>
      </c>
      <c r="AD1391" s="36">
        <v>8.3758295688658904E-2</v>
      </c>
      <c r="AE1391" s="36">
        <v>6.6312087792122901E-2</v>
      </c>
      <c r="AF1391" s="36">
        <v>6.6961002647219006E-2</v>
      </c>
      <c r="AG1391" s="36">
        <v>6.3814878941875305E-2</v>
      </c>
      <c r="AH1391" s="59" t="s">
        <v>509</v>
      </c>
    </row>
    <row r="1392" spans="1:34" ht="15" customHeight="1" x14ac:dyDescent="0.25">
      <c r="A1392" s="34" t="s">
        <v>832</v>
      </c>
      <c r="B1392" s="34" t="s">
        <v>117</v>
      </c>
      <c r="C1392" s="34" t="s">
        <v>104</v>
      </c>
      <c r="D1392" s="34" t="s">
        <v>115</v>
      </c>
      <c r="E1392" s="34" t="s">
        <v>321</v>
      </c>
      <c r="F1392" s="34" t="s">
        <v>320</v>
      </c>
      <c r="G1392" s="34" t="s">
        <v>14</v>
      </c>
      <c r="H1392" s="34" t="s">
        <v>92</v>
      </c>
      <c r="I1392" s="59" t="s">
        <v>16</v>
      </c>
      <c r="J1392" s="35">
        <v>25</v>
      </c>
      <c r="K1392" s="36">
        <v>0.25502260566546803</v>
      </c>
      <c r="L1392" s="36">
        <v>0.245717646796591</v>
      </c>
      <c r="M1392" s="36">
        <v>0.23897063174824901</v>
      </c>
      <c r="N1392" s="36">
        <v>0.23349088247369201</v>
      </c>
      <c r="O1392" s="36">
        <v>0.22070518293852601</v>
      </c>
      <c r="P1392" s="36">
        <v>0.20680555063603001</v>
      </c>
      <c r="Q1392" s="36">
        <v>0.19435436814002399</v>
      </c>
      <c r="R1392" s="36">
        <v>0.181446385348879</v>
      </c>
      <c r="S1392" s="36">
        <v>0.16681094127531401</v>
      </c>
      <c r="T1392" s="36">
        <v>0.15754752011854301</v>
      </c>
      <c r="U1392" s="36">
        <v>0.146337608948824</v>
      </c>
      <c r="V1392" s="36">
        <v>0.13717220751977399</v>
      </c>
      <c r="W1392" s="36">
        <v>0.13062251533361299</v>
      </c>
      <c r="X1392" s="36">
        <v>0.12282385654064799</v>
      </c>
      <c r="Y1392" s="36">
        <v>0.11534781215649501</v>
      </c>
      <c r="Z1392" s="36">
        <v>0.11057776331263899</v>
      </c>
      <c r="AA1392" s="36">
        <v>0.103724225696378</v>
      </c>
      <c r="AB1392" s="36">
        <v>9.8068840011766106E-2</v>
      </c>
      <c r="AC1392" s="36">
        <v>9.0795355179055903E-2</v>
      </c>
      <c r="AD1392" s="36">
        <v>8.3906337392403094E-2</v>
      </c>
      <c r="AE1392" s="36">
        <v>6.9020400581212601E-2</v>
      </c>
      <c r="AF1392" s="36">
        <v>6.6133972924050197E-2</v>
      </c>
      <c r="AG1392" s="36">
        <v>6.0753662033614798E-2</v>
      </c>
      <c r="AH1392" s="59" t="s">
        <v>508</v>
      </c>
    </row>
    <row r="1393" spans="1:34" ht="15" customHeight="1" x14ac:dyDescent="0.25">
      <c r="A1393" s="34" t="s">
        <v>832</v>
      </c>
      <c r="B1393" s="34" t="s">
        <v>117</v>
      </c>
      <c r="C1393" s="34" t="s">
        <v>104</v>
      </c>
      <c r="D1393" s="34" t="s">
        <v>115</v>
      </c>
      <c r="E1393" s="34" t="s">
        <v>321</v>
      </c>
      <c r="F1393" s="34" t="s">
        <v>320</v>
      </c>
      <c r="G1393" s="34" t="s">
        <v>14</v>
      </c>
      <c r="H1393" s="34" t="s">
        <v>92</v>
      </c>
      <c r="I1393" s="59" t="s">
        <v>17</v>
      </c>
      <c r="J1393" s="35">
        <v>1</v>
      </c>
      <c r="K1393" s="36">
        <v>53.344902691198499</v>
      </c>
      <c r="L1393" s="36">
        <v>55.028516891754798</v>
      </c>
      <c r="M1393" s="36">
        <v>58.342869870498397</v>
      </c>
      <c r="N1393" s="36">
        <v>60.3168437655833</v>
      </c>
      <c r="O1393" s="36">
        <v>60.591732356667002</v>
      </c>
      <c r="P1393" s="36">
        <v>61.5658655777587</v>
      </c>
      <c r="Q1393" s="36">
        <v>61.873786974492099</v>
      </c>
      <c r="R1393" s="36">
        <v>61.8587953362983</v>
      </c>
      <c r="S1393" s="36">
        <v>58.618290448632202</v>
      </c>
      <c r="T1393" s="36">
        <v>57.844753893195197</v>
      </c>
      <c r="U1393" s="36">
        <v>55.940862560145902</v>
      </c>
      <c r="V1393" s="36">
        <v>54.455726622763301</v>
      </c>
      <c r="W1393" s="36">
        <v>53.649661221866999</v>
      </c>
      <c r="X1393" s="36">
        <v>53.210318322305802</v>
      </c>
      <c r="Y1393" s="36">
        <v>53.640543096055502</v>
      </c>
      <c r="Z1393" s="36">
        <v>55.136268802776897</v>
      </c>
      <c r="AA1393" s="36">
        <v>54.885529959011102</v>
      </c>
      <c r="AB1393" s="36">
        <v>57.714306394496703</v>
      </c>
      <c r="AC1393" s="36">
        <v>58.105700282537498</v>
      </c>
      <c r="AD1393" s="36">
        <v>58.521189984492899</v>
      </c>
      <c r="AE1393" s="36">
        <v>47.809049930493302</v>
      </c>
      <c r="AF1393" s="36">
        <v>53.331589325535603</v>
      </c>
      <c r="AG1393" s="36">
        <v>52.840990974863601</v>
      </c>
      <c r="AH1393" s="59" t="s">
        <v>508</v>
      </c>
    </row>
    <row r="1394" spans="1:34" ht="15" customHeight="1" x14ac:dyDescent="0.25">
      <c r="A1394" s="34" t="s">
        <v>832</v>
      </c>
      <c r="B1394" s="34" t="s">
        <v>117</v>
      </c>
      <c r="C1394" s="34" t="s">
        <v>104</v>
      </c>
      <c r="D1394" s="34" t="s">
        <v>115</v>
      </c>
      <c r="E1394" s="34" t="s">
        <v>321</v>
      </c>
      <c r="F1394" s="34" t="s">
        <v>320</v>
      </c>
      <c r="G1394" s="34" t="s">
        <v>14</v>
      </c>
      <c r="H1394" s="34" t="s">
        <v>92</v>
      </c>
      <c r="I1394" s="59" t="s">
        <v>18</v>
      </c>
      <c r="J1394" s="35">
        <v>298</v>
      </c>
      <c r="K1394" s="36">
        <v>2.3975226592011301</v>
      </c>
      <c r="L1394" s="36">
        <v>2.2967916748778201</v>
      </c>
      <c r="M1394" s="36">
        <v>2.2512067404082798</v>
      </c>
      <c r="N1394" s="36">
        <v>2.1824207183571498</v>
      </c>
      <c r="O1394" s="36">
        <v>2.0125436155609999</v>
      </c>
      <c r="P1394" s="36">
        <v>1.88084138961639</v>
      </c>
      <c r="Q1394" s="36">
        <v>1.74260777499717</v>
      </c>
      <c r="R1394" s="36">
        <v>1.60977615040537</v>
      </c>
      <c r="S1394" s="36">
        <v>1.4592866649679499</v>
      </c>
      <c r="T1394" s="36">
        <v>1.37791286420922</v>
      </c>
      <c r="U1394" s="36">
        <v>1.29177354880632</v>
      </c>
      <c r="V1394" s="36">
        <v>1.20685743177281</v>
      </c>
      <c r="W1394" s="36">
        <v>1.1466695568999301</v>
      </c>
      <c r="X1394" s="36">
        <v>1.07426614635835</v>
      </c>
      <c r="Y1394" s="36">
        <v>1.0124238715584499</v>
      </c>
      <c r="Z1394" s="36">
        <v>0.974645254064613</v>
      </c>
      <c r="AA1394" s="36">
        <v>0.93125998201559301</v>
      </c>
      <c r="AB1394" s="36">
        <v>0.86987780766171496</v>
      </c>
      <c r="AC1394" s="36">
        <v>0.80754484682110494</v>
      </c>
      <c r="AD1394" s="36">
        <v>0.74633574309051798</v>
      </c>
      <c r="AE1394" s="36">
        <v>0.58888284305619198</v>
      </c>
      <c r="AF1394" s="36">
        <v>0.59671339173843896</v>
      </c>
      <c r="AG1394" s="36">
        <v>0.55356553886552096</v>
      </c>
      <c r="AH1394" s="59" t="s">
        <v>508</v>
      </c>
    </row>
    <row r="1395" spans="1:34" ht="15" customHeight="1" x14ac:dyDescent="0.25">
      <c r="A1395" s="34" t="s">
        <v>832</v>
      </c>
      <c r="B1395" s="34" t="s">
        <v>117</v>
      </c>
      <c r="C1395" s="34" t="s">
        <v>104</v>
      </c>
      <c r="D1395" s="34" t="s">
        <v>115</v>
      </c>
      <c r="E1395" s="34" t="s">
        <v>321</v>
      </c>
      <c r="F1395" s="34" t="s">
        <v>320</v>
      </c>
      <c r="G1395" s="34" t="s">
        <v>14</v>
      </c>
      <c r="H1395" s="34" t="s">
        <v>910</v>
      </c>
      <c r="I1395" s="59" t="s">
        <v>16</v>
      </c>
      <c r="J1395" s="35">
        <v>25</v>
      </c>
      <c r="K1395" s="36"/>
      <c r="L1395" s="36"/>
      <c r="M1395" s="36"/>
      <c r="N1395" s="36"/>
      <c r="O1395" s="36"/>
      <c r="P1395" s="36"/>
      <c r="Q1395" s="36"/>
      <c r="R1395" s="36"/>
      <c r="S1395" s="36"/>
      <c r="T1395" s="36"/>
      <c r="U1395" s="36">
        <v>1.05611085471507E-8</v>
      </c>
      <c r="V1395" s="36">
        <v>8.8673539401301095E-9</v>
      </c>
      <c r="W1395" s="36">
        <v>4.67269021823287E-8</v>
      </c>
      <c r="X1395" s="36">
        <v>6.1263412987271699E-7</v>
      </c>
      <c r="Y1395" s="36">
        <v>6.1110580574131196E-7</v>
      </c>
      <c r="Z1395" s="36">
        <v>1.24427038337724E-6</v>
      </c>
      <c r="AA1395" s="36">
        <v>1.9138646712240701E-6</v>
      </c>
      <c r="AB1395" s="36">
        <v>2.4240525255634398E-6</v>
      </c>
      <c r="AC1395" s="36">
        <v>2.6345367584905901E-6</v>
      </c>
      <c r="AD1395" s="36">
        <v>4.2957348335635597E-6</v>
      </c>
      <c r="AE1395" s="36">
        <v>3.5661673643443702E-6</v>
      </c>
      <c r="AF1395" s="36">
        <v>6.1694814740058999E-6</v>
      </c>
      <c r="AG1395" s="36">
        <v>8.6635886232272796E-6</v>
      </c>
      <c r="AH1395" s="59" t="s">
        <v>913</v>
      </c>
    </row>
    <row r="1396" spans="1:34" ht="15" customHeight="1" x14ac:dyDescent="0.25">
      <c r="A1396" s="34" t="s">
        <v>832</v>
      </c>
      <c r="B1396" s="34" t="s">
        <v>117</v>
      </c>
      <c r="C1396" s="34" t="s">
        <v>104</v>
      </c>
      <c r="D1396" s="34" t="s">
        <v>115</v>
      </c>
      <c r="E1396" s="34" t="s">
        <v>321</v>
      </c>
      <c r="F1396" s="34" t="s">
        <v>320</v>
      </c>
      <c r="G1396" s="34" t="s">
        <v>14</v>
      </c>
      <c r="H1396" s="34" t="s">
        <v>910</v>
      </c>
      <c r="I1396" s="59" t="s">
        <v>18</v>
      </c>
      <c r="J1396" s="35">
        <v>298</v>
      </c>
      <c r="K1396" s="36"/>
      <c r="L1396" s="36"/>
      <c r="M1396" s="36"/>
      <c r="N1396" s="36"/>
      <c r="O1396" s="36"/>
      <c r="P1396" s="36"/>
      <c r="Q1396" s="36"/>
      <c r="R1396" s="36"/>
      <c r="S1396" s="36"/>
      <c r="T1396" s="36"/>
      <c r="U1396" s="36">
        <v>1.4551398979915601E-6</v>
      </c>
      <c r="V1396" s="36">
        <v>1.80409181050203E-6</v>
      </c>
      <c r="W1396" s="36">
        <v>1.44374064788239E-5</v>
      </c>
      <c r="X1396" s="36">
        <v>2.3089767217052899E-4</v>
      </c>
      <c r="Y1396" s="36">
        <v>2.9718691507395298E-4</v>
      </c>
      <c r="Z1396" s="36">
        <v>7.3321838281103005E-4</v>
      </c>
      <c r="AA1396" s="36">
        <v>1.33247103243713E-3</v>
      </c>
      <c r="AB1396" s="36">
        <v>1.6350488524572201E-3</v>
      </c>
      <c r="AC1396" s="36">
        <v>1.91285369163725E-3</v>
      </c>
      <c r="AD1396" s="36">
        <v>3.4289705731123201E-3</v>
      </c>
      <c r="AE1396" s="36">
        <v>2.9222395807386699E-3</v>
      </c>
      <c r="AF1396" s="36">
        <v>5.1952611199919596E-3</v>
      </c>
      <c r="AG1396" s="36">
        <v>7.5064817834561296E-3</v>
      </c>
      <c r="AH1396" s="59" t="s">
        <v>913</v>
      </c>
    </row>
    <row r="1397" spans="1:34" ht="15" customHeight="1" x14ac:dyDescent="0.25">
      <c r="A1397" s="34" t="s">
        <v>832</v>
      </c>
      <c r="B1397" s="34" t="s">
        <v>119</v>
      </c>
      <c r="C1397" s="34" t="s">
        <v>104</v>
      </c>
      <c r="D1397" s="34" t="s">
        <v>115</v>
      </c>
      <c r="E1397" s="34" t="s">
        <v>321</v>
      </c>
      <c r="F1397" s="34" t="s">
        <v>120</v>
      </c>
      <c r="G1397" s="34" t="s">
        <v>14</v>
      </c>
      <c r="H1397" s="34" t="s">
        <v>322</v>
      </c>
      <c r="I1397" s="59" t="s">
        <v>16</v>
      </c>
      <c r="J1397" s="35">
        <v>25</v>
      </c>
      <c r="K1397" s="36">
        <v>3.6316933950215101E-5</v>
      </c>
      <c r="L1397" s="36">
        <v>6.3463221253673706E-5</v>
      </c>
      <c r="M1397" s="36">
        <v>8.3427732622188595E-5</v>
      </c>
      <c r="N1397" s="36">
        <v>5.1958138005453805E-4</v>
      </c>
      <c r="O1397" s="36">
        <v>8.0602991624986601E-4</v>
      </c>
      <c r="P1397" s="36">
        <v>9.2654817392759002E-4</v>
      </c>
      <c r="Q1397" s="36">
        <v>1.0165831516091399E-3</v>
      </c>
      <c r="R1397" s="36">
        <v>1.0664436968259999E-3</v>
      </c>
      <c r="S1397" s="36">
        <v>1.1034253819106701E-3</v>
      </c>
      <c r="T1397" s="36">
        <v>1.01828807138478E-3</v>
      </c>
      <c r="U1397" s="36">
        <v>1.47235844290601E-3</v>
      </c>
      <c r="V1397" s="36">
        <v>1.5167212158290399E-3</v>
      </c>
      <c r="W1397" s="36">
        <v>1.3491565207514899E-3</v>
      </c>
      <c r="X1397" s="36">
        <v>1.3503756087133499E-3</v>
      </c>
      <c r="Y1397" s="36">
        <v>1.3941273168603099E-3</v>
      </c>
      <c r="Z1397" s="36">
        <v>1.30515147917675E-3</v>
      </c>
      <c r="AA1397" s="36">
        <v>1.2929488871046601E-3</v>
      </c>
      <c r="AB1397" s="36">
        <v>1.1658185446669399E-3</v>
      </c>
      <c r="AC1397" s="36">
        <v>1.1052054264287299E-3</v>
      </c>
      <c r="AD1397" s="36">
        <v>1.03552285077819E-3</v>
      </c>
      <c r="AE1397" s="36">
        <v>8.5310309264353804E-4</v>
      </c>
      <c r="AF1397" s="36">
        <v>9.0159444052601804E-4</v>
      </c>
      <c r="AG1397" s="36">
        <v>8.9923250668701605E-4</v>
      </c>
      <c r="AH1397" s="59" t="s">
        <v>511</v>
      </c>
    </row>
    <row r="1398" spans="1:34" ht="15" customHeight="1" x14ac:dyDescent="0.25">
      <c r="A1398" s="34" t="s">
        <v>832</v>
      </c>
      <c r="B1398" s="34" t="s">
        <v>119</v>
      </c>
      <c r="C1398" s="34" t="s">
        <v>104</v>
      </c>
      <c r="D1398" s="34" t="s">
        <v>115</v>
      </c>
      <c r="E1398" s="34" t="s">
        <v>321</v>
      </c>
      <c r="F1398" s="34" t="s">
        <v>120</v>
      </c>
      <c r="G1398" s="34" t="s">
        <v>14</v>
      </c>
      <c r="H1398" s="34" t="s">
        <v>322</v>
      </c>
      <c r="I1398" s="59" t="s">
        <v>18</v>
      </c>
      <c r="J1398" s="35">
        <v>298</v>
      </c>
      <c r="K1398" s="36">
        <v>5.7664084256455398E-5</v>
      </c>
      <c r="L1398" s="36">
        <v>1.05459849578916E-4</v>
      </c>
      <c r="M1398" s="36">
        <v>1.4128035946498699E-4</v>
      </c>
      <c r="N1398" s="36">
        <v>8.8707860115176695E-4</v>
      </c>
      <c r="O1398" s="36">
        <v>1.3793965215230799E-3</v>
      </c>
      <c r="P1398" s="36">
        <v>1.6098401950297701E-3</v>
      </c>
      <c r="Q1398" s="36">
        <v>1.7804816154360699E-3</v>
      </c>
      <c r="R1398" s="36">
        <v>1.8762221652427E-3</v>
      </c>
      <c r="S1398" s="36">
        <v>1.9651797067137601E-3</v>
      </c>
      <c r="T1398" s="36">
        <v>1.8241162107356899E-3</v>
      </c>
      <c r="U1398" s="36">
        <v>2.6529840760335498E-3</v>
      </c>
      <c r="V1398" s="36">
        <v>2.74383787275058E-3</v>
      </c>
      <c r="W1398" s="36">
        <v>2.4616871803219199E-3</v>
      </c>
      <c r="X1398" s="36">
        <v>2.4893211246962699E-3</v>
      </c>
      <c r="Y1398" s="36">
        <v>2.6041786691361601E-3</v>
      </c>
      <c r="Z1398" s="36">
        <v>2.4841835596034899E-3</v>
      </c>
      <c r="AA1398" s="36">
        <v>2.5274782401236398E-3</v>
      </c>
      <c r="AB1398" s="36">
        <v>2.2850273639394899E-3</v>
      </c>
      <c r="AC1398" s="36">
        <v>2.1965162657843801E-3</v>
      </c>
      <c r="AD1398" s="36">
        <v>2.0801061761120299E-3</v>
      </c>
      <c r="AE1398" s="36">
        <v>1.68354386127837E-3</v>
      </c>
      <c r="AF1398" s="36">
        <v>1.8407917096494599E-3</v>
      </c>
      <c r="AG1398" s="36">
        <v>1.8583543196413199E-3</v>
      </c>
      <c r="AH1398" s="59" t="s">
        <v>511</v>
      </c>
    </row>
    <row r="1399" spans="1:34" ht="15" customHeight="1" x14ac:dyDescent="0.25">
      <c r="A1399" s="34" t="s">
        <v>832</v>
      </c>
      <c r="B1399" s="34" t="s">
        <v>119</v>
      </c>
      <c r="C1399" s="34" t="s">
        <v>104</v>
      </c>
      <c r="D1399" s="34" t="s">
        <v>115</v>
      </c>
      <c r="E1399" s="34" t="s">
        <v>321</v>
      </c>
      <c r="F1399" s="34" t="s">
        <v>120</v>
      </c>
      <c r="G1399" s="34" t="s">
        <v>14</v>
      </c>
      <c r="H1399" s="34" t="s">
        <v>92</v>
      </c>
      <c r="I1399" s="59" t="s">
        <v>16</v>
      </c>
      <c r="J1399" s="35">
        <v>25</v>
      </c>
      <c r="K1399" s="36">
        <v>9.3190149440569008E-3</v>
      </c>
      <c r="L1399" s="36">
        <v>1.2087756280018101E-2</v>
      </c>
      <c r="M1399" s="36">
        <v>1.35536990249349E-2</v>
      </c>
      <c r="N1399" s="36">
        <v>1.4054430066061999E-2</v>
      </c>
      <c r="O1399" s="36">
        <v>1.42015447251626E-2</v>
      </c>
      <c r="P1399" s="36">
        <v>1.53286829476091E-2</v>
      </c>
      <c r="Q1399" s="36">
        <v>1.6787295897061402E-2</v>
      </c>
      <c r="R1399" s="36">
        <v>1.7578961757377502E-2</v>
      </c>
      <c r="S1399" s="36">
        <v>1.64120035018025E-2</v>
      </c>
      <c r="T1399" s="36">
        <v>1.4888940791071901E-2</v>
      </c>
      <c r="U1399" s="36">
        <v>1.3558100570486301E-2</v>
      </c>
      <c r="V1399" s="36">
        <v>1.2755022769778201E-2</v>
      </c>
      <c r="W1399" s="36">
        <v>1.231294383842E-2</v>
      </c>
      <c r="X1399" s="36">
        <v>1.17473501933506E-2</v>
      </c>
      <c r="Y1399" s="36">
        <v>1.1233607441861301E-2</v>
      </c>
      <c r="Z1399" s="36">
        <v>1.13154712629673E-2</v>
      </c>
      <c r="AA1399" s="36">
        <v>1.13538642953842E-2</v>
      </c>
      <c r="AB1399" s="36">
        <v>1.0311209056790199E-2</v>
      </c>
      <c r="AC1399" s="36">
        <v>9.6199792668544906E-3</v>
      </c>
      <c r="AD1399" s="36">
        <v>9.2271184599497704E-3</v>
      </c>
      <c r="AE1399" s="36">
        <v>7.5759607538044204E-3</v>
      </c>
      <c r="AF1399" s="36">
        <v>8.0344298219845196E-3</v>
      </c>
      <c r="AG1399" s="36">
        <v>7.8004398877413797E-3</v>
      </c>
      <c r="AH1399" s="59" t="s">
        <v>510</v>
      </c>
    </row>
    <row r="1400" spans="1:34" ht="15" customHeight="1" x14ac:dyDescent="0.25">
      <c r="A1400" s="34" t="s">
        <v>832</v>
      </c>
      <c r="B1400" s="34" t="s">
        <v>119</v>
      </c>
      <c r="C1400" s="34" t="s">
        <v>104</v>
      </c>
      <c r="D1400" s="34" t="s">
        <v>115</v>
      </c>
      <c r="E1400" s="34" t="s">
        <v>321</v>
      </c>
      <c r="F1400" s="34" t="s">
        <v>120</v>
      </c>
      <c r="G1400" s="34" t="s">
        <v>14</v>
      </c>
      <c r="H1400" s="34" t="s">
        <v>92</v>
      </c>
      <c r="I1400" s="59" t="s">
        <v>17</v>
      </c>
      <c r="J1400" s="35">
        <v>1</v>
      </c>
      <c r="K1400" s="36">
        <v>0.16534262734734301</v>
      </c>
      <c r="L1400" s="36">
        <v>0.22069438544598199</v>
      </c>
      <c r="M1400" s="36">
        <v>0.25132584665900498</v>
      </c>
      <c r="N1400" s="36">
        <v>0.26598902469626301</v>
      </c>
      <c r="O1400" s="36">
        <v>0.26780579191216702</v>
      </c>
      <c r="P1400" s="36">
        <v>0.291694074847968</v>
      </c>
      <c r="Q1400" s="36">
        <v>0.32492709226841798</v>
      </c>
      <c r="R1400" s="36">
        <v>0.34403118278999101</v>
      </c>
      <c r="S1400" s="36">
        <v>0.34366878229391101</v>
      </c>
      <c r="T1400" s="36">
        <v>0.33013067073577901</v>
      </c>
      <c r="U1400" s="36">
        <v>0.30644930798540498</v>
      </c>
      <c r="V1400" s="36">
        <v>0.29607427180134599</v>
      </c>
      <c r="W1400" s="36">
        <v>0.292938983262714</v>
      </c>
      <c r="X1400" s="36">
        <v>0.29089934477495499</v>
      </c>
      <c r="Y1400" s="36">
        <v>0.29014671514205098</v>
      </c>
      <c r="Z1400" s="36">
        <v>0.30583473742782102</v>
      </c>
      <c r="AA1400" s="36">
        <v>0.322803142443844</v>
      </c>
      <c r="AB1400" s="36">
        <v>0.30026662875040999</v>
      </c>
      <c r="AC1400" s="36">
        <v>0.289511971239656</v>
      </c>
      <c r="AD1400" s="36">
        <v>0.285036109830964</v>
      </c>
      <c r="AE1400" s="36">
        <v>0.23298492347507599</v>
      </c>
      <c r="AF1400" s="36">
        <v>0.25735632652732998</v>
      </c>
      <c r="AG1400" s="36">
        <v>0.25690397885796501</v>
      </c>
      <c r="AH1400" s="59" t="s">
        <v>510</v>
      </c>
    </row>
    <row r="1401" spans="1:34" ht="15" customHeight="1" x14ac:dyDescent="0.25">
      <c r="A1401" s="34" t="s">
        <v>832</v>
      </c>
      <c r="B1401" s="34" t="s">
        <v>119</v>
      </c>
      <c r="C1401" s="34" t="s">
        <v>104</v>
      </c>
      <c r="D1401" s="34" t="s">
        <v>115</v>
      </c>
      <c r="E1401" s="34" t="s">
        <v>321</v>
      </c>
      <c r="F1401" s="34" t="s">
        <v>120</v>
      </c>
      <c r="G1401" s="34" t="s">
        <v>14</v>
      </c>
      <c r="H1401" s="34" t="s">
        <v>92</v>
      </c>
      <c r="I1401" s="59" t="s">
        <v>18</v>
      </c>
      <c r="J1401" s="35">
        <v>298</v>
      </c>
      <c r="K1401" s="36">
        <v>1.47967464339892E-2</v>
      </c>
      <c r="L1401" s="36">
        <v>2.0086798839627301E-2</v>
      </c>
      <c r="M1401" s="36">
        <v>2.2952457296121699E-2</v>
      </c>
      <c r="N1401" s="36">
        <v>2.3995055715197E-2</v>
      </c>
      <c r="O1401" s="36">
        <v>2.4303764660852899E-2</v>
      </c>
      <c r="P1401" s="36">
        <v>2.6632970244089001E-2</v>
      </c>
      <c r="Q1401" s="36">
        <v>2.9401895624860001E-2</v>
      </c>
      <c r="R1401" s="36">
        <v>3.09271251631081E-2</v>
      </c>
      <c r="S1401" s="36">
        <v>2.92294673994263E-2</v>
      </c>
      <c r="T1401" s="36">
        <v>2.66713899739041E-2</v>
      </c>
      <c r="U1401" s="36">
        <v>2.4429801783707201E-2</v>
      </c>
      <c r="V1401" s="36">
        <v>2.3074586270874799E-2</v>
      </c>
      <c r="W1401" s="36">
        <v>2.2466345107370601E-2</v>
      </c>
      <c r="X1401" s="36">
        <v>2.1655402250174899E-2</v>
      </c>
      <c r="Y1401" s="36">
        <v>2.09839664740431E-2</v>
      </c>
      <c r="Z1401" s="36">
        <v>2.15375058980584E-2</v>
      </c>
      <c r="AA1401" s="36">
        <v>2.2194724968719801E-2</v>
      </c>
      <c r="AB1401" s="36">
        <v>2.0210173322296399E-2</v>
      </c>
      <c r="AC1401" s="36">
        <v>1.9119016637869399E-2</v>
      </c>
      <c r="AD1401" s="36">
        <v>1.8534971084254701E-2</v>
      </c>
      <c r="AE1401" s="36">
        <v>1.4950669304023599E-2</v>
      </c>
      <c r="AF1401" s="36">
        <v>1.6403951869357902E-2</v>
      </c>
      <c r="AG1401" s="36">
        <v>1.6120392726785698E-2</v>
      </c>
      <c r="AH1401" s="59" t="s">
        <v>510</v>
      </c>
    </row>
    <row r="1402" spans="1:34" ht="15" customHeight="1" x14ac:dyDescent="0.25">
      <c r="A1402" s="34" t="s">
        <v>832</v>
      </c>
      <c r="B1402" s="34" t="s">
        <v>116</v>
      </c>
      <c r="C1402" s="34" t="s">
        <v>104</v>
      </c>
      <c r="D1402" s="34" t="s">
        <v>115</v>
      </c>
      <c r="E1402" s="34" t="s">
        <v>321</v>
      </c>
      <c r="F1402" s="34" t="s">
        <v>319</v>
      </c>
      <c r="G1402" s="34" t="s">
        <v>14</v>
      </c>
      <c r="H1402" s="34" t="s">
        <v>908</v>
      </c>
      <c r="I1402" s="59" t="s">
        <v>16</v>
      </c>
      <c r="J1402" s="35">
        <v>25</v>
      </c>
      <c r="K1402" s="36">
        <v>2.13739153505016E-7</v>
      </c>
      <c r="L1402" s="36">
        <v>2.2194467588100101E-7</v>
      </c>
      <c r="M1402" s="36">
        <v>3.1084522217884898E-7</v>
      </c>
      <c r="N1402" s="36">
        <v>5.9811290719509502E-8</v>
      </c>
      <c r="O1402" s="36">
        <v>7.7561425286660204E-8</v>
      </c>
      <c r="P1402" s="36">
        <v>1.1093154949084399E-7</v>
      </c>
      <c r="Q1402" s="36">
        <v>7.0736304576786796E-7</v>
      </c>
      <c r="R1402" s="36">
        <v>5.5461243277117304E-7</v>
      </c>
      <c r="S1402" s="36">
        <v>3.3398149325614101E-7</v>
      </c>
      <c r="T1402" s="36">
        <v>2.02362645427786E-7</v>
      </c>
      <c r="U1402" s="36">
        <v>1.4199031298060399E-7</v>
      </c>
      <c r="V1402" s="36">
        <v>2.91150023855992E-7</v>
      </c>
      <c r="W1402" s="36">
        <v>4.3413303018049702E-7</v>
      </c>
      <c r="X1402" s="36">
        <v>1.17986224487464E-6</v>
      </c>
      <c r="Y1402" s="36">
        <v>1.2286144348437799E-6</v>
      </c>
      <c r="Z1402" s="36">
        <v>2.1712898805362502E-6</v>
      </c>
      <c r="AA1402" s="36">
        <v>2.54328356895405E-6</v>
      </c>
      <c r="AB1402" s="36">
        <v>1.97630270862573E-6</v>
      </c>
      <c r="AC1402" s="36">
        <v>1.7699205396446999E-6</v>
      </c>
      <c r="AD1402" s="36">
        <v>1.77500014160298E-6</v>
      </c>
      <c r="AE1402" s="36">
        <v>1.8177353086450401E-6</v>
      </c>
      <c r="AF1402" s="36">
        <v>1.9759081206623698E-6</v>
      </c>
      <c r="AG1402" s="36">
        <v>1.6912826682361299E-6</v>
      </c>
      <c r="AH1402" s="59" t="s">
        <v>909</v>
      </c>
    </row>
    <row r="1403" spans="1:34" ht="15" customHeight="1" x14ac:dyDescent="0.25">
      <c r="A1403" s="34" t="s">
        <v>832</v>
      </c>
      <c r="B1403" s="34" t="s">
        <v>116</v>
      </c>
      <c r="C1403" s="34" t="s">
        <v>104</v>
      </c>
      <c r="D1403" s="34" t="s">
        <v>115</v>
      </c>
      <c r="E1403" s="34" t="s">
        <v>321</v>
      </c>
      <c r="F1403" s="34" t="s">
        <v>319</v>
      </c>
      <c r="G1403" s="34" t="s">
        <v>14</v>
      </c>
      <c r="H1403" s="34" t="s">
        <v>908</v>
      </c>
      <c r="I1403" s="59" t="s">
        <v>18</v>
      </c>
      <c r="J1403" s="35">
        <v>298</v>
      </c>
      <c r="K1403" s="36">
        <v>8.5507485209241603E-6</v>
      </c>
      <c r="L1403" s="36">
        <v>9.1084338064941395E-6</v>
      </c>
      <c r="M1403" s="36">
        <v>1.3367010895984601E-5</v>
      </c>
      <c r="N1403" s="36">
        <v>2.7177584628608302E-6</v>
      </c>
      <c r="O1403" s="36">
        <v>3.6721022267836099E-6</v>
      </c>
      <c r="P1403" s="36">
        <v>5.48223832858862E-6</v>
      </c>
      <c r="Q1403" s="36">
        <v>3.6677211497659699E-5</v>
      </c>
      <c r="R1403" s="36">
        <v>3.0278619652710301E-5</v>
      </c>
      <c r="S1403" s="36">
        <v>1.9178096583675999E-5</v>
      </c>
      <c r="T1403" s="36">
        <v>1.35695246674859E-5</v>
      </c>
      <c r="U1403" s="36">
        <v>1.14589099674086E-5</v>
      </c>
      <c r="V1403" s="36">
        <v>3.0666209574195103E-5</v>
      </c>
      <c r="W1403" s="36">
        <v>5.78091213488477E-5</v>
      </c>
      <c r="X1403" s="36">
        <v>1.9801894121488999E-4</v>
      </c>
      <c r="Y1403" s="36">
        <v>2.6371026759120999E-4</v>
      </c>
      <c r="Z1403" s="36">
        <v>5.7068123104713202E-4</v>
      </c>
      <c r="AA1403" s="36">
        <v>6.9365205928642603E-4</v>
      </c>
      <c r="AB1403" s="36">
        <v>3.9640951492590901E-4</v>
      </c>
      <c r="AC1403" s="36">
        <v>3.5681582815951001E-4</v>
      </c>
      <c r="AD1403" s="36">
        <v>4.1397209514137901E-4</v>
      </c>
      <c r="AE1403" s="36">
        <v>4.3751010873651199E-4</v>
      </c>
      <c r="AF1403" s="36">
        <v>4.9337947939914002E-4</v>
      </c>
      <c r="AG1403" s="36">
        <v>4.3784777580046201E-4</v>
      </c>
      <c r="AH1403" s="59" t="s">
        <v>909</v>
      </c>
    </row>
    <row r="1404" spans="1:34" ht="15" customHeight="1" x14ac:dyDescent="0.25">
      <c r="A1404" s="34" t="s">
        <v>832</v>
      </c>
      <c r="B1404" s="34" t="s">
        <v>116</v>
      </c>
      <c r="C1404" s="34" t="s">
        <v>104</v>
      </c>
      <c r="D1404" s="34" t="s">
        <v>115</v>
      </c>
      <c r="E1404" s="34" t="s">
        <v>321</v>
      </c>
      <c r="F1404" s="34" t="s">
        <v>319</v>
      </c>
      <c r="G1404" s="34" t="s">
        <v>14</v>
      </c>
      <c r="H1404" s="34" t="s">
        <v>21</v>
      </c>
      <c r="I1404" s="59" t="s">
        <v>16</v>
      </c>
      <c r="J1404" s="35">
        <v>25</v>
      </c>
      <c r="K1404" s="36">
        <v>3.8970748172889499E-4</v>
      </c>
      <c r="L1404" s="36">
        <v>3.2883964681347798E-4</v>
      </c>
      <c r="M1404" s="36">
        <v>2.9606985285602201E-4</v>
      </c>
      <c r="N1404" s="36">
        <v>2.5461800044619399E-4</v>
      </c>
      <c r="O1404" s="36">
        <v>2.2338104146636499E-4</v>
      </c>
      <c r="P1404" s="36">
        <v>1.84316878379082E-4</v>
      </c>
      <c r="Q1404" s="36">
        <v>1.56528863375467E-4</v>
      </c>
      <c r="R1404" s="36">
        <v>1.34974167577802E-4</v>
      </c>
      <c r="S1404" s="36">
        <v>1.13846080031724E-4</v>
      </c>
      <c r="T1404" s="36">
        <v>1.0252775315504501E-4</v>
      </c>
      <c r="U1404" s="36">
        <v>9.5654725920624504E-5</v>
      </c>
      <c r="V1404" s="36">
        <v>8.6492241821965201E-5</v>
      </c>
      <c r="W1404" s="36">
        <v>7.9153222696651002E-5</v>
      </c>
      <c r="X1404" s="36">
        <v>7.0720483766605497E-5</v>
      </c>
      <c r="Y1404" s="36">
        <v>6.5323128356585802E-5</v>
      </c>
      <c r="Z1404" s="36">
        <v>6.1139380815970594E-5</v>
      </c>
      <c r="AA1404" s="36">
        <v>5.5064477187449399E-5</v>
      </c>
      <c r="AB1404" s="36">
        <v>4.0535799392945601E-5</v>
      </c>
      <c r="AC1404" s="36">
        <v>3.4229670031016598E-5</v>
      </c>
      <c r="AD1404" s="36">
        <v>2.7465177709178999E-5</v>
      </c>
      <c r="AE1404" s="36">
        <v>2.09133270114244E-5</v>
      </c>
      <c r="AF1404" s="36">
        <v>1.9957475719364999E-5</v>
      </c>
      <c r="AG1404" s="36">
        <v>1.4622239646295601E-5</v>
      </c>
      <c r="AH1404" s="59" t="s">
        <v>504</v>
      </c>
    </row>
    <row r="1405" spans="1:34" ht="15" customHeight="1" x14ac:dyDescent="0.25">
      <c r="A1405" s="34" t="s">
        <v>832</v>
      </c>
      <c r="B1405" s="34" t="s">
        <v>116</v>
      </c>
      <c r="C1405" s="34" t="s">
        <v>104</v>
      </c>
      <c r="D1405" s="34" t="s">
        <v>115</v>
      </c>
      <c r="E1405" s="34" t="s">
        <v>321</v>
      </c>
      <c r="F1405" s="34" t="s">
        <v>319</v>
      </c>
      <c r="G1405" s="34" t="s">
        <v>14</v>
      </c>
      <c r="H1405" s="34" t="s">
        <v>21</v>
      </c>
      <c r="I1405" s="59" t="s">
        <v>17</v>
      </c>
      <c r="J1405" s="35">
        <v>1</v>
      </c>
      <c r="K1405" s="36">
        <v>0.33445496887964299</v>
      </c>
      <c r="L1405" s="36">
        <v>0.28950895933654203</v>
      </c>
      <c r="M1405" s="36">
        <v>0.27312606859528699</v>
      </c>
      <c r="N1405" s="36">
        <v>0.248196495776041</v>
      </c>
      <c r="O1405" s="36">
        <v>0.22687892367108201</v>
      </c>
      <c r="P1405" s="36">
        <v>0.19541000639119099</v>
      </c>
      <c r="Q1405" s="36">
        <v>0.174111410477785</v>
      </c>
      <c r="R1405" s="36">
        <v>0.15807965863356199</v>
      </c>
      <c r="S1405" s="36">
        <v>0.14024262783010599</v>
      </c>
      <c r="T1405" s="36">
        <v>0.14748728696362101</v>
      </c>
      <c r="U1405" s="36">
        <v>0.16560364151540999</v>
      </c>
      <c r="V1405" s="36">
        <v>0.19543362302387099</v>
      </c>
      <c r="W1405" s="36">
        <v>0.226110640747508</v>
      </c>
      <c r="X1405" s="36">
        <v>0.25462306142114999</v>
      </c>
      <c r="Y1405" s="36">
        <v>0.30078115481023898</v>
      </c>
      <c r="Z1405" s="36">
        <v>0.344727299523717</v>
      </c>
      <c r="AA1405" s="36">
        <v>0.32217903370393403</v>
      </c>
      <c r="AB1405" s="36">
        <v>0.174424789038477</v>
      </c>
      <c r="AC1405" s="36">
        <v>0.148037558753535</v>
      </c>
      <c r="AD1405" s="36">
        <v>0.13741493879485001</v>
      </c>
      <c r="AE1405" s="36">
        <v>0.10798400652516101</v>
      </c>
      <c r="AF1405" s="36">
        <v>0.10690519397856001</v>
      </c>
      <c r="AG1405" s="36">
        <v>8.1208166820661995E-2</v>
      </c>
      <c r="AH1405" s="59" t="s">
        <v>504</v>
      </c>
    </row>
    <row r="1406" spans="1:34" ht="15" customHeight="1" x14ac:dyDescent="0.25">
      <c r="A1406" s="34" t="s">
        <v>832</v>
      </c>
      <c r="B1406" s="34" t="s">
        <v>116</v>
      </c>
      <c r="C1406" s="34" t="s">
        <v>104</v>
      </c>
      <c r="D1406" s="34" t="s">
        <v>115</v>
      </c>
      <c r="E1406" s="34" t="s">
        <v>321</v>
      </c>
      <c r="F1406" s="34" t="s">
        <v>319</v>
      </c>
      <c r="G1406" s="34" t="s">
        <v>14</v>
      </c>
      <c r="H1406" s="34" t="s">
        <v>21</v>
      </c>
      <c r="I1406" s="59" t="s">
        <v>18</v>
      </c>
      <c r="J1406" s="35">
        <v>298</v>
      </c>
      <c r="K1406" s="36">
        <v>1.55904550866869E-2</v>
      </c>
      <c r="L1406" s="36">
        <v>1.34953187953804E-2</v>
      </c>
      <c r="M1406" s="36">
        <v>1.2731638341933299E-2</v>
      </c>
      <c r="N1406" s="36">
        <v>1.1569558476082599E-2</v>
      </c>
      <c r="O1406" s="36">
        <v>1.0575850260077201E-2</v>
      </c>
      <c r="P1406" s="36">
        <v>9.1089420448328996E-3</v>
      </c>
      <c r="Q1406" s="36">
        <v>8.1161183947320494E-3</v>
      </c>
      <c r="R1406" s="36">
        <v>7.3688061095370698E-3</v>
      </c>
      <c r="S1406" s="36">
        <v>6.5373416270308902E-3</v>
      </c>
      <c r="T1406" s="36">
        <v>6.8750478755515102E-3</v>
      </c>
      <c r="U1406" s="36">
        <v>7.7195328982147303E-3</v>
      </c>
      <c r="V1406" s="36">
        <v>9.1100429226351701E-3</v>
      </c>
      <c r="W1406" s="36">
        <v>1.05400371266859E-2</v>
      </c>
      <c r="X1406" s="36">
        <v>1.1869178269329201E-2</v>
      </c>
      <c r="Y1406" s="36">
        <v>1.4020981009392501E-2</v>
      </c>
      <c r="Z1406" s="36">
        <v>1.6069294764502001E-2</v>
      </c>
      <c r="AA1406" s="36">
        <v>1.50182183618294E-2</v>
      </c>
      <c r="AB1406" s="36">
        <v>8.1307263833409991E-3</v>
      </c>
      <c r="AC1406" s="36">
        <v>6.9006985263845603E-3</v>
      </c>
      <c r="AD1406" s="36">
        <v>6.4055302831870402E-3</v>
      </c>
      <c r="AE1406" s="36">
        <v>5.0336217442081103E-3</v>
      </c>
      <c r="AF1406" s="36">
        <v>4.9833334240462898E-3</v>
      </c>
      <c r="AG1406" s="36">
        <v>3.7854790488859799E-3</v>
      </c>
      <c r="AH1406" s="59" t="s">
        <v>504</v>
      </c>
    </row>
    <row r="1407" spans="1:34" ht="15" customHeight="1" x14ac:dyDescent="0.25">
      <c r="A1407" s="34" t="s">
        <v>832</v>
      </c>
      <c r="B1407" s="34" t="s">
        <v>116</v>
      </c>
      <c r="C1407" s="34" t="s">
        <v>104</v>
      </c>
      <c r="D1407" s="34" t="s">
        <v>115</v>
      </c>
      <c r="E1407" s="34" t="s">
        <v>321</v>
      </c>
      <c r="F1407" s="34" t="s">
        <v>319</v>
      </c>
      <c r="G1407" s="34" t="s">
        <v>14</v>
      </c>
      <c r="H1407" s="34" t="s">
        <v>322</v>
      </c>
      <c r="I1407" s="59" t="s">
        <v>16</v>
      </c>
      <c r="J1407" s="35">
        <v>25</v>
      </c>
      <c r="K1407" s="36">
        <v>1.3681554419439799E-3</v>
      </c>
      <c r="L1407" s="36">
        <v>1.71624363656639E-3</v>
      </c>
      <c r="M1407" s="36">
        <v>1.91900712919793E-3</v>
      </c>
      <c r="N1407" s="36">
        <v>1.0405105406143001E-2</v>
      </c>
      <c r="O1407" s="36">
        <v>1.4805089727488801E-2</v>
      </c>
      <c r="P1407" s="36">
        <v>1.4129209379099599E-2</v>
      </c>
      <c r="Q1407" s="36">
        <v>1.30331270578739E-2</v>
      </c>
      <c r="R1407" s="36">
        <v>1.19080617745848E-2</v>
      </c>
      <c r="S1407" s="36">
        <v>1.1811069959140399E-2</v>
      </c>
      <c r="T1407" s="36">
        <v>1.12926358678505E-2</v>
      </c>
      <c r="U1407" s="36">
        <v>1.6255194144368299E-2</v>
      </c>
      <c r="V1407" s="36">
        <v>1.6285731049393098E-2</v>
      </c>
      <c r="W1407" s="36">
        <v>1.4026491994779599E-2</v>
      </c>
      <c r="X1407" s="36">
        <v>1.361854456669E-2</v>
      </c>
      <c r="Y1407" s="36">
        <v>1.3370502823602399E-2</v>
      </c>
      <c r="Z1407" s="36">
        <v>1.15867808539716E-2</v>
      </c>
      <c r="AA1407" s="36">
        <v>1.0586246879446801E-2</v>
      </c>
      <c r="AB1407" s="36">
        <v>9.2756607470669793E-3</v>
      </c>
      <c r="AC1407" s="36">
        <v>8.5211101292239893E-3</v>
      </c>
      <c r="AD1407" s="36">
        <v>7.5589760230656503E-3</v>
      </c>
      <c r="AE1407" s="36">
        <v>6.18882431444374E-3</v>
      </c>
      <c r="AF1407" s="36">
        <v>5.8226765368363503E-3</v>
      </c>
      <c r="AG1407" s="36">
        <v>5.4778538953016301E-3</v>
      </c>
      <c r="AH1407" s="59" t="s">
        <v>506</v>
      </c>
    </row>
    <row r="1408" spans="1:34" ht="15" customHeight="1" x14ac:dyDescent="0.25">
      <c r="A1408" s="34" t="s">
        <v>832</v>
      </c>
      <c r="B1408" s="34" t="s">
        <v>116</v>
      </c>
      <c r="C1408" s="34" t="s">
        <v>104</v>
      </c>
      <c r="D1408" s="34" t="s">
        <v>115</v>
      </c>
      <c r="E1408" s="34" t="s">
        <v>321</v>
      </c>
      <c r="F1408" s="34" t="s">
        <v>319</v>
      </c>
      <c r="G1408" s="34" t="s">
        <v>14</v>
      </c>
      <c r="H1408" s="34" t="s">
        <v>322</v>
      </c>
      <c r="I1408" s="59" t="s">
        <v>18</v>
      </c>
      <c r="J1408" s="35">
        <v>298</v>
      </c>
      <c r="K1408" s="36">
        <v>1.0745517600056299E-2</v>
      </c>
      <c r="L1408" s="36">
        <v>1.34109138616667E-2</v>
      </c>
      <c r="M1408" s="36">
        <v>1.5179173465713401E-2</v>
      </c>
      <c r="N1408" s="36">
        <v>8.1433344726179899E-2</v>
      </c>
      <c r="O1408" s="36">
        <v>0.112434477485571</v>
      </c>
      <c r="P1408" s="36">
        <v>0.106956127057385</v>
      </c>
      <c r="Q1408" s="36">
        <v>9.7116780097790303E-2</v>
      </c>
      <c r="R1408" s="36">
        <v>8.79421672880287E-2</v>
      </c>
      <c r="S1408" s="36">
        <v>8.6275854126868196E-2</v>
      </c>
      <c r="T1408" s="36">
        <v>8.2420308518980606E-2</v>
      </c>
      <c r="U1408" s="36">
        <v>0.120318049666093</v>
      </c>
      <c r="V1408" s="36">
        <v>0.120925595874879</v>
      </c>
      <c r="W1408" s="36">
        <v>0.104865974512792</v>
      </c>
      <c r="X1408" s="36">
        <v>0.102173116534106</v>
      </c>
      <c r="Y1408" s="36">
        <v>0.101802152616895</v>
      </c>
      <c r="Z1408" s="36">
        <v>9.0156953192634795E-2</v>
      </c>
      <c r="AA1408" s="36">
        <v>8.5511456202938999E-2</v>
      </c>
      <c r="AB1408" s="36">
        <v>7.5401529319509303E-2</v>
      </c>
      <c r="AC1408" s="36">
        <v>7.0401341090270797E-2</v>
      </c>
      <c r="AD1408" s="36">
        <v>6.3671914497863205E-2</v>
      </c>
      <c r="AE1408" s="36">
        <v>5.0741752787722701E-2</v>
      </c>
      <c r="AF1408" s="36">
        <v>5.1091954280730399E-2</v>
      </c>
      <c r="AG1408" s="36">
        <v>4.9114744004707202E-2</v>
      </c>
      <c r="AH1408" s="59" t="s">
        <v>506</v>
      </c>
    </row>
    <row r="1409" spans="1:34" ht="15" customHeight="1" x14ac:dyDescent="0.25">
      <c r="A1409" s="34" t="s">
        <v>832</v>
      </c>
      <c r="B1409" s="34" t="s">
        <v>116</v>
      </c>
      <c r="C1409" s="34" t="s">
        <v>104</v>
      </c>
      <c r="D1409" s="34" t="s">
        <v>115</v>
      </c>
      <c r="E1409" s="34" t="s">
        <v>321</v>
      </c>
      <c r="F1409" s="34" t="s">
        <v>319</v>
      </c>
      <c r="G1409" s="34" t="s">
        <v>14</v>
      </c>
      <c r="H1409" s="34" t="s">
        <v>92</v>
      </c>
      <c r="I1409" s="59" t="s">
        <v>16</v>
      </c>
      <c r="J1409" s="35">
        <v>25</v>
      </c>
      <c r="K1409" s="36">
        <v>0.35107206535515401</v>
      </c>
      <c r="L1409" s="36">
        <v>0.32689066810874501</v>
      </c>
      <c r="M1409" s="36">
        <v>0.31176257868160601</v>
      </c>
      <c r="N1409" s="36">
        <v>0.28145316955986699</v>
      </c>
      <c r="O1409" s="36">
        <v>0.26085277938964202</v>
      </c>
      <c r="P1409" s="36">
        <v>0.233751656920894</v>
      </c>
      <c r="Q1409" s="36">
        <v>0.21522190293849</v>
      </c>
      <c r="R1409" s="36">
        <v>0.19628918353865099</v>
      </c>
      <c r="S1409" s="36">
        <v>0.175674154960792</v>
      </c>
      <c r="T1409" s="36">
        <v>0.16511573840093399</v>
      </c>
      <c r="U1409" s="36">
        <v>0.149684717104036</v>
      </c>
      <c r="V1409" s="36">
        <v>0.13695652713867301</v>
      </c>
      <c r="W1409" s="36">
        <v>0.12801139491626201</v>
      </c>
      <c r="X1409" s="36">
        <v>0.11847208370498601</v>
      </c>
      <c r="Y1409" s="36">
        <v>0.107736917714881</v>
      </c>
      <c r="Z1409" s="36">
        <v>0.10045568493406901</v>
      </c>
      <c r="AA1409" s="36">
        <v>9.2961764896854301E-2</v>
      </c>
      <c r="AB1409" s="36">
        <v>8.2039591444476895E-2</v>
      </c>
      <c r="AC1409" s="36">
        <v>7.4169833782484401E-2</v>
      </c>
      <c r="AD1409" s="36">
        <v>6.7354928139279097E-2</v>
      </c>
      <c r="AE1409" s="36">
        <v>5.4959700091026902E-2</v>
      </c>
      <c r="AF1409" s="36">
        <v>5.1887948625807201E-2</v>
      </c>
      <c r="AG1409" s="36">
        <v>4.7517933022190699E-2</v>
      </c>
      <c r="AH1409" s="59" t="s">
        <v>505</v>
      </c>
    </row>
    <row r="1410" spans="1:34" ht="15" customHeight="1" x14ac:dyDescent="0.25">
      <c r="A1410" s="34" t="s">
        <v>832</v>
      </c>
      <c r="B1410" s="34" t="s">
        <v>116</v>
      </c>
      <c r="C1410" s="34" t="s">
        <v>104</v>
      </c>
      <c r="D1410" s="34" t="s">
        <v>115</v>
      </c>
      <c r="E1410" s="34" t="s">
        <v>321</v>
      </c>
      <c r="F1410" s="34" t="s">
        <v>319</v>
      </c>
      <c r="G1410" s="34" t="s">
        <v>14</v>
      </c>
      <c r="H1410" s="34" t="s">
        <v>92</v>
      </c>
      <c r="I1410" s="59" t="s">
        <v>17</v>
      </c>
      <c r="J1410" s="35">
        <v>1</v>
      </c>
      <c r="K1410" s="36">
        <v>65.779339731824606</v>
      </c>
      <c r="L1410" s="36">
        <v>64.187773510102403</v>
      </c>
      <c r="M1410" s="36">
        <v>65.786026259029597</v>
      </c>
      <c r="N1410" s="36">
        <v>62.520423613837004</v>
      </c>
      <c r="O1410" s="36">
        <v>60.596123545262799</v>
      </c>
      <c r="P1410" s="36">
        <v>59.075611286146497</v>
      </c>
      <c r="Q1410" s="36">
        <v>58.609488851314403</v>
      </c>
      <c r="R1410" s="36">
        <v>58.185080155324599</v>
      </c>
      <c r="S1410" s="36">
        <v>54.787998427530397</v>
      </c>
      <c r="T1410" s="36">
        <v>54.903668362953702</v>
      </c>
      <c r="U1410" s="36">
        <v>53.262781870936003</v>
      </c>
      <c r="V1410" s="36">
        <v>52.058329522462401</v>
      </c>
      <c r="W1410" s="36">
        <v>51.999612976436097</v>
      </c>
      <c r="X1410" s="36">
        <v>52.377067767783103</v>
      </c>
      <c r="Y1410" s="36">
        <v>52.604725061183203</v>
      </c>
      <c r="Z1410" s="36">
        <v>55.110940192076001</v>
      </c>
      <c r="AA1410" s="36">
        <v>57.993187491318302</v>
      </c>
      <c r="AB1410" s="36">
        <v>55.688147707292899</v>
      </c>
      <c r="AC1410" s="36">
        <v>54.647560115675802</v>
      </c>
      <c r="AD1410" s="36">
        <v>53.674621565789103</v>
      </c>
      <c r="AE1410" s="36">
        <v>43.128528034662601</v>
      </c>
      <c r="AF1410" s="36">
        <v>47.388057334252899</v>
      </c>
      <c r="AG1410" s="36">
        <v>46.277440150523098</v>
      </c>
      <c r="AH1410" s="59" t="s">
        <v>505</v>
      </c>
    </row>
    <row r="1411" spans="1:34" ht="15" customHeight="1" x14ac:dyDescent="0.25">
      <c r="A1411" s="34" t="s">
        <v>832</v>
      </c>
      <c r="B1411" s="34" t="s">
        <v>116</v>
      </c>
      <c r="C1411" s="34" t="s">
        <v>104</v>
      </c>
      <c r="D1411" s="34" t="s">
        <v>115</v>
      </c>
      <c r="E1411" s="34" t="s">
        <v>321</v>
      </c>
      <c r="F1411" s="34" t="s">
        <v>319</v>
      </c>
      <c r="G1411" s="34" t="s">
        <v>14</v>
      </c>
      <c r="H1411" s="34" t="s">
        <v>92</v>
      </c>
      <c r="I1411" s="59" t="s">
        <v>18</v>
      </c>
      <c r="J1411" s="35">
        <v>298</v>
      </c>
      <c r="K1411" s="36">
        <v>2.7573263545271698</v>
      </c>
      <c r="L1411" s="36">
        <v>2.5543591240692001</v>
      </c>
      <c r="M1411" s="36">
        <v>2.4660139037128701</v>
      </c>
      <c r="N1411" s="36">
        <v>2.2027333781273701</v>
      </c>
      <c r="O1411" s="36">
        <v>1.98099751444788</v>
      </c>
      <c r="P1411" s="36">
        <v>1.76946715465113</v>
      </c>
      <c r="Q1411" s="36">
        <v>1.60373317371119</v>
      </c>
      <c r="R1411" s="36">
        <v>1.4496142648864001</v>
      </c>
      <c r="S1411" s="36">
        <v>1.28324002987798</v>
      </c>
      <c r="T1411" s="36">
        <v>1.2051119206887799</v>
      </c>
      <c r="U1411" s="36">
        <v>1.10793959560416</v>
      </c>
      <c r="V1411" s="36">
        <v>1.0169362126249399</v>
      </c>
      <c r="W1411" s="36">
        <v>0.95704896717096599</v>
      </c>
      <c r="X1411" s="36">
        <v>0.88883668553209705</v>
      </c>
      <c r="Y1411" s="36">
        <v>0.82030199494989198</v>
      </c>
      <c r="Z1411" s="36">
        <v>0.78164751700042701</v>
      </c>
      <c r="AA1411" s="36">
        <v>0.75090785035051899</v>
      </c>
      <c r="AB1411" s="36">
        <v>0.66689703605398798</v>
      </c>
      <c r="AC1411" s="36">
        <v>0.61279055047313502</v>
      </c>
      <c r="AD1411" s="36">
        <v>0.56735425703263298</v>
      </c>
      <c r="AE1411" s="36">
        <v>0.45061087108221198</v>
      </c>
      <c r="AF1411" s="36">
        <v>0.45529863837345103</v>
      </c>
      <c r="AG1411" s="36">
        <v>0.42604844171171702</v>
      </c>
      <c r="AH1411" s="59" t="s">
        <v>505</v>
      </c>
    </row>
    <row r="1412" spans="1:34" ht="15" customHeight="1" x14ac:dyDescent="0.25">
      <c r="A1412" s="34" t="s">
        <v>832</v>
      </c>
      <c r="B1412" s="34" t="s">
        <v>116</v>
      </c>
      <c r="C1412" s="34" t="s">
        <v>104</v>
      </c>
      <c r="D1412" s="34" t="s">
        <v>115</v>
      </c>
      <c r="E1412" s="34" t="s">
        <v>321</v>
      </c>
      <c r="F1412" s="34" t="s">
        <v>319</v>
      </c>
      <c r="G1412" s="34" t="s">
        <v>14</v>
      </c>
      <c r="H1412" s="34" t="s">
        <v>910</v>
      </c>
      <c r="I1412" s="59" t="s">
        <v>16</v>
      </c>
      <c r="J1412" s="35">
        <v>25</v>
      </c>
      <c r="K1412" s="36"/>
      <c r="L1412" s="36"/>
      <c r="M1412" s="36"/>
      <c r="N1412" s="36"/>
      <c r="O1412" s="36"/>
      <c r="P1412" s="36"/>
      <c r="Q1412" s="36"/>
      <c r="R1412" s="36"/>
      <c r="S1412" s="36"/>
      <c r="T1412" s="36"/>
      <c r="U1412" s="36">
        <v>5.1823056179593502E-8</v>
      </c>
      <c r="V1412" s="36">
        <v>4.1880895009503901E-8</v>
      </c>
      <c r="W1412" s="36">
        <v>1.91572528191746E-7</v>
      </c>
      <c r="X1412" s="36">
        <v>2.3033278222579998E-6</v>
      </c>
      <c r="Y1412" s="36">
        <v>2.0755507005986498E-6</v>
      </c>
      <c r="Z1412" s="36">
        <v>2.8359049170214699E-6</v>
      </c>
      <c r="AA1412" s="36">
        <v>3.9807117013050401E-6</v>
      </c>
      <c r="AB1412" s="36">
        <v>3.9052395540571802E-6</v>
      </c>
      <c r="AC1412" s="36">
        <v>3.6810688098802299E-6</v>
      </c>
      <c r="AD1412" s="36">
        <v>5.1839731748536696E-6</v>
      </c>
      <c r="AE1412" s="36">
        <v>4.0182089963972101E-6</v>
      </c>
      <c r="AF1412" s="36">
        <v>6.4099434207256402E-6</v>
      </c>
      <c r="AG1412" s="36">
        <v>8.2937264093754392E-6</v>
      </c>
      <c r="AH1412" s="59" t="s">
        <v>911</v>
      </c>
    </row>
    <row r="1413" spans="1:34" ht="15" customHeight="1" x14ac:dyDescent="0.25">
      <c r="A1413" s="34" t="s">
        <v>832</v>
      </c>
      <c r="B1413" s="34" t="s">
        <v>116</v>
      </c>
      <c r="C1413" s="34" t="s">
        <v>104</v>
      </c>
      <c r="D1413" s="34" t="s">
        <v>115</v>
      </c>
      <c r="E1413" s="34" t="s">
        <v>321</v>
      </c>
      <c r="F1413" s="34" t="s">
        <v>319</v>
      </c>
      <c r="G1413" s="34" t="s">
        <v>14</v>
      </c>
      <c r="H1413" s="34" t="s">
        <v>910</v>
      </c>
      <c r="I1413" s="59" t="s">
        <v>18</v>
      </c>
      <c r="J1413" s="35">
        <v>298</v>
      </c>
      <c r="K1413" s="36"/>
      <c r="L1413" s="36"/>
      <c r="M1413" s="36"/>
      <c r="N1413" s="36"/>
      <c r="O1413" s="36"/>
      <c r="P1413" s="36"/>
      <c r="Q1413" s="36"/>
      <c r="R1413" s="36"/>
      <c r="S1413" s="36"/>
      <c r="T1413" s="36"/>
      <c r="U1413" s="36">
        <v>4.1822271007955096E-6</v>
      </c>
      <c r="V1413" s="36">
        <v>4.41122513577933E-6</v>
      </c>
      <c r="W1413" s="36">
        <v>2.5509783313971201E-5</v>
      </c>
      <c r="X1413" s="36">
        <v>3.86572702546972E-4</v>
      </c>
      <c r="Y1413" s="36">
        <v>4.45496988421422E-4</v>
      </c>
      <c r="Z1413" s="36">
        <v>7.4536234138332597E-4</v>
      </c>
      <c r="AA1413" s="36">
        <v>1.08569445528695E-3</v>
      </c>
      <c r="AB1413" s="36">
        <v>7.8331831987912901E-4</v>
      </c>
      <c r="AC1413" s="36">
        <v>7.4210315462705696E-4</v>
      </c>
      <c r="AD1413" s="36">
        <v>1.2090253888164999E-3</v>
      </c>
      <c r="AE1413" s="36">
        <v>9.6714139103685505E-4</v>
      </c>
      <c r="AF1413" s="36">
        <v>1.6005473710161201E-3</v>
      </c>
      <c r="AG1413" s="36">
        <v>2.14712166667552E-3</v>
      </c>
      <c r="AH1413" s="59" t="s">
        <v>911</v>
      </c>
    </row>
    <row r="1414" spans="1:34" ht="15" customHeight="1" x14ac:dyDescent="0.25">
      <c r="A1414" s="34" t="s">
        <v>832</v>
      </c>
      <c r="B1414" s="34" t="s">
        <v>118</v>
      </c>
      <c r="C1414" s="34" t="s">
        <v>104</v>
      </c>
      <c r="D1414" s="34" t="s">
        <v>115</v>
      </c>
      <c r="E1414" s="34" t="s">
        <v>12</v>
      </c>
      <c r="F1414" s="34" t="s">
        <v>13</v>
      </c>
      <c r="G1414" s="34" t="s">
        <v>14</v>
      </c>
      <c r="H1414" s="34" t="s">
        <v>885</v>
      </c>
      <c r="I1414" s="59" t="s">
        <v>16</v>
      </c>
      <c r="J1414" s="35">
        <v>25</v>
      </c>
      <c r="K1414" s="36"/>
      <c r="L1414" s="36"/>
      <c r="M1414" s="36"/>
      <c r="N1414" s="36"/>
      <c r="O1414" s="36"/>
      <c r="P1414" s="36"/>
      <c r="Q1414" s="36"/>
      <c r="R1414" s="36"/>
      <c r="S1414" s="36"/>
      <c r="T1414" s="36"/>
      <c r="U1414" s="36"/>
      <c r="V1414" s="36">
        <v>5.5549953036204099E-6</v>
      </c>
      <c r="W1414" s="36">
        <v>5.6209703668183697E-6</v>
      </c>
      <c r="X1414" s="36">
        <v>4.4907187843632598E-6</v>
      </c>
      <c r="Y1414" s="36">
        <v>5.54004215539694E-6</v>
      </c>
      <c r="Z1414" s="36">
        <v>5.8584468014010196E-6</v>
      </c>
      <c r="AA1414" s="36">
        <v>3.82652330853673E-6</v>
      </c>
      <c r="AB1414" s="36">
        <v>5.1540154443867296E-6</v>
      </c>
      <c r="AC1414" s="36">
        <v>7.1777893607795901E-6</v>
      </c>
      <c r="AD1414" s="36">
        <v>6.7056142286148597E-6</v>
      </c>
      <c r="AE1414" s="36">
        <v>1.4251264808195299E-5</v>
      </c>
      <c r="AF1414" s="36">
        <v>3.5717335075437703E-5</v>
      </c>
      <c r="AG1414" s="36">
        <v>1.0217330922725499E-4</v>
      </c>
      <c r="AH1414" s="59" t="s">
        <v>932</v>
      </c>
    </row>
    <row r="1415" spans="1:34" ht="15" customHeight="1" x14ac:dyDescent="0.25">
      <c r="A1415" s="34" t="s">
        <v>832</v>
      </c>
      <c r="B1415" s="34" t="s">
        <v>118</v>
      </c>
      <c r="C1415" s="34" t="s">
        <v>104</v>
      </c>
      <c r="D1415" s="34" t="s">
        <v>115</v>
      </c>
      <c r="E1415" s="34" t="s">
        <v>12</v>
      </c>
      <c r="F1415" s="34" t="s">
        <v>13</v>
      </c>
      <c r="G1415" s="34" t="s">
        <v>14</v>
      </c>
      <c r="H1415" s="34" t="s">
        <v>885</v>
      </c>
      <c r="I1415" s="59" t="s">
        <v>18</v>
      </c>
      <c r="J1415" s="35">
        <v>298</v>
      </c>
      <c r="K1415" s="36"/>
      <c r="L1415" s="36"/>
      <c r="M1415" s="36"/>
      <c r="N1415" s="36"/>
      <c r="O1415" s="36"/>
      <c r="P1415" s="36"/>
      <c r="Q1415" s="36"/>
      <c r="R1415" s="36"/>
      <c r="S1415" s="36"/>
      <c r="T1415" s="36"/>
      <c r="U1415" s="36"/>
      <c r="V1415" s="36">
        <v>6.6215544019155303E-6</v>
      </c>
      <c r="W1415" s="36">
        <v>6.7001966772474898E-6</v>
      </c>
      <c r="X1415" s="36">
        <v>5.3529367909610104E-6</v>
      </c>
      <c r="Y1415" s="36">
        <v>6.60373024923315E-6</v>
      </c>
      <c r="Z1415" s="36">
        <v>6.9832685872700199E-6</v>
      </c>
      <c r="AA1415" s="36">
        <v>4.5612157837757897E-6</v>
      </c>
      <c r="AB1415" s="36">
        <v>6.1435864097089904E-6</v>
      </c>
      <c r="AC1415" s="36">
        <v>8.55592491804928E-6</v>
      </c>
      <c r="AD1415" s="36">
        <v>7.9930921605089094E-6</v>
      </c>
      <c r="AE1415" s="36">
        <v>1.6987507651368799E-5</v>
      </c>
      <c r="AF1415" s="36">
        <v>4.25750634099217E-5</v>
      </c>
      <c r="AG1415" s="36">
        <v>1.21790584598888E-4</v>
      </c>
      <c r="AH1415" s="59" t="s">
        <v>932</v>
      </c>
    </row>
    <row r="1416" spans="1:34" ht="15" customHeight="1" x14ac:dyDescent="0.25">
      <c r="A1416" s="34" t="s">
        <v>832</v>
      </c>
      <c r="B1416" s="34" t="s">
        <v>114</v>
      </c>
      <c r="C1416" s="34" t="s">
        <v>104</v>
      </c>
      <c r="D1416" s="34" t="s">
        <v>115</v>
      </c>
      <c r="E1416" s="34" t="s">
        <v>12</v>
      </c>
      <c r="F1416" s="34" t="s">
        <v>13</v>
      </c>
      <c r="G1416" s="34" t="s">
        <v>14</v>
      </c>
      <c r="H1416" s="34" t="s">
        <v>20</v>
      </c>
      <c r="I1416" s="59" t="s">
        <v>16</v>
      </c>
      <c r="J1416" s="35">
        <v>25</v>
      </c>
      <c r="K1416" s="36">
        <v>4.8342479680570003E-5</v>
      </c>
      <c r="L1416" s="36">
        <v>6.8900343782420304E-5</v>
      </c>
      <c r="M1416" s="36">
        <v>7.1297292159726105E-5</v>
      </c>
      <c r="N1416" s="36">
        <v>8.7177806210070704E-5</v>
      </c>
      <c r="O1416" s="36">
        <v>9.7891624027945096E-5</v>
      </c>
      <c r="P1416" s="36">
        <v>2.4071672233377101E-4</v>
      </c>
      <c r="Q1416" s="36">
        <v>2.52859656980264E-4</v>
      </c>
      <c r="R1416" s="36">
        <v>2.8344348398957902E-4</v>
      </c>
      <c r="S1416" s="36">
        <v>3.0071562170128898E-4</v>
      </c>
      <c r="T1416" s="36">
        <v>3.2868757178892099E-4</v>
      </c>
      <c r="U1416" s="36">
        <v>3.4659503824643E-4</v>
      </c>
      <c r="V1416" s="36">
        <v>3.7353693817771102E-4</v>
      </c>
      <c r="W1416" s="36">
        <v>3.2976722102205099E-4</v>
      </c>
      <c r="X1416" s="36">
        <v>3.1394502669651299E-4</v>
      </c>
      <c r="Y1416" s="36">
        <v>3.6639669934640902E-4</v>
      </c>
      <c r="Z1416" s="36">
        <v>4.4313219243188997E-4</v>
      </c>
      <c r="AA1416" s="36">
        <v>4.5405292673829302E-4</v>
      </c>
      <c r="AB1416" s="36">
        <v>5.9467736751699204E-4</v>
      </c>
      <c r="AC1416" s="36">
        <v>5.8252741653169401E-4</v>
      </c>
      <c r="AD1416" s="36">
        <v>6.2558192925957299E-4</v>
      </c>
      <c r="AE1416" s="36">
        <v>5.4540401229514004E-4</v>
      </c>
      <c r="AF1416" s="36">
        <v>6.0004755900222096E-4</v>
      </c>
      <c r="AG1416" s="36">
        <v>6.8108858906565796E-4</v>
      </c>
      <c r="AH1416" s="59" t="s">
        <v>996</v>
      </c>
    </row>
    <row r="1417" spans="1:34" ht="15" customHeight="1" x14ac:dyDescent="0.25">
      <c r="A1417" s="34" t="s">
        <v>832</v>
      </c>
      <c r="B1417" s="34" t="s">
        <v>114</v>
      </c>
      <c r="C1417" s="34" t="s">
        <v>104</v>
      </c>
      <c r="D1417" s="34" t="s">
        <v>115</v>
      </c>
      <c r="E1417" s="34" t="s">
        <v>12</v>
      </c>
      <c r="F1417" s="34" t="s">
        <v>13</v>
      </c>
      <c r="G1417" s="34" t="s">
        <v>14</v>
      </c>
      <c r="H1417" s="34" t="s">
        <v>20</v>
      </c>
      <c r="I1417" s="59" t="s">
        <v>17</v>
      </c>
      <c r="J1417" s="35">
        <v>1</v>
      </c>
      <c r="K1417" s="36">
        <v>0.10252473090655299</v>
      </c>
      <c r="L1417" s="36">
        <v>0.146123849093757</v>
      </c>
      <c r="M1417" s="36">
        <v>0.15120729721234699</v>
      </c>
      <c r="N1417" s="36">
        <v>0.18488669141031799</v>
      </c>
      <c r="O1417" s="36">
        <v>0.207608556238466</v>
      </c>
      <c r="P1417" s="36">
        <v>0.51051202472546198</v>
      </c>
      <c r="Q1417" s="36">
        <v>0.53626476052374505</v>
      </c>
      <c r="R1417" s="36">
        <v>0.60112694084509899</v>
      </c>
      <c r="S1417" s="36">
        <v>0.63775769050409303</v>
      </c>
      <c r="T1417" s="36">
        <v>0.69708060224994495</v>
      </c>
      <c r="U1417" s="36">
        <v>0.73505875711303004</v>
      </c>
      <c r="V1417" s="36">
        <v>0.79219713848729001</v>
      </c>
      <c r="W1417" s="36">
        <v>0.699370322343566</v>
      </c>
      <c r="X1417" s="36">
        <v>0.66581461261796604</v>
      </c>
      <c r="Y1417" s="36">
        <v>0.77705411997386398</v>
      </c>
      <c r="Z1417" s="36">
        <v>0.93979475370955201</v>
      </c>
      <c r="AA1417" s="36">
        <v>0.96295544702657099</v>
      </c>
      <c r="AB1417" s="36">
        <v>1.26119176103004</v>
      </c>
      <c r="AC1417" s="36">
        <v>1.23542414498042</v>
      </c>
      <c r="AD1417" s="36">
        <v>1.3267341555737</v>
      </c>
      <c r="AE1417" s="36">
        <v>1.1566928292755301</v>
      </c>
      <c r="AF1417" s="36">
        <v>1.27258086313191</v>
      </c>
      <c r="AG1417" s="36">
        <v>1.44445267969045</v>
      </c>
      <c r="AH1417" s="59" t="s">
        <v>996</v>
      </c>
    </row>
    <row r="1418" spans="1:34" ht="15" customHeight="1" x14ac:dyDescent="0.25">
      <c r="A1418" s="34" t="s">
        <v>832</v>
      </c>
      <c r="B1418" s="34" t="s">
        <v>114</v>
      </c>
      <c r="C1418" s="34" t="s">
        <v>104</v>
      </c>
      <c r="D1418" s="34" t="s">
        <v>115</v>
      </c>
      <c r="E1418" s="34" t="s">
        <v>12</v>
      </c>
      <c r="F1418" s="34" t="s">
        <v>13</v>
      </c>
      <c r="G1418" s="34" t="s">
        <v>14</v>
      </c>
      <c r="H1418" s="34" t="s">
        <v>20</v>
      </c>
      <c r="I1418" s="59" t="s">
        <v>18</v>
      </c>
      <c r="J1418" s="35">
        <v>298</v>
      </c>
      <c r="K1418" s="36">
        <v>5.7624235779239498E-5</v>
      </c>
      <c r="L1418" s="36">
        <v>8.2129209788645005E-5</v>
      </c>
      <c r="M1418" s="36">
        <v>8.4986372254393505E-5</v>
      </c>
      <c r="N1418" s="36">
        <v>1.03915945002404E-4</v>
      </c>
      <c r="O1418" s="36">
        <v>1.16686815841311E-4</v>
      </c>
      <c r="P1418" s="36">
        <v>2.8693433302185502E-4</v>
      </c>
      <c r="Q1418" s="36">
        <v>3.0140871112047498E-4</v>
      </c>
      <c r="R1418" s="36">
        <v>3.3786463291557802E-4</v>
      </c>
      <c r="S1418" s="36">
        <v>3.5845302106793598E-4</v>
      </c>
      <c r="T1418" s="36">
        <v>3.9179558557239403E-4</v>
      </c>
      <c r="U1418" s="36">
        <v>4.13141285589745E-4</v>
      </c>
      <c r="V1418" s="36">
        <v>4.4525603030783198E-4</v>
      </c>
      <c r="W1418" s="36">
        <v>3.93082527458285E-4</v>
      </c>
      <c r="X1418" s="36">
        <v>3.7422247182224399E-4</v>
      </c>
      <c r="Y1418" s="36">
        <v>4.36744865620919E-4</v>
      </c>
      <c r="Z1418" s="36">
        <v>5.28213573378813E-4</v>
      </c>
      <c r="AA1418" s="36">
        <v>5.4123108867204495E-4</v>
      </c>
      <c r="AB1418" s="36">
        <v>7.0885542208025398E-4</v>
      </c>
      <c r="AC1418" s="36">
        <v>6.9437268050578005E-4</v>
      </c>
      <c r="AD1418" s="36">
        <v>7.4569365967741205E-4</v>
      </c>
      <c r="AE1418" s="36">
        <v>6.5012158265580699E-4</v>
      </c>
      <c r="AF1418" s="36">
        <v>7.1525669033064697E-4</v>
      </c>
      <c r="AG1418" s="36">
        <v>8.1185759816626395E-4</v>
      </c>
      <c r="AH1418" s="59" t="s">
        <v>996</v>
      </c>
    </row>
    <row r="1419" spans="1:34" ht="15" customHeight="1" x14ac:dyDescent="0.25">
      <c r="A1419" s="34" t="s">
        <v>832</v>
      </c>
      <c r="B1419" s="34" t="s">
        <v>121</v>
      </c>
      <c r="C1419" s="34" t="s">
        <v>104</v>
      </c>
      <c r="D1419" s="34" t="s">
        <v>122</v>
      </c>
      <c r="E1419" s="34" t="s">
        <v>12</v>
      </c>
      <c r="F1419" s="34" t="s">
        <v>13</v>
      </c>
      <c r="G1419" s="34" t="s">
        <v>14</v>
      </c>
      <c r="H1419" s="34" t="s">
        <v>908</v>
      </c>
      <c r="I1419" s="59" t="s">
        <v>16</v>
      </c>
      <c r="J1419" s="35">
        <v>25</v>
      </c>
      <c r="K1419" s="36">
        <v>1.1954844022843601E-7</v>
      </c>
      <c r="L1419" s="36">
        <v>1.4792899893733899E-7</v>
      </c>
      <c r="M1419" s="36">
        <v>3.0447899970609001E-7</v>
      </c>
      <c r="N1419" s="36">
        <v>7.8139897453861502E-8</v>
      </c>
      <c r="O1419" s="36">
        <v>1.17414893874804E-7</v>
      </c>
      <c r="P1419" s="36">
        <v>2.3356013828236699E-7</v>
      </c>
      <c r="Q1419" s="36">
        <v>1.8447945438522E-6</v>
      </c>
      <c r="R1419" s="36">
        <v>1.50656228047997E-6</v>
      </c>
      <c r="S1419" s="36">
        <v>8.0839459690087105E-7</v>
      </c>
      <c r="T1419" s="36">
        <v>4.4575300265538302E-7</v>
      </c>
      <c r="U1419" s="36">
        <v>3.9702129285467601E-7</v>
      </c>
      <c r="V1419" s="36">
        <v>1.02713164644064E-6</v>
      </c>
      <c r="W1419" s="36">
        <v>1.5166462503218201E-6</v>
      </c>
      <c r="X1419" s="36">
        <v>4.1406314753322001E-6</v>
      </c>
      <c r="Y1419" s="36">
        <v>4.1061105961147004E-6</v>
      </c>
      <c r="Z1419" s="36">
        <v>7.2456812809497702E-6</v>
      </c>
      <c r="AA1419" s="36">
        <v>8.3144415346125595E-6</v>
      </c>
      <c r="AB1419" s="36">
        <v>7.5058879300887001E-6</v>
      </c>
      <c r="AC1419" s="36">
        <v>1.1362494857984701E-5</v>
      </c>
      <c r="AD1419" s="36">
        <v>1.04842271161378E-5</v>
      </c>
      <c r="AE1419" s="36">
        <v>1.38625271988774E-5</v>
      </c>
      <c r="AF1419" s="36">
        <v>1.5527060365045199E-5</v>
      </c>
      <c r="AG1419" s="36">
        <v>1.53388360550578E-5</v>
      </c>
      <c r="AH1419" s="59" t="s">
        <v>1131</v>
      </c>
    </row>
    <row r="1420" spans="1:34" ht="15" customHeight="1" x14ac:dyDescent="0.25">
      <c r="A1420" s="34" t="s">
        <v>832</v>
      </c>
      <c r="B1420" s="34" t="s">
        <v>121</v>
      </c>
      <c r="C1420" s="34" t="s">
        <v>104</v>
      </c>
      <c r="D1420" s="34" t="s">
        <v>122</v>
      </c>
      <c r="E1420" s="34" t="s">
        <v>12</v>
      </c>
      <c r="F1420" s="34" t="s">
        <v>13</v>
      </c>
      <c r="G1420" s="34" t="s">
        <v>14</v>
      </c>
      <c r="H1420" s="34" t="s">
        <v>908</v>
      </c>
      <c r="I1420" s="59" t="s">
        <v>18</v>
      </c>
      <c r="J1420" s="35">
        <v>298</v>
      </c>
      <c r="K1420" s="36">
        <v>7.1250870376147603E-7</v>
      </c>
      <c r="L1420" s="36">
        <v>8.8165683366653697E-7</v>
      </c>
      <c r="M1420" s="36">
        <v>1.81469483824829E-6</v>
      </c>
      <c r="N1420" s="36">
        <v>4.6571378882501399E-7</v>
      </c>
      <c r="O1420" s="36">
        <v>6.9979276749383299E-7</v>
      </c>
      <c r="P1420" s="36">
        <v>1.3920184241629099E-6</v>
      </c>
      <c r="Q1420" s="36">
        <v>1.0994975481359101E-5</v>
      </c>
      <c r="R1420" s="36">
        <v>8.9791111916605897E-6</v>
      </c>
      <c r="S1420" s="36">
        <v>4.8180317975291901E-6</v>
      </c>
      <c r="T1420" s="36">
        <v>2.6566878958260902E-6</v>
      </c>
      <c r="U1420" s="36">
        <v>2.3662469054138701E-6</v>
      </c>
      <c r="V1420" s="36">
        <v>6.1217046127861901E-6</v>
      </c>
      <c r="W1420" s="36">
        <v>9.0392116519180505E-6</v>
      </c>
      <c r="X1420" s="36">
        <v>2.4678163592979901E-5</v>
      </c>
      <c r="Y1420" s="36">
        <v>2.44724191528436E-5</v>
      </c>
      <c r="Z1420" s="36">
        <v>4.3184260434460698E-5</v>
      </c>
      <c r="AA1420" s="36">
        <v>4.9554071546290899E-5</v>
      </c>
      <c r="AB1420" s="36">
        <v>4.4735092063328597E-5</v>
      </c>
      <c r="AC1420" s="36">
        <v>6.7720469353588705E-5</v>
      </c>
      <c r="AD1420" s="36">
        <v>6.2485993612181203E-5</v>
      </c>
      <c r="AE1420" s="36">
        <v>8.2620662105308993E-5</v>
      </c>
      <c r="AF1420" s="36">
        <v>9.2541279775669598E-5</v>
      </c>
      <c r="AG1420" s="36">
        <v>9.1419462888144305E-5</v>
      </c>
      <c r="AH1420" s="59" t="s">
        <v>1131</v>
      </c>
    </row>
    <row r="1421" spans="1:34" ht="15" customHeight="1" x14ac:dyDescent="0.25">
      <c r="A1421" s="34" t="s">
        <v>832</v>
      </c>
      <c r="B1421" s="34" t="s">
        <v>121</v>
      </c>
      <c r="C1421" s="34" t="s">
        <v>104</v>
      </c>
      <c r="D1421" s="34" t="s">
        <v>122</v>
      </c>
      <c r="E1421" s="34" t="s">
        <v>12</v>
      </c>
      <c r="F1421" s="34" t="s">
        <v>13</v>
      </c>
      <c r="G1421" s="34" t="s">
        <v>14</v>
      </c>
      <c r="H1421" s="34" t="s">
        <v>21</v>
      </c>
      <c r="I1421" s="59" t="s">
        <v>16</v>
      </c>
      <c r="J1421" s="35">
        <v>25</v>
      </c>
      <c r="K1421" s="36">
        <v>2.1797092775024799E-4</v>
      </c>
      <c r="L1421" s="36">
        <v>2.1917588052487201E-4</v>
      </c>
      <c r="M1421" s="36">
        <v>2.90006235286008E-4</v>
      </c>
      <c r="N1421" s="36">
        <v>3.32643288673975E-4</v>
      </c>
      <c r="O1421" s="36">
        <v>3.3816115653469701E-4</v>
      </c>
      <c r="P1421" s="36">
        <v>3.8806882081409902E-4</v>
      </c>
      <c r="Q1421" s="36">
        <v>4.0822544355138601E-4</v>
      </c>
      <c r="R1421" s="36">
        <v>3.6664700914809098E-4</v>
      </c>
      <c r="S1421" s="36">
        <v>2.75561843498337E-4</v>
      </c>
      <c r="T1421" s="36">
        <v>2.2584234223543999E-4</v>
      </c>
      <c r="U1421" s="36">
        <v>2.67461646893149E-4</v>
      </c>
      <c r="V1421" s="36">
        <v>3.0513107150174202E-4</v>
      </c>
      <c r="W1421" s="36">
        <v>2.7652224101412502E-4</v>
      </c>
      <c r="X1421" s="36">
        <v>2.4818783913696502E-4</v>
      </c>
      <c r="Y1421" s="36">
        <v>2.1831420981997701E-4</v>
      </c>
      <c r="Z1421" s="36">
        <v>2.04024562117762E-4</v>
      </c>
      <c r="AA1421" s="36">
        <v>1.80015465753724E-4</v>
      </c>
      <c r="AB1421" s="36">
        <v>1.5395271487108299E-4</v>
      </c>
      <c r="AC1421" s="36">
        <v>2.19746842305144E-4</v>
      </c>
      <c r="AD1421" s="36">
        <v>1.62225993192357E-4</v>
      </c>
      <c r="AE1421" s="36">
        <v>1.59490528206216E-4</v>
      </c>
      <c r="AF1421" s="36">
        <v>1.5682962531912901E-4</v>
      </c>
      <c r="AG1421" s="36">
        <v>1.3261422286447701E-4</v>
      </c>
      <c r="AH1421" s="59" t="s">
        <v>512</v>
      </c>
    </row>
    <row r="1422" spans="1:34" ht="15" customHeight="1" x14ac:dyDescent="0.25">
      <c r="A1422" s="34" t="s">
        <v>832</v>
      </c>
      <c r="B1422" s="34" t="s">
        <v>121</v>
      </c>
      <c r="C1422" s="34" t="s">
        <v>104</v>
      </c>
      <c r="D1422" s="34" t="s">
        <v>122</v>
      </c>
      <c r="E1422" s="34" t="s">
        <v>12</v>
      </c>
      <c r="F1422" s="34" t="s">
        <v>13</v>
      </c>
      <c r="G1422" s="34" t="s">
        <v>14</v>
      </c>
      <c r="H1422" s="34" t="s">
        <v>21</v>
      </c>
      <c r="I1422" s="59" t="s">
        <v>17</v>
      </c>
      <c r="J1422" s="35">
        <v>1</v>
      </c>
      <c r="K1422" s="36">
        <v>1.87280621123013</v>
      </c>
      <c r="L1422" s="36">
        <v>1.8831591654697</v>
      </c>
      <c r="M1422" s="36">
        <v>2.4917335735773798</v>
      </c>
      <c r="N1422" s="36">
        <v>2.8580711362867901</v>
      </c>
      <c r="O1422" s="36">
        <v>2.9054806569461098</v>
      </c>
      <c r="P1422" s="36">
        <v>3.33428730843473</v>
      </c>
      <c r="Q1422" s="36">
        <v>3.5074730109935102</v>
      </c>
      <c r="R1422" s="36">
        <v>3.1502311026004</v>
      </c>
      <c r="S1422" s="36">
        <v>2.36762735933771</v>
      </c>
      <c r="T1422" s="36">
        <v>1.9404374044868999</v>
      </c>
      <c r="U1422" s="36">
        <v>2.29803047010593</v>
      </c>
      <c r="V1422" s="36">
        <v>2.62168616634297</v>
      </c>
      <c r="W1422" s="36">
        <v>2.3758790947933601</v>
      </c>
      <c r="X1422" s="36">
        <v>2.1324211871350101</v>
      </c>
      <c r="Y1422" s="36">
        <v>1.87572701789115</v>
      </c>
      <c r="Z1422" s="36">
        <v>1.7529790377158101</v>
      </c>
      <c r="AA1422" s="36">
        <v>1.54669288175599</v>
      </c>
      <c r="AB1422" s="36">
        <v>1.3227617261723501</v>
      </c>
      <c r="AC1422" s="36">
        <v>1.8880648690858</v>
      </c>
      <c r="AD1422" s="36">
        <v>1.39384573350873</v>
      </c>
      <c r="AE1422" s="36">
        <v>1.37034261834781</v>
      </c>
      <c r="AF1422" s="36">
        <v>1.3474801407419601</v>
      </c>
      <c r="AG1422" s="36">
        <v>1.1394214028515901</v>
      </c>
      <c r="AH1422" s="59" t="s">
        <v>512</v>
      </c>
    </row>
    <row r="1423" spans="1:34" ht="15" customHeight="1" x14ac:dyDescent="0.25">
      <c r="A1423" s="34" t="s">
        <v>832</v>
      </c>
      <c r="B1423" s="34" t="s">
        <v>121</v>
      </c>
      <c r="C1423" s="34" t="s">
        <v>104</v>
      </c>
      <c r="D1423" s="34" t="s">
        <v>122</v>
      </c>
      <c r="E1423" s="34" t="s">
        <v>12</v>
      </c>
      <c r="F1423" s="34" t="s">
        <v>13</v>
      </c>
      <c r="G1423" s="34" t="s">
        <v>14</v>
      </c>
      <c r="H1423" s="34" t="s">
        <v>21</v>
      </c>
      <c r="I1423" s="59" t="s">
        <v>18</v>
      </c>
      <c r="J1423" s="35">
        <v>298</v>
      </c>
      <c r="K1423" s="36">
        <v>1.2991067293914799E-3</v>
      </c>
      <c r="L1423" s="36">
        <v>1.3062882479282401E-3</v>
      </c>
      <c r="M1423" s="36">
        <v>1.7284371623046101E-3</v>
      </c>
      <c r="N1423" s="36">
        <v>1.9825540004968899E-3</v>
      </c>
      <c r="O1423" s="36">
        <v>2.01544049294679E-3</v>
      </c>
      <c r="P1423" s="36">
        <v>2.3128901720520299E-3</v>
      </c>
      <c r="Q1423" s="36">
        <v>2.43302364356626E-3</v>
      </c>
      <c r="R1423" s="36">
        <v>2.1852161745226201E-3</v>
      </c>
      <c r="S1423" s="36">
        <v>1.64234858725009E-3</v>
      </c>
      <c r="T1423" s="36">
        <v>1.34602035972322E-3</v>
      </c>
      <c r="U1423" s="36">
        <v>1.5940714154831701E-3</v>
      </c>
      <c r="V1423" s="36">
        <v>1.8185811861503799E-3</v>
      </c>
      <c r="W1423" s="36">
        <v>1.64807255644419E-3</v>
      </c>
      <c r="X1423" s="36">
        <v>1.4791995212563101E-3</v>
      </c>
      <c r="Y1423" s="36">
        <v>1.3011526905270601E-3</v>
      </c>
      <c r="Z1423" s="36">
        <v>1.2159863902218601E-3</v>
      </c>
      <c r="AA1423" s="36">
        <v>1.0728921758921899E-3</v>
      </c>
      <c r="AB1423" s="36">
        <v>9.1755818063165705E-4</v>
      </c>
      <c r="AC1423" s="36">
        <v>1.30969118013866E-3</v>
      </c>
      <c r="AD1423" s="36">
        <v>9.6686691942645005E-4</v>
      </c>
      <c r="AE1423" s="36">
        <v>9.5056354810904803E-4</v>
      </c>
      <c r="AF1423" s="36">
        <v>9.3470456690201195E-4</v>
      </c>
      <c r="AG1423" s="36">
        <v>7.9038076827228404E-4</v>
      </c>
      <c r="AH1423" s="59" t="s">
        <v>512</v>
      </c>
    </row>
    <row r="1424" spans="1:34" ht="15" customHeight="1" x14ac:dyDescent="0.25">
      <c r="A1424" s="34" t="s">
        <v>832</v>
      </c>
      <c r="B1424" s="34" t="s">
        <v>121</v>
      </c>
      <c r="C1424" s="34" t="s">
        <v>104</v>
      </c>
      <c r="D1424" s="34" t="s">
        <v>122</v>
      </c>
      <c r="E1424" s="34" t="s">
        <v>12</v>
      </c>
      <c r="F1424" s="34" t="s">
        <v>13</v>
      </c>
      <c r="G1424" s="34" t="s">
        <v>14</v>
      </c>
      <c r="H1424" s="34" t="s">
        <v>910</v>
      </c>
      <c r="I1424" s="59" t="s">
        <v>16</v>
      </c>
      <c r="J1424" s="35">
        <v>25</v>
      </c>
      <c r="K1424" s="36"/>
      <c r="L1424" s="36"/>
      <c r="M1424" s="36"/>
      <c r="N1424" s="36"/>
      <c r="O1424" s="36"/>
      <c r="P1424" s="36"/>
      <c r="Q1424" s="36"/>
      <c r="R1424" s="36"/>
      <c r="S1424" s="36"/>
      <c r="T1424" s="36"/>
      <c r="U1424" s="36">
        <v>1.4490324256777499E-7</v>
      </c>
      <c r="V1424" s="36">
        <v>1.4774923276941299E-7</v>
      </c>
      <c r="W1424" s="36">
        <v>6.6925973457003299E-7</v>
      </c>
      <c r="X1424" s="36">
        <v>8.0833433905354996E-6</v>
      </c>
      <c r="Y1424" s="36">
        <v>6.9366275397741202E-6</v>
      </c>
      <c r="Z1424" s="36">
        <v>9.4635282723009806E-6</v>
      </c>
      <c r="AA1424" s="36">
        <v>1.30136470469396E-5</v>
      </c>
      <c r="AB1424" s="36">
        <v>1.4831882942307799E-5</v>
      </c>
      <c r="AC1424" s="36">
        <v>2.3631640227503199E-5</v>
      </c>
      <c r="AD1424" s="36">
        <v>3.0619688897629703E-5</v>
      </c>
      <c r="AE1424" s="36">
        <v>3.0643917867696099E-5</v>
      </c>
      <c r="AF1424" s="36">
        <v>5.0370549819273898E-5</v>
      </c>
      <c r="AG1424" s="36">
        <v>7.5218715397579701E-5</v>
      </c>
      <c r="AH1424" s="59" t="s">
        <v>1132</v>
      </c>
    </row>
    <row r="1425" spans="1:34" ht="15" customHeight="1" x14ac:dyDescent="0.25">
      <c r="A1425" s="34" t="s">
        <v>832</v>
      </c>
      <c r="B1425" s="34" t="s">
        <v>121</v>
      </c>
      <c r="C1425" s="34" t="s">
        <v>104</v>
      </c>
      <c r="D1425" s="34" t="s">
        <v>122</v>
      </c>
      <c r="E1425" s="34" t="s">
        <v>12</v>
      </c>
      <c r="F1425" s="34" t="s">
        <v>13</v>
      </c>
      <c r="G1425" s="34" t="s">
        <v>14</v>
      </c>
      <c r="H1425" s="34" t="s">
        <v>910</v>
      </c>
      <c r="I1425" s="59" t="s">
        <v>18</v>
      </c>
      <c r="J1425" s="35">
        <v>298</v>
      </c>
      <c r="K1425" s="36"/>
      <c r="L1425" s="36"/>
      <c r="M1425" s="36"/>
      <c r="N1425" s="36"/>
      <c r="O1425" s="36"/>
      <c r="P1425" s="36"/>
      <c r="Q1425" s="36"/>
      <c r="R1425" s="36"/>
      <c r="S1425" s="36"/>
      <c r="T1425" s="36"/>
      <c r="U1425" s="36">
        <v>8.6362332570393805E-7</v>
      </c>
      <c r="V1425" s="36">
        <v>8.8058542730570103E-7</v>
      </c>
      <c r="W1425" s="36">
        <v>3.9887880180373899E-6</v>
      </c>
      <c r="X1425" s="36">
        <v>4.81767266075916E-5</v>
      </c>
      <c r="Y1425" s="36">
        <v>4.1342300137053799E-5</v>
      </c>
      <c r="Z1425" s="36">
        <v>5.6402628502913802E-5</v>
      </c>
      <c r="AA1425" s="36">
        <v>7.7561336399760097E-5</v>
      </c>
      <c r="AB1425" s="36">
        <v>8.8398022336154698E-5</v>
      </c>
      <c r="AC1425" s="36">
        <v>1.4084457575591901E-4</v>
      </c>
      <c r="AD1425" s="36">
        <v>1.82493345829873E-4</v>
      </c>
      <c r="AE1425" s="36">
        <v>1.82637750491469E-4</v>
      </c>
      <c r="AF1425" s="36">
        <v>3.0020847692287201E-4</v>
      </c>
      <c r="AG1425" s="36">
        <v>4.4830354376957499E-4</v>
      </c>
      <c r="AH1425" s="59" t="s">
        <v>1132</v>
      </c>
    </row>
    <row r="1426" spans="1:34" ht="15" customHeight="1" x14ac:dyDescent="0.25">
      <c r="A1426" s="34" t="s">
        <v>832</v>
      </c>
      <c r="B1426" s="34" t="s">
        <v>123</v>
      </c>
      <c r="C1426" s="34" t="s">
        <v>104</v>
      </c>
      <c r="D1426" s="34" t="s">
        <v>124</v>
      </c>
      <c r="E1426" s="34" t="s">
        <v>125</v>
      </c>
      <c r="F1426" s="34" t="s">
        <v>126</v>
      </c>
      <c r="G1426" s="34" t="s">
        <v>14</v>
      </c>
      <c r="H1426" s="34" t="s">
        <v>21</v>
      </c>
      <c r="I1426" s="59" t="s">
        <v>16</v>
      </c>
      <c r="J1426" s="35">
        <v>25</v>
      </c>
      <c r="K1426" s="36">
        <v>5.9251330833869696E-6</v>
      </c>
      <c r="L1426" s="36">
        <v>6.2236216460151796E-6</v>
      </c>
      <c r="M1426" s="36">
        <v>6.5339380894544296E-6</v>
      </c>
      <c r="N1426" s="36">
        <v>6.8569928455953396E-6</v>
      </c>
      <c r="O1426" s="36">
        <v>7.1937852190744096E-6</v>
      </c>
      <c r="P1426" s="36">
        <v>7.5454133168471196E-6</v>
      </c>
      <c r="Q1426" s="36">
        <v>7.9130852575638096E-6</v>
      </c>
      <c r="R1426" s="36">
        <v>7.6954523405575905E-6</v>
      </c>
      <c r="S1426" s="36">
        <v>7.7036493083964707E-6</v>
      </c>
      <c r="T1426" s="36">
        <v>7.03969696550759E-6</v>
      </c>
      <c r="U1426" s="36">
        <v>4.2448178929846299E-5</v>
      </c>
      <c r="V1426" s="36">
        <v>4.2746163466394101E-5</v>
      </c>
      <c r="W1426" s="36">
        <v>4.5703815113569997E-5</v>
      </c>
      <c r="X1426" s="36">
        <v>4.7830159990338402E-5</v>
      </c>
      <c r="Y1426" s="36">
        <v>4.6321913841158398E-5</v>
      </c>
      <c r="Z1426" s="36">
        <v>4.5872840430141201E-5</v>
      </c>
      <c r="AA1426" s="36">
        <v>4.7014037098375303E-5</v>
      </c>
      <c r="AB1426" s="36">
        <v>4.832103747351E-5</v>
      </c>
      <c r="AC1426" s="36">
        <v>4.9638515734587599E-5</v>
      </c>
      <c r="AD1426" s="36">
        <v>5.0966544434244899E-5</v>
      </c>
      <c r="AE1426" s="36">
        <v>5.1938076569366498E-5</v>
      </c>
      <c r="AF1426" s="36">
        <v>5.3237171211101102E-5</v>
      </c>
      <c r="AG1426" s="36">
        <v>5.45660585920698E-5</v>
      </c>
      <c r="AH1426" s="59" t="s">
        <v>513</v>
      </c>
    </row>
    <row r="1427" spans="1:34" ht="15" customHeight="1" x14ac:dyDescent="0.25">
      <c r="A1427" s="34" t="s">
        <v>832</v>
      </c>
      <c r="B1427" s="34" t="s">
        <v>123</v>
      </c>
      <c r="C1427" s="34" t="s">
        <v>104</v>
      </c>
      <c r="D1427" s="34" t="s">
        <v>124</v>
      </c>
      <c r="E1427" s="34" t="s">
        <v>125</v>
      </c>
      <c r="F1427" s="34" t="s">
        <v>126</v>
      </c>
      <c r="G1427" s="34" t="s">
        <v>14</v>
      </c>
      <c r="H1427" s="34" t="s">
        <v>21</v>
      </c>
      <c r="I1427" s="59" t="s">
        <v>17</v>
      </c>
      <c r="J1427" s="35">
        <v>1</v>
      </c>
      <c r="K1427" s="36">
        <v>5.0908743452460797E-2</v>
      </c>
      <c r="L1427" s="36">
        <v>5.3473357182562402E-2</v>
      </c>
      <c r="M1427" s="36">
        <v>5.6139596064592498E-2</v>
      </c>
      <c r="N1427" s="36">
        <v>5.8915282529355101E-2</v>
      </c>
      <c r="O1427" s="36">
        <v>6.1809002602287298E-2</v>
      </c>
      <c r="P1427" s="36">
        <v>6.48301912183505E-2</v>
      </c>
      <c r="Q1427" s="36">
        <v>6.7989228532988194E-2</v>
      </c>
      <c r="R1427" s="36">
        <v>6.6119326510070797E-2</v>
      </c>
      <c r="S1427" s="36">
        <v>6.6189754857742394E-2</v>
      </c>
      <c r="T1427" s="36">
        <v>6.0485076327641198E-2</v>
      </c>
      <c r="U1427" s="36">
        <v>0.36471475336523901</v>
      </c>
      <c r="V1427" s="36">
        <v>0.36727503650325799</v>
      </c>
      <c r="W1427" s="36">
        <v>0.39268717945579301</v>
      </c>
      <c r="X1427" s="36">
        <v>0.41095505284273198</v>
      </c>
      <c r="Y1427" s="36">
        <v>0.397991799910482</v>
      </c>
      <c r="Z1427" s="36">
        <v>0.39413944497577402</v>
      </c>
      <c r="AA1427" s="36">
        <v>0.40394460674923999</v>
      </c>
      <c r="AB1427" s="36">
        <v>0.41517435397239799</v>
      </c>
      <c r="AC1427" s="36">
        <v>0.42649412719157598</v>
      </c>
      <c r="AD1427" s="36">
        <v>0.43790454977903198</v>
      </c>
      <c r="AE1427" s="36">
        <v>0.44625195388399802</v>
      </c>
      <c r="AF1427" s="36">
        <v>0.45741377504578101</v>
      </c>
      <c r="AG1427" s="36">
        <v>0.46883157542306397</v>
      </c>
      <c r="AH1427" s="59" t="s">
        <v>513</v>
      </c>
    </row>
    <row r="1428" spans="1:34" ht="15" customHeight="1" x14ac:dyDescent="0.25">
      <c r="A1428" s="34" t="s">
        <v>832</v>
      </c>
      <c r="B1428" s="34" t="s">
        <v>123</v>
      </c>
      <c r="C1428" s="34" t="s">
        <v>104</v>
      </c>
      <c r="D1428" s="34" t="s">
        <v>124</v>
      </c>
      <c r="E1428" s="34" t="s">
        <v>125</v>
      </c>
      <c r="F1428" s="34" t="s">
        <v>126</v>
      </c>
      <c r="G1428" s="34" t="s">
        <v>14</v>
      </c>
      <c r="H1428" s="34" t="s">
        <v>21</v>
      </c>
      <c r="I1428" s="59" t="s">
        <v>18</v>
      </c>
      <c r="J1428" s="35">
        <v>298</v>
      </c>
      <c r="K1428" s="36">
        <v>3.5313793176986303E-5</v>
      </c>
      <c r="L1428" s="36">
        <v>3.7092785010250499E-5</v>
      </c>
      <c r="M1428" s="36">
        <v>3.89422710131484E-5</v>
      </c>
      <c r="N1428" s="36">
        <v>4.08676773597482E-5</v>
      </c>
      <c r="O1428" s="36">
        <v>4.2874959905683501E-5</v>
      </c>
      <c r="P1428" s="36">
        <v>4.49706633684088E-5</v>
      </c>
      <c r="Q1428" s="36">
        <v>4.7161988135080302E-5</v>
      </c>
      <c r="R1428" s="36">
        <v>4.5864895949723198E-5</v>
      </c>
      <c r="S1428" s="36">
        <v>4.5913749878042899E-5</v>
      </c>
      <c r="T1428" s="36">
        <v>4.1956593914425197E-5</v>
      </c>
      <c r="U1428" s="36">
        <v>2.5299114642188399E-4</v>
      </c>
      <c r="V1428" s="36">
        <v>2.5476713425970902E-4</v>
      </c>
      <c r="W1428" s="36">
        <v>2.7239473807687698E-4</v>
      </c>
      <c r="X1428" s="36">
        <v>2.8506775354241701E-4</v>
      </c>
      <c r="Y1428" s="36">
        <v>2.7607860649330401E-4</v>
      </c>
      <c r="Z1428" s="36">
        <v>2.7340212896364202E-4</v>
      </c>
      <c r="AA1428" s="36">
        <v>2.8020366110631702E-4</v>
      </c>
      <c r="AB1428" s="36">
        <v>2.8799338334211901E-4</v>
      </c>
      <c r="AC1428" s="36">
        <v>2.9584555377814198E-4</v>
      </c>
      <c r="AD1428" s="36">
        <v>3.0376060482809899E-4</v>
      </c>
      <c r="AE1428" s="36">
        <v>3.0955093635342499E-4</v>
      </c>
      <c r="AF1428" s="36">
        <v>3.1729354041816298E-4</v>
      </c>
      <c r="AG1428" s="36">
        <v>3.2521370920873599E-4</v>
      </c>
      <c r="AH1428" s="59" t="s">
        <v>513</v>
      </c>
    </row>
    <row r="1429" spans="1:34" ht="15" customHeight="1" x14ac:dyDescent="0.25">
      <c r="A1429" s="34" t="s">
        <v>832</v>
      </c>
      <c r="B1429" s="34" t="s">
        <v>123</v>
      </c>
      <c r="C1429" s="34" t="s">
        <v>104</v>
      </c>
      <c r="D1429" s="34" t="s">
        <v>124</v>
      </c>
      <c r="E1429" s="34" t="s">
        <v>125</v>
      </c>
      <c r="F1429" s="34" t="s">
        <v>126</v>
      </c>
      <c r="G1429" s="34" t="s">
        <v>14</v>
      </c>
      <c r="H1429" s="34" t="s">
        <v>27</v>
      </c>
      <c r="I1429" s="59" t="s">
        <v>16</v>
      </c>
      <c r="J1429" s="35">
        <v>25</v>
      </c>
      <c r="K1429" s="36">
        <v>3.5914454720816202E-4</v>
      </c>
      <c r="L1429" s="36">
        <v>3.7828585011387297E-4</v>
      </c>
      <c r="M1429" s="36">
        <v>3.9818738318154101E-4</v>
      </c>
      <c r="N1429" s="36">
        <v>4.1891571825032901E-4</v>
      </c>
      <c r="O1429" s="36">
        <v>4.4054491991343499E-4</v>
      </c>
      <c r="P1429" s="36">
        <v>4.6315750503801901E-4</v>
      </c>
      <c r="Q1429" s="36">
        <v>4.8684553641257101E-4</v>
      </c>
      <c r="R1429" s="36">
        <v>4.6698488177450301E-4</v>
      </c>
      <c r="S1429" s="36">
        <v>4.6116395115704701E-4</v>
      </c>
      <c r="T1429" s="36">
        <v>4.0387837846686401E-4</v>
      </c>
      <c r="U1429" s="36"/>
      <c r="V1429" s="36"/>
      <c r="W1429" s="36"/>
      <c r="X1429" s="36"/>
      <c r="Y1429" s="36"/>
      <c r="Z1429" s="36"/>
      <c r="AA1429" s="36"/>
      <c r="AB1429" s="36"/>
      <c r="AC1429" s="36"/>
      <c r="AD1429" s="36"/>
      <c r="AE1429" s="36"/>
      <c r="AF1429" s="36"/>
      <c r="AG1429" s="36"/>
      <c r="AH1429" s="59" t="s">
        <v>514</v>
      </c>
    </row>
    <row r="1430" spans="1:34" ht="15" customHeight="1" x14ac:dyDescent="0.25">
      <c r="A1430" s="34" t="s">
        <v>832</v>
      </c>
      <c r="B1430" s="34" t="s">
        <v>123</v>
      </c>
      <c r="C1430" s="34" t="s">
        <v>104</v>
      </c>
      <c r="D1430" s="34" t="s">
        <v>124</v>
      </c>
      <c r="E1430" s="34" t="s">
        <v>125</v>
      </c>
      <c r="F1430" s="34" t="s">
        <v>126</v>
      </c>
      <c r="G1430" s="34" t="s">
        <v>14</v>
      </c>
      <c r="H1430" s="34" t="s">
        <v>27</v>
      </c>
      <c r="I1430" s="59" t="s">
        <v>17</v>
      </c>
      <c r="J1430" s="35">
        <v>1</v>
      </c>
      <c r="K1430" s="36">
        <v>0.35962340660443898</v>
      </c>
      <c r="L1430" s="36">
        <v>0.378790231247358</v>
      </c>
      <c r="M1430" s="36">
        <v>0.39871829969244998</v>
      </c>
      <c r="N1430" s="36">
        <v>0.41947427254133002</v>
      </c>
      <c r="O1430" s="36">
        <v>0.44113231313998702</v>
      </c>
      <c r="P1430" s="36">
        <v>0.46377504837806999</v>
      </c>
      <c r="Q1430" s="36">
        <v>0.487494663794454</v>
      </c>
      <c r="R1430" s="36">
        <v>0.46760752828353602</v>
      </c>
      <c r="S1430" s="36">
        <v>0.46177883642525602</v>
      </c>
      <c r="T1430" s="36">
        <v>0.40441688297148598</v>
      </c>
      <c r="U1430" s="36"/>
      <c r="V1430" s="36"/>
      <c r="W1430" s="36"/>
      <c r="X1430" s="36"/>
      <c r="Y1430" s="36"/>
      <c r="Z1430" s="36"/>
      <c r="AA1430" s="36"/>
      <c r="AB1430" s="36"/>
      <c r="AC1430" s="36"/>
      <c r="AD1430" s="36"/>
      <c r="AE1430" s="36"/>
      <c r="AF1430" s="36"/>
      <c r="AG1430" s="36"/>
      <c r="AH1430" s="59" t="s">
        <v>514</v>
      </c>
    </row>
    <row r="1431" spans="1:34" ht="15" customHeight="1" x14ac:dyDescent="0.25">
      <c r="A1431" s="34" t="s">
        <v>832</v>
      </c>
      <c r="B1431" s="34" t="s">
        <v>123</v>
      </c>
      <c r="C1431" s="34" t="s">
        <v>104</v>
      </c>
      <c r="D1431" s="34" t="s">
        <v>124</v>
      </c>
      <c r="E1431" s="34" t="s">
        <v>125</v>
      </c>
      <c r="F1431" s="34" t="s">
        <v>126</v>
      </c>
      <c r="G1431" s="34" t="s">
        <v>14</v>
      </c>
      <c r="H1431" s="34" t="s">
        <v>27</v>
      </c>
      <c r="I1431" s="59" t="s">
        <v>18</v>
      </c>
      <c r="J1431" s="35">
        <v>298</v>
      </c>
      <c r="K1431" s="36">
        <v>8.5620060054425798E-4</v>
      </c>
      <c r="L1431" s="36">
        <v>9.0183346667147295E-4</v>
      </c>
      <c r="M1431" s="36">
        <v>9.4927872150479397E-4</v>
      </c>
      <c r="N1431" s="36">
        <v>9.9869507230878501E-4</v>
      </c>
      <c r="O1431" s="36">
        <v>1.05025908907363E-3</v>
      </c>
      <c r="P1431" s="36">
        <v>1.10416749201064E-3</v>
      </c>
      <c r="Q1431" s="36">
        <v>1.1606397588075699E-3</v>
      </c>
      <c r="R1431" s="36">
        <v>1.1132919581504099E-3</v>
      </c>
      <c r="S1431" s="36">
        <v>1.0994148595584001E-3</v>
      </c>
      <c r="T1431" s="36">
        <v>9.6284605426500303E-4</v>
      </c>
      <c r="U1431" s="36"/>
      <c r="V1431" s="36"/>
      <c r="W1431" s="36"/>
      <c r="X1431" s="36"/>
      <c r="Y1431" s="36"/>
      <c r="Z1431" s="36"/>
      <c r="AA1431" s="36"/>
      <c r="AB1431" s="36"/>
      <c r="AC1431" s="36"/>
      <c r="AD1431" s="36"/>
      <c r="AE1431" s="36"/>
      <c r="AF1431" s="36"/>
      <c r="AG1431" s="36"/>
      <c r="AH1431" s="59" t="s">
        <v>514</v>
      </c>
    </row>
    <row r="1432" spans="1:34" ht="15" customHeight="1" x14ac:dyDescent="0.25">
      <c r="A1432" s="34" t="s">
        <v>832</v>
      </c>
      <c r="B1432" s="34" t="s">
        <v>123</v>
      </c>
      <c r="C1432" s="34" t="s">
        <v>104</v>
      </c>
      <c r="D1432" s="34" t="s">
        <v>124</v>
      </c>
      <c r="E1432" s="34" t="s">
        <v>125</v>
      </c>
      <c r="F1432" s="34" t="s">
        <v>127</v>
      </c>
      <c r="G1432" s="34" t="s">
        <v>14</v>
      </c>
      <c r="H1432" s="34" t="s">
        <v>21</v>
      </c>
      <c r="I1432" s="59" t="s">
        <v>16</v>
      </c>
      <c r="J1432" s="35">
        <v>25</v>
      </c>
      <c r="K1432" s="36">
        <v>8.7388163159468603E-7</v>
      </c>
      <c r="L1432" s="36">
        <v>9.2175019015139195E-7</v>
      </c>
      <c r="M1432" s="36">
        <v>9.7204104757677893E-7</v>
      </c>
      <c r="N1432" s="36">
        <v>1.02500193298182E-6</v>
      </c>
      <c r="O1432" s="36">
        <v>1.0809120752760499E-6</v>
      </c>
      <c r="P1432" s="36">
        <v>1.14008648309619E-6</v>
      </c>
      <c r="Q1432" s="36">
        <v>1.20288083945156E-6</v>
      </c>
      <c r="R1432" s="36">
        <v>1.1676419280870501E-6</v>
      </c>
      <c r="S1432" s="36">
        <v>1.2144973178929299E-6</v>
      </c>
      <c r="T1432" s="36">
        <v>1.1140247502708901E-6</v>
      </c>
      <c r="U1432" s="36">
        <v>8.9469621459903795E-5</v>
      </c>
      <c r="V1432" s="36">
        <v>8.6529351006607702E-5</v>
      </c>
      <c r="W1432" s="36">
        <v>8.9108721447567907E-5</v>
      </c>
      <c r="X1432" s="36">
        <v>1.2278313768133799E-4</v>
      </c>
      <c r="Y1432" s="36">
        <v>1.3104847653117599E-4</v>
      </c>
      <c r="Z1432" s="36">
        <v>1.29944734523745E-4</v>
      </c>
      <c r="AA1432" s="36">
        <v>1.3424294097827099E-4</v>
      </c>
      <c r="AB1432" s="36">
        <v>1.39137734169576E-4</v>
      </c>
      <c r="AC1432" s="36">
        <v>1.4405247119279901E-4</v>
      </c>
      <c r="AD1432" s="36">
        <v>1.4898874170944499E-4</v>
      </c>
      <c r="AE1432" s="36">
        <v>1.5455049370075E-4</v>
      </c>
      <c r="AF1432" s="36">
        <v>1.6148401909172499E-4</v>
      </c>
      <c r="AG1432" s="36">
        <v>1.6846260979552801E-4</v>
      </c>
      <c r="AH1432" s="59" t="s">
        <v>515</v>
      </c>
    </row>
    <row r="1433" spans="1:34" ht="15" customHeight="1" x14ac:dyDescent="0.25">
      <c r="A1433" s="34" t="s">
        <v>832</v>
      </c>
      <c r="B1433" s="34" t="s">
        <v>123</v>
      </c>
      <c r="C1433" s="34" t="s">
        <v>104</v>
      </c>
      <c r="D1433" s="34" t="s">
        <v>124</v>
      </c>
      <c r="E1433" s="34" t="s">
        <v>125</v>
      </c>
      <c r="F1433" s="34" t="s">
        <v>127</v>
      </c>
      <c r="G1433" s="34" t="s">
        <v>14</v>
      </c>
      <c r="H1433" s="34" t="s">
        <v>21</v>
      </c>
      <c r="I1433" s="59" t="s">
        <v>17</v>
      </c>
      <c r="J1433" s="35">
        <v>1</v>
      </c>
      <c r="K1433" s="36">
        <v>7.50839097866154E-3</v>
      </c>
      <c r="L1433" s="36">
        <v>7.9196776337807605E-3</v>
      </c>
      <c r="M1433" s="36">
        <v>8.3517766807796791E-3</v>
      </c>
      <c r="N1433" s="36">
        <v>8.8068166081797707E-3</v>
      </c>
      <c r="O1433" s="36">
        <v>9.2871965507718597E-3</v>
      </c>
      <c r="P1433" s="36">
        <v>9.7956230627624201E-3</v>
      </c>
      <c r="Q1433" s="36">
        <v>1.0335152172567801E-2</v>
      </c>
      <c r="R1433" s="36">
        <v>1.0032379446123899E-2</v>
      </c>
      <c r="S1433" s="36">
        <v>1.0434960955336E-2</v>
      </c>
      <c r="T1433" s="36">
        <v>9.5717006543274905E-3</v>
      </c>
      <c r="U1433" s="36">
        <v>0.768722987583494</v>
      </c>
      <c r="V1433" s="36">
        <v>0.74346018384877299</v>
      </c>
      <c r="W1433" s="36">
        <v>0.76562213467750395</v>
      </c>
      <c r="X1433" s="36">
        <v>1.0549484016826001</v>
      </c>
      <c r="Y1433" s="36">
        <v>1.12595129875283</v>
      </c>
      <c r="Z1433" s="36">
        <v>1.11648515902802</v>
      </c>
      <c r="AA1433" s="36">
        <v>1.1534153488853001</v>
      </c>
      <c r="AB1433" s="36">
        <v>1.1954714119850001</v>
      </c>
      <c r="AC1433" s="36">
        <v>1.2376988324885301</v>
      </c>
      <c r="AD1433" s="36">
        <v>1.28011126876755</v>
      </c>
      <c r="AE1433" s="36">
        <v>1.3278978418768399</v>
      </c>
      <c r="AF1433" s="36">
        <v>1.3874706920361</v>
      </c>
      <c r="AG1433" s="36">
        <v>1.4474307433631799</v>
      </c>
      <c r="AH1433" s="59" t="s">
        <v>515</v>
      </c>
    </row>
    <row r="1434" spans="1:34" ht="15" customHeight="1" x14ac:dyDescent="0.25">
      <c r="A1434" s="34" t="s">
        <v>832</v>
      </c>
      <c r="B1434" s="34" t="s">
        <v>123</v>
      </c>
      <c r="C1434" s="34" t="s">
        <v>104</v>
      </c>
      <c r="D1434" s="34" t="s">
        <v>124</v>
      </c>
      <c r="E1434" s="34" t="s">
        <v>125</v>
      </c>
      <c r="F1434" s="34" t="s">
        <v>127</v>
      </c>
      <c r="G1434" s="34" t="s">
        <v>14</v>
      </c>
      <c r="H1434" s="34" t="s">
        <v>21</v>
      </c>
      <c r="I1434" s="59" t="s">
        <v>18</v>
      </c>
      <c r="J1434" s="35">
        <v>298</v>
      </c>
      <c r="K1434" s="36">
        <v>5.2083345243043297E-6</v>
      </c>
      <c r="L1434" s="36">
        <v>5.4936311333022997E-6</v>
      </c>
      <c r="M1434" s="36">
        <v>5.7933646435576001E-6</v>
      </c>
      <c r="N1434" s="36">
        <v>6.1090115205716301E-6</v>
      </c>
      <c r="O1434" s="36">
        <v>6.44223596864529E-6</v>
      </c>
      <c r="P1434" s="36">
        <v>6.79491543925326E-6</v>
      </c>
      <c r="Q1434" s="36">
        <v>7.1691698031313297E-6</v>
      </c>
      <c r="R1434" s="36">
        <v>6.9591458913987896E-6</v>
      </c>
      <c r="S1434" s="36">
        <v>7.2384040146418396E-6</v>
      </c>
      <c r="T1434" s="36">
        <v>6.6395875116145097E-6</v>
      </c>
      <c r="U1434" s="36">
        <v>5.3323894390102701E-4</v>
      </c>
      <c r="V1434" s="36">
        <v>5.1571493199938198E-4</v>
      </c>
      <c r="W1434" s="36">
        <v>5.3108797982750501E-4</v>
      </c>
      <c r="X1434" s="36">
        <v>7.3178750058077303E-4</v>
      </c>
      <c r="Y1434" s="36">
        <v>7.8104892012580899E-4</v>
      </c>
      <c r="Z1434" s="36">
        <v>7.7447061776152095E-4</v>
      </c>
      <c r="AA1434" s="36">
        <v>8.0008792823049496E-4</v>
      </c>
      <c r="AB1434" s="36">
        <v>8.2926089565067197E-4</v>
      </c>
      <c r="AC1434" s="36">
        <v>8.5855272830908302E-4</v>
      </c>
      <c r="AD1434" s="36">
        <v>8.8797290058829101E-4</v>
      </c>
      <c r="AE1434" s="36">
        <v>9.2112094245646995E-4</v>
      </c>
      <c r="AF1434" s="36">
        <v>9.6244475378668099E-4</v>
      </c>
      <c r="AG1434" s="36">
        <v>1.0040371543813501E-3</v>
      </c>
      <c r="AH1434" s="59" t="s">
        <v>515</v>
      </c>
    </row>
    <row r="1435" spans="1:34" ht="15" customHeight="1" x14ac:dyDescent="0.25">
      <c r="A1435" s="34" t="s">
        <v>832</v>
      </c>
      <c r="B1435" s="34" t="s">
        <v>123</v>
      </c>
      <c r="C1435" s="34" t="s">
        <v>104</v>
      </c>
      <c r="D1435" s="34" t="s">
        <v>124</v>
      </c>
      <c r="E1435" s="34" t="s">
        <v>125</v>
      </c>
      <c r="F1435" s="34" t="s">
        <v>127</v>
      </c>
      <c r="G1435" s="34" t="s">
        <v>14</v>
      </c>
      <c r="H1435" s="34" t="s">
        <v>27</v>
      </c>
      <c r="I1435" s="59" t="s">
        <v>16</v>
      </c>
      <c r="J1435" s="35">
        <v>25</v>
      </c>
      <c r="K1435" s="36">
        <v>4.20823483603815E-4</v>
      </c>
      <c r="L1435" s="36">
        <v>4.41756306938098E-4</v>
      </c>
      <c r="M1435" s="36">
        <v>4.6352452522472497E-4</v>
      </c>
      <c r="N1435" s="36">
        <v>4.8618829242169903E-4</v>
      </c>
      <c r="O1435" s="36">
        <v>5.0981331362356897E-4</v>
      </c>
      <c r="P1435" s="36">
        <v>5.3447142168433904E-4</v>
      </c>
      <c r="Q1435" s="36">
        <v>5.6024122481071904E-4</v>
      </c>
      <c r="R1435" s="36">
        <v>5.4496733854883105E-4</v>
      </c>
      <c r="S1435" s="36">
        <v>5.3131513743261399E-4</v>
      </c>
      <c r="T1435" s="36">
        <v>4.6139680883739402E-4</v>
      </c>
      <c r="U1435" s="36">
        <v>2.3470476989691201E-4</v>
      </c>
      <c r="V1435" s="36">
        <v>2.3232913474337399E-4</v>
      </c>
      <c r="W1435" s="36">
        <v>1.4553517672021799E-4</v>
      </c>
      <c r="X1435" s="36"/>
      <c r="Y1435" s="36"/>
      <c r="Z1435" s="36"/>
      <c r="AA1435" s="36"/>
      <c r="AB1435" s="36"/>
      <c r="AC1435" s="36"/>
      <c r="AD1435" s="36"/>
      <c r="AE1435" s="36"/>
      <c r="AF1435" s="36"/>
      <c r="AG1435" s="36"/>
      <c r="AH1435" s="59" t="s">
        <v>516</v>
      </c>
    </row>
    <row r="1436" spans="1:34" ht="15" customHeight="1" x14ac:dyDescent="0.25">
      <c r="A1436" s="34" t="s">
        <v>832</v>
      </c>
      <c r="B1436" s="34" t="s">
        <v>123</v>
      </c>
      <c r="C1436" s="34" t="s">
        <v>104</v>
      </c>
      <c r="D1436" s="34" t="s">
        <v>124</v>
      </c>
      <c r="E1436" s="34" t="s">
        <v>125</v>
      </c>
      <c r="F1436" s="34" t="s">
        <v>127</v>
      </c>
      <c r="G1436" s="34" t="s">
        <v>14</v>
      </c>
      <c r="H1436" s="34" t="s">
        <v>27</v>
      </c>
      <c r="I1436" s="59" t="s">
        <v>17</v>
      </c>
      <c r="J1436" s="35">
        <v>1</v>
      </c>
      <c r="K1436" s="36">
        <v>0.42138458158195402</v>
      </c>
      <c r="L1436" s="36">
        <v>0.442345315347349</v>
      </c>
      <c r="M1436" s="36">
        <v>0.46414255792502501</v>
      </c>
      <c r="N1436" s="36">
        <v>0.486836543478261</v>
      </c>
      <c r="O1436" s="36">
        <v>0.51049306470839995</v>
      </c>
      <c r="P1436" s="36">
        <v>0.535184050246585</v>
      </c>
      <c r="Q1436" s="36">
        <v>0.56098821311046698</v>
      </c>
      <c r="R1436" s="36">
        <v>0.54569396166689599</v>
      </c>
      <c r="S1436" s="36">
        <v>0.53202355761585696</v>
      </c>
      <c r="T1436" s="36">
        <v>0.46201200458251102</v>
      </c>
      <c r="U1436" s="36">
        <v>0.23501770959010801</v>
      </c>
      <c r="V1436" s="36">
        <v>0.23263890692303199</v>
      </c>
      <c r="W1436" s="36">
        <v>0.14572922362251201</v>
      </c>
      <c r="X1436" s="36"/>
      <c r="Y1436" s="36"/>
      <c r="Z1436" s="36"/>
      <c r="AA1436" s="36"/>
      <c r="AB1436" s="36"/>
      <c r="AC1436" s="36"/>
      <c r="AD1436" s="36"/>
      <c r="AE1436" s="36"/>
      <c r="AF1436" s="36"/>
      <c r="AG1436" s="36"/>
      <c r="AH1436" s="59" t="s">
        <v>516</v>
      </c>
    </row>
    <row r="1437" spans="1:34" ht="15" customHeight="1" x14ac:dyDescent="0.25">
      <c r="A1437" s="37" t="s">
        <v>832</v>
      </c>
      <c r="B1437" s="37" t="s">
        <v>123</v>
      </c>
      <c r="C1437" s="37" t="s">
        <v>104</v>
      </c>
      <c r="D1437" s="37" t="s">
        <v>124</v>
      </c>
      <c r="E1437" s="37" t="s">
        <v>125</v>
      </c>
      <c r="F1437" s="37" t="s">
        <v>127</v>
      </c>
      <c r="G1437" s="37" t="s">
        <v>14</v>
      </c>
      <c r="H1437" s="37" t="s">
        <v>27</v>
      </c>
      <c r="I1437" s="60" t="s">
        <v>18</v>
      </c>
      <c r="J1437" s="38">
        <v>298</v>
      </c>
      <c r="K1437" s="39">
        <v>1.0032431849115E-3</v>
      </c>
      <c r="L1437" s="39">
        <v>1.0531470357404301E-3</v>
      </c>
      <c r="M1437" s="39">
        <v>1.1050424681357399E-3</v>
      </c>
      <c r="N1437" s="39">
        <v>1.15907288913333E-3</v>
      </c>
      <c r="O1437" s="39">
        <v>1.21539493967859E-3</v>
      </c>
      <c r="P1437" s="39">
        <v>1.2741798692954701E-3</v>
      </c>
      <c r="Q1437" s="39">
        <v>1.3356150799487499E-3</v>
      </c>
      <c r="R1437" s="39">
        <v>1.29920213510041E-3</v>
      </c>
      <c r="S1437" s="39">
        <v>1.26665528763935E-3</v>
      </c>
      <c r="T1437" s="39">
        <v>1.0999699922683501E-3</v>
      </c>
      <c r="U1437" s="39">
        <v>5.59536171434239E-4</v>
      </c>
      <c r="V1437" s="39">
        <v>5.5387265722820303E-4</v>
      </c>
      <c r="W1437" s="39">
        <v>3.46955861301E-4</v>
      </c>
      <c r="X1437" s="39"/>
      <c r="Y1437" s="39"/>
      <c r="Z1437" s="39"/>
      <c r="AA1437" s="39"/>
      <c r="AB1437" s="39"/>
      <c r="AC1437" s="39"/>
      <c r="AD1437" s="39"/>
      <c r="AE1437" s="39"/>
      <c r="AF1437" s="39"/>
      <c r="AG1437" s="39"/>
      <c r="AH1437" s="60" t="s">
        <v>516</v>
      </c>
    </row>
    <row r="1438" spans="1:34" ht="15" customHeight="1" x14ac:dyDescent="0.25">
      <c r="A1438" s="34" t="s">
        <v>832</v>
      </c>
      <c r="B1438" s="34" t="s">
        <v>129</v>
      </c>
      <c r="C1438" s="34" t="s">
        <v>104</v>
      </c>
      <c r="D1438" s="34" t="s">
        <v>124</v>
      </c>
      <c r="E1438" s="34" t="s">
        <v>112</v>
      </c>
      <c r="F1438" s="34" t="s">
        <v>126</v>
      </c>
      <c r="G1438" s="34" t="s">
        <v>14</v>
      </c>
      <c r="H1438" s="34" t="s">
        <v>21</v>
      </c>
      <c r="I1438" s="59" t="s">
        <v>16</v>
      </c>
      <c r="J1438" s="35">
        <v>25</v>
      </c>
      <c r="K1438" s="36">
        <v>6.3030347061467001E-7</v>
      </c>
      <c r="L1438" s="36">
        <v>6.6113967578707396E-7</v>
      </c>
      <c r="M1438" s="36">
        <v>6.9300069567160105E-7</v>
      </c>
      <c r="N1438" s="36">
        <v>7.2595806974944295E-7</v>
      </c>
      <c r="O1438" s="36">
        <v>7.6008952844081305E-7</v>
      </c>
      <c r="P1438" s="36">
        <v>7.9547963650848E-7</v>
      </c>
      <c r="Q1438" s="36">
        <v>8.3222051567681801E-7</v>
      </c>
      <c r="R1438" s="36">
        <v>7.8849980438622201E-7</v>
      </c>
      <c r="S1438" s="36">
        <v>7.6924340741914101E-7</v>
      </c>
      <c r="T1438" s="36">
        <v>6.8526019228504802E-7</v>
      </c>
      <c r="U1438" s="36">
        <v>5.0681977721475599E-6</v>
      </c>
      <c r="V1438" s="36">
        <v>5.10377631997554E-6</v>
      </c>
      <c r="W1438" s="36">
        <v>5.4569119283082102E-6</v>
      </c>
      <c r="X1438" s="36">
        <v>5.71079175634667E-6</v>
      </c>
      <c r="Y1438" s="36">
        <v>5.53071124486566E-6</v>
      </c>
      <c r="Z1438" s="36">
        <v>5.4770930940137797E-6</v>
      </c>
      <c r="AA1438" s="36">
        <v>5.6133488900771404E-6</v>
      </c>
      <c r="AB1438" s="36">
        <v>5.7694012003635502E-6</v>
      </c>
      <c r="AC1438" s="36">
        <v>5.9267045418963402E-6</v>
      </c>
      <c r="AD1438" s="36">
        <v>6.0852675772641197E-6</v>
      </c>
      <c r="AE1438" s="36">
        <v>6.20126588689552E-6</v>
      </c>
      <c r="AF1438" s="36">
        <v>6.3563742739933401E-6</v>
      </c>
      <c r="AG1438" s="36">
        <v>6.5150398335875803E-6</v>
      </c>
      <c r="AH1438" s="59" t="s">
        <v>522</v>
      </c>
    </row>
    <row r="1439" spans="1:34" ht="15" customHeight="1" x14ac:dyDescent="0.25">
      <c r="A1439" s="34" t="s">
        <v>832</v>
      </c>
      <c r="B1439" s="34" t="s">
        <v>129</v>
      </c>
      <c r="C1439" s="34" t="s">
        <v>104</v>
      </c>
      <c r="D1439" s="34" t="s">
        <v>124</v>
      </c>
      <c r="E1439" s="34" t="s">
        <v>112</v>
      </c>
      <c r="F1439" s="34" t="s">
        <v>126</v>
      </c>
      <c r="G1439" s="34" t="s">
        <v>14</v>
      </c>
      <c r="H1439" s="34" t="s">
        <v>21</v>
      </c>
      <c r="I1439" s="59" t="s">
        <v>17</v>
      </c>
      <c r="J1439" s="35">
        <v>1</v>
      </c>
      <c r="K1439" s="36">
        <v>5.4155674195212498E-3</v>
      </c>
      <c r="L1439" s="36">
        <v>5.6805120943625399E-3</v>
      </c>
      <c r="M1439" s="36">
        <v>5.9542619772104E-3</v>
      </c>
      <c r="N1439" s="36">
        <v>6.2374317352872103E-3</v>
      </c>
      <c r="O1439" s="36">
        <v>6.5306892283634697E-3</v>
      </c>
      <c r="P1439" s="36">
        <v>6.8347610368808603E-3</v>
      </c>
      <c r="Q1439" s="36">
        <v>7.1504386706952201E-3</v>
      </c>
      <c r="R1439" s="36">
        <v>6.7747903192864204E-3</v>
      </c>
      <c r="S1439" s="36">
        <v>6.60933935654526E-3</v>
      </c>
      <c r="T1439" s="36">
        <v>5.88775557211313E-3</v>
      </c>
      <c r="U1439" s="36">
        <v>4.3545955258291802E-2</v>
      </c>
      <c r="V1439" s="36">
        <v>4.38516461412298E-2</v>
      </c>
      <c r="W1439" s="36">
        <v>4.6885787288024103E-2</v>
      </c>
      <c r="X1439" s="36">
        <v>4.9066921968844497E-2</v>
      </c>
      <c r="Y1439" s="36">
        <v>4.75191446250956E-2</v>
      </c>
      <c r="Z1439" s="36">
        <v>4.7059183863766403E-2</v>
      </c>
      <c r="AA1439" s="36">
        <v>4.82298936635428E-2</v>
      </c>
      <c r="AB1439" s="36">
        <v>4.9570695113523702E-2</v>
      </c>
      <c r="AC1439" s="36">
        <v>5.0922245423973299E-2</v>
      </c>
      <c r="AD1439" s="36">
        <v>5.2284619023853299E-2</v>
      </c>
      <c r="AE1439" s="36">
        <v>5.3281276500206302E-2</v>
      </c>
      <c r="AF1439" s="36">
        <v>5.46139677621508E-2</v>
      </c>
      <c r="AG1439" s="36">
        <v>5.5977222250184498E-2</v>
      </c>
      <c r="AH1439" s="59" t="s">
        <v>522</v>
      </c>
    </row>
    <row r="1440" spans="1:34" ht="15" customHeight="1" x14ac:dyDescent="0.25">
      <c r="A1440" s="34" t="s">
        <v>832</v>
      </c>
      <c r="B1440" s="34" t="s">
        <v>129</v>
      </c>
      <c r="C1440" s="34" t="s">
        <v>104</v>
      </c>
      <c r="D1440" s="34" t="s">
        <v>124</v>
      </c>
      <c r="E1440" s="34" t="s">
        <v>112</v>
      </c>
      <c r="F1440" s="34" t="s">
        <v>126</v>
      </c>
      <c r="G1440" s="34" t="s">
        <v>14</v>
      </c>
      <c r="H1440" s="34" t="s">
        <v>21</v>
      </c>
      <c r="I1440" s="59" t="s">
        <v>18</v>
      </c>
      <c r="J1440" s="35">
        <v>298</v>
      </c>
      <c r="K1440" s="36">
        <v>3.7566086848634301E-6</v>
      </c>
      <c r="L1440" s="36">
        <v>3.9403924676909598E-6</v>
      </c>
      <c r="M1440" s="36">
        <v>4.1302841462027398E-6</v>
      </c>
      <c r="N1440" s="36">
        <v>4.3267100957066799E-6</v>
      </c>
      <c r="O1440" s="36">
        <v>4.5301335895072497E-6</v>
      </c>
      <c r="P1440" s="36">
        <v>4.7410586335905399E-6</v>
      </c>
      <c r="Q1440" s="36">
        <v>4.9600342734338402E-6</v>
      </c>
      <c r="R1440" s="36">
        <v>4.6994588341418899E-6</v>
      </c>
      <c r="S1440" s="36">
        <v>4.5846907082180797E-6</v>
      </c>
      <c r="T1440" s="36">
        <v>4.0841507460188902E-6</v>
      </c>
      <c r="U1440" s="36">
        <v>3.0206458721999501E-5</v>
      </c>
      <c r="V1440" s="36">
        <v>3.0418506867054201E-5</v>
      </c>
      <c r="W1440" s="36">
        <v>3.2523195092716897E-5</v>
      </c>
      <c r="X1440" s="36">
        <v>3.4036318867826102E-5</v>
      </c>
      <c r="Y1440" s="36">
        <v>3.29630390193993E-5</v>
      </c>
      <c r="Z1440" s="36">
        <v>3.2643474840322097E-5</v>
      </c>
      <c r="AA1440" s="36">
        <v>3.3455559384859801E-5</v>
      </c>
      <c r="AB1440" s="36">
        <v>3.4385631154166803E-5</v>
      </c>
      <c r="AC1440" s="36">
        <v>3.5323159069702201E-5</v>
      </c>
      <c r="AD1440" s="36">
        <v>3.6268194760494203E-5</v>
      </c>
      <c r="AE1440" s="36">
        <v>3.69595446858973E-5</v>
      </c>
      <c r="AF1440" s="36">
        <v>3.7883990673000302E-5</v>
      </c>
      <c r="AG1440" s="36">
        <v>3.8829637408181999E-5</v>
      </c>
      <c r="AH1440" s="59" t="s">
        <v>522</v>
      </c>
    </row>
    <row r="1441" spans="1:34" ht="15" customHeight="1" x14ac:dyDescent="0.25">
      <c r="A1441" s="34" t="s">
        <v>832</v>
      </c>
      <c r="B1441" s="34" t="s">
        <v>129</v>
      </c>
      <c r="C1441" s="34" t="s">
        <v>104</v>
      </c>
      <c r="D1441" s="34" t="s">
        <v>124</v>
      </c>
      <c r="E1441" s="34" t="s">
        <v>112</v>
      </c>
      <c r="F1441" s="34" t="s">
        <v>126</v>
      </c>
      <c r="G1441" s="34" t="s">
        <v>14</v>
      </c>
      <c r="H1441" s="34" t="s">
        <v>27</v>
      </c>
      <c r="I1441" s="59" t="s">
        <v>16</v>
      </c>
      <c r="J1441" s="35">
        <v>25</v>
      </c>
      <c r="K1441" s="36">
        <v>4.8939058188378703E-5</v>
      </c>
      <c r="L1441" s="36">
        <v>5.1417822476305201E-5</v>
      </c>
      <c r="M1441" s="36">
        <v>5.3975887109665299E-5</v>
      </c>
      <c r="N1441" s="36">
        <v>5.6618944726032598E-5</v>
      </c>
      <c r="O1441" s="36">
        <v>5.9353214384267397E-5</v>
      </c>
      <c r="P1441" s="36">
        <v>6.2185501654558905E-5</v>
      </c>
      <c r="Q1441" s="36">
        <v>6.5123266643989406E-5</v>
      </c>
      <c r="R1441" s="36">
        <v>6.1186838294324304E-5</v>
      </c>
      <c r="S1441" s="36">
        <v>5.9177183476748801E-5</v>
      </c>
      <c r="T1441" s="36">
        <v>5.0442451590986498E-5</v>
      </c>
      <c r="U1441" s="36"/>
      <c r="V1441" s="36"/>
      <c r="W1441" s="36"/>
      <c r="X1441" s="36"/>
      <c r="Y1441" s="36"/>
      <c r="Z1441" s="36"/>
      <c r="AA1441" s="36"/>
      <c r="AB1441" s="36"/>
      <c r="AC1441" s="36"/>
      <c r="AD1441" s="36"/>
      <c r="AE1441" s="36"/>
      <c r="AF1441" s="36"/>
      <c r="AG1441" s="36"/>
      <c r="AH1441" s="59" t="s">
        <v>523</v>
      </c>
    </row>
    <row r="1442" spans="1:34" ht="15" customHeight="1" x14ac:dyDescent="0.25">
      <c r="A1442" s="34" t="s">
        <v>832</v>
      </c>
      <c r="B1442" s="34" t="s">
        <v>129</v>
      </c>
      <c r="C1442" s="34" t="s">
        <v>104</v>
      </c>
      <c r="D1442" s="34" t="s">
        <v>124</v>
      </c>
      <c r="E1442" s="34" t="s">
        <v>112</v>
      </c>
      <c r="F1442" s="34" t="s">
        <v>126</v>
      </c>
      <c r="G1442" s="34" t="s">
        <v>14</v>
      </c>
      <c r="H1442" s="34" t="s">
        <v>27</v>
      </c>
      <c r="I1442" s="59" t="s">
        <v>17</v>
      </c>
      <c r="J1442" s="35">
        <v>1</v>
      </c>
      <c r="K1442" s="36">
        <v>4.9004310265963198E-2</v>
      </c>
      <c r="L1442" s="36">
        <v>5.1486379572940298E-2</v>
      </c>
      <c r="M1442" s="36">
        <v>5.4047854959144902E-2</v>
      </c>
      <c r="N1442" s="36">
        <v>5.6694436652334E-2</v>
      </c>
      <c r="O1442" s="36">
        <v>5.9432352003446501E-2</v>
      </c>
      <c r="P1442" s="36">
        <v>6.22684156567649E-2</v>
      </c>
      <c r="Q1442" s="36">
        <v>6.5210097666181299E-2</v>
      </c>
      <c r="R1442" s="36">
        <v>6.1268420745383398E-2</v>
      </c>
      <c r="S1442" s="36">
        <v>5.9256086388051202E-2</v>
      </c>
      <c r="T1442" s="36">
        <v>5.0509708193107801E-2</v>
      </c>
      <c r="U1442" s="36"/>
      <c r="V1442" s="36"/>
      <c r="W1442" s="36"/>
      <c r="X1442" s="36"/>
      <c r="Y1442" s="36"/>
      <c r="Z1442" s="36"/>
      <c r="AA1442" s="36"/>
      <c r="AB1442" s="36"/>
      <c r="AC1442" s="36"/>
      <c r="AD1442" s="36"/>
      <c r="AE1442" s="36"/>
      <c r="AF1442" s="36"/>
      <c r="AG1442" s="36"/>
      <c r="AH1442" s="59" t="s">
        <v>523</v>
      </c>
    </row>
    <row r="1443" spans="1:34" ht="15" customHeight="1" x14ac:dyDescent="0.25">
      <c r="A1443" s="34" t="s">
        <v>832</v>
      </c>
      <c r="B1443" s="34" t="s">
        <v>129</v>
      </c>
      <c r="C1443" s="34" t="s">
        <v>104</v>
      </c>
      <c r="D1443" s="34" t="s">
        <v>124</v>
      </c>
      <c r="E1443" s="34" t="s">
        <v>112</v>
      </c>
      <c r="F1443" s="34" t="s">
        <v>126</v>
      </c>
      <c r="G1443" s="34" t="s">
        <v>14</v>
      </c>
      <c r="H1443" s="34" t="s">
        <v>27</v>
      </c>
      <c r="I1443" s="59" t="s">
        <v>18</v>
      </c>
      <c r="J1443" s="35">
        <v>298</v>
      </c>
      <c r="K1443" s="36">
        <v>1.16670714721095E-4</v>
      </c>
      <c r="L1443" s="36">
        <v>1.2258008878351199E-4</v>
      </c>
      <c r="M1443" s="36">
        <v>1.2867851486944199E-4</v>
      </c>
      <c r="N1443" s="36">
        <v>1.3497956422686201E-4</v>
      </c>
      <c r="O1443" s="36">
        <v>1.4149806309209399E-4</v>
      </c>
      <c r="P1443" s="36">
        <v>1.4825023594446801E-4</v>
      </c>
      <c r="Q1443" s="36">
        <v>1.5525386767927099E-4</v>
      </c>
      <c r="R1443" s="36">
        <v>1.4586942249366901E-4</v>
      </c>
      <c r="S1443" s="36">
        <v>1.4107840540856901E-4</v>
      </c>
      <c r="T1443" s="36">
        <v>1.2025480459291199E-4</v>
      </c>
      <c r="U1443" s="36"/>
      <c r="V1443" s="36"/>
      <c r="W1443" s="36"/>
      <c r="X1443" s="36"/>
      <c r="Y1443" s="36"/>
      <c r="Z1443" s="36"/>
      <c r="AA1443" s="36"/>
      <c r="AB1443" s="36"/>
      <c r="AC1443" s="36"/>
      <c r="AD1443" s="36"/>
      <c r="AE1443" s="36"/>
      <c r="AF1443" s="36"/>
      <c r="AG1443" s="36"/>
      <c r="AH1443" s="59" t="s">
        <v>523</v>
      </c>
    </row>
    <row r="1444" spans="1:34" ht="15" customHeight="1" x14ac:dyDescent="0.25">
      <c r="A1444" s="34" t="s">
        <v>832</v>
      </c>
      <c r="B1444" s="34" t="s">
        <v>129</v>
      </c>
      <c r="C1444" s="34" t="s">
        <v>104</v>
      </c>
      <c r="D1444" s="34" t="s">
        <v>124</v>
      </c>
      <c r="E1444" s="34" t="s">
        <v>112</v>
      </c>
      <c r="F1444" s="34" t="s">
        <v>127</v>
      </c>
      <c r="G1444" s="34" t="s">
        <v>14</v>
      </c>
      <c r="H1444" s="34" t="s">
        <v>21</v>
      </c>
      <c r="I1444" s="59" t="s">
        <v>16</v>
      </c>
      <c r="J1444" s="35">
        <v>25</v>
      </c>
      <c r="K1444" s="36">
        <v>1.7881706615596601E-7</v>
      </c>
      <c r="L1444" s="36">
        <v>1.8930547626071599E-7</v>
      </c>
      <c r="M1444" s="36">
        <v>2.0030332042987601E-7</v>
      </c>
      <c r="N1444" s="36">
        <v>2.1186530930449999E-7</v>
      </c>
      <c r="O1444" s="36">
        <v>2.2405323967252301E-7</v>
      </c>
      <c r="P1444" s="36">
        <v>2.36936977281737E-7</v>
      </c>
      <c r="Q1444" s="36">
        <v>2.5059558200997E-7</v>
      </c>
      <c r="R1444" s="36">
        <v>2.4088201276264699E-7</v>
      </c>
      <c r="S1444" s="36">
        <v>2.42481125190422E-7</v>
      </c>
      <c r="T1444" s="36">
        <v>2.1971966640091E-7</v>
      </c>
      <c r="U1444" s="36">
        <v>1.7153698157583601E-5</v>
      </c>
      <c r="V1444" s="36">
        <v>1.6589970368927399E-5</v>
      </c>
      <c r="W1444" s="36">
        <v>1.7084504058227199E-5</v>
      </c>
      <c r="X1444" s="36">
        <v>2.35407823153761E-5</v>
      </c>
      <c r="Y1444" s="36">
        <v>2.5125466876311799E-5</v>
      </c>
      <c r="Z1444" s="36">
        <v>2.49138502747171E-5</v>
      </c>
      <c r="AA1444" s="36">
        <v>2.57379303919327E-5</v>
      </c>
      <c r="AB1444" s="36">
        <v>2.6676392001330102E-5</v>
      </c>
      <c r="AC1444" s="36">
        <v>2.7618677371991399E-5</v>
      </c>
      <c r="AD1444" s="36">
        <v>2.8565091284166802E-5</v>
      </c>
      <c r="AE1444" s="36">
        <v>2.9631426575737801E-5</v>
      </c>
      <c r="AF1444" s="36">
        <v>3.0960767191960603E-5</v>
      </c>
      <c r="AG1444" s="36">
        <v>3.2298748023275497E-5</v>
      </c>
      <c r="AH1444" s="59" t="s">
        <v>524</v>
      </c>
    </row>
    <row r="1445" spans="1:34" ht="15" customHeight="1" x14ac:dyDescent="0.25">
      <c r="A1445" s="34" t="s">
        <v>832</v>
      </c>
      <c r="B1445" s="34" t="s">
        <v>129</v>
      </c>
      <c r="C1445" s="34" t="s">
        <v>104</v>
      </c>
      <c r="D1445" s="34" t="s">
        <v>124</v>
      </c>
      <c r="E1445" s="34" t="s">
        <v>112</v>
      </c>
      <c r="F1445" s="34" t="s">
        <v>127</v>
      </c>
      <c r="G1445" s="34" t="s">
        <v>14</v>
      </c>
      <c r="H1445" s="34" t="s">
        <v>21</v>
      </c>
      <c r="I1445" s="59" t="s">
        <v>17</v>
      </c>
      <c r="J1445" s="35">
        <v>1</v>
      </c>
      <c r="K1445" s="36">
        <v>1.5363962324120601E-3</v>
      </c>
      <c r="L1445" s="36">
        <v>1.6265126520320699E-3</v>
      </c>
      <c r="M1445" s="36">
        <v>1.7210061291334899E-3</v>
      </c>
      <c r="N1445" s="36">
        <v>1.8203467375442601E-3</v>
      </c>
      <c r="O1445" s="36">
        <v>1.9250654352663201E-3</v>
      </c>
      <c r="P1445" s="36">
        <v>2.0357625088046798E-3</v>
      </c>
      <c r="Q1445" s="36">
        <v>2.1531172406296598E-3</v>
      </c>
      <c r="R1445" s="36">
        <v>2.0696582536566602E-3</v>
      </c>
      <c r="S1445" s="36">
        <v>2.0833978276361101E-3</v>
      </c>
      <c r="T1445" s="36">
        <v>1.8878313737166199E-3</v>
      </c>
      <c r="U1445" s="36">
        <v>0.14738457456995799</v>
      </c>
      <c r="V1445" s="36">
        <v>0.142541025409824</v>
      </c>
      <c r="W1445" s="36">
        <v>0.146790058868288</v>
      </c>
      <c r="X1445" s="36">
        <v>0.202261573917562</v>
      </c>
      <c r="Y1445" s="36">
        <v>0.21587471148071299</v>
      </c>
      <c r="Z1445" s="36">
        <v>0.214059801560369</v>
      </c>
      <c r="AA1445" s="36">
        <v>0.22114029792748599</v>
      </c>
      <c r="AB1445" s="36">
        <v>0.229203560075428</v>
      </c>
      <c r="AC1445" s="36">
        <v>0.23729967598015</v>
      </c>
      <c r="AD1445" s="36">
        <v>0.24543126431356099</v>
      </c>
      <c r="AE1445" s="36">
        <v>0.254593217138739</v>
      </c>
      <c r="AF1445" s="36">
        <v>0.26601491171332498</v>
      </c>
      <c r="AG1445" s="36">
        <v>0.277510843015983</v>
      </c>
      <c r="AH1445" s="59" t="s">
        <v>524</v>
      </c>
    </row>
    <row r="1446" spans="1:34" ht="15" customHeight="1" x14ac:dyDescent="0.25">
      <c r="A1446" s="34" t="s">
        <v>832</v>
      </c>
      <c r="B1446" s="34" t="s">
        <v>129</v>
      </c>
      <c r="C1446" s="34" t="s">
        <v>104</v>
      </c>
      <c r="D1446" s="34" t="s">
        <v>124</v>
      </c>
      <c r="E1446" s="34" t="s">
        <v>112</v>
      </c>
      <c r="F1446" s="34" t="s">
        <v>127</v>
      </c>
      <c r="G1446" s="34" t="s">
        <v>14</v>
      </c>
      <c r="H1446" s="34" t="s">
        <v>21</v>
      </c>
      <c r="I1446" s="59" t="s">
        <v>18</v>
      </c>
      <c r="J1446" s="35">
        <v>298</v>
      </c>
      <c r="K1446" s="36">
        <v>1.0657497142895601E-6</v>
      </c>
      <c r="L1446" s="36">
        <v>1.1282606385138699E-6</v>
      </c>
      <c r="M1446" s="36">
        <v>1.19380778976206E-6</v>
      </c>
      <c r="N1446" s="36">
        <v>1.26271724345482E-6</v>
      </c>
      <c r="O1446" s="36">
        <v>1.33535730844824E-6</v>
      </c>
      <c r="P1446" s="36">
        <v>1.4121443845991501E-6</v>
      </c>
      <c r="Q1446" s="36">
        <v>1.49354966877942E-6</v>
      </c>
      <c r="R1446" s="36">
        <v>1.43565679606538E-6</v>
      </c>
      <c r="S1446" s="36">
        <v>1.44518750613492E-6</v>
      </c>
      <c r="T1446" s="36">
        <v>1.3095292117494301E-6</v>
      </c>
      <c r="U1446" s="36">
        <v>1.02236041019198E-4</v>
      </c>
      <c r="V1446" s="36">
        <v>9.8876223398807096E-5</v>
      </c>
      <c r="W1446" s="36">
        <v>1.01823644187034E-4</v>
      </c>
      <c r="X1446" s="36">
        <v>1.4030306259964201E-4</v>
      </c>
      <c r="Y1446" s="36">
        <v>1.4974778258281901E-4</v>
      </c>
      <c r="Z1446" s="36">
        <v>1.48486547637314E-4</v>
      </c>
      <c r="AA1446" s="36">
        <v>1.5339806513591899E-4</v>
      </c>
      <c r="AB1446" s="36">
        <v>1.58991296327928E-4</v>
      </c>
      <c r="AC1446" s="36">
        <v>1.6460731713706901E-4</v>
      </c>
      <c r="AD1446" s="36">
        <v>1.7024794405363401E-4</v>
      </c>
      <c r="AE1446" s="36">
        <v>1.76603302391397E-4</v>
      </c>
      <c r="AF1446" s="36">
        <v>1.8452617246408499E-4</v>
      </c>
      <c r="AG1446" s="36">
        <v>1.9250053821872199E-4</v>
      </c>
      <c r="AH1446" s="59" t="s">
        <v>524</v>
      </c>
    </row>
    <row r="1447" spans="1:34" ht="15" customHeight="1" x14ac:dyDescent="0.25">
      <c r="A1447" s="34" t="s">
        <v>832</v>
      </c>
      <c r="B1447" s="34" t="s">
        <v>129</v>
      </c>
      <c r="C1447" s="34" t="s">
        <v>104</v>
      </c>
      <c r="D1447" s="34" t="s">
        <v>124</v>
      </c>
      <c r="E1447" s="34" t="s">
        <v>112</v>
      </c>
      <c r="F1447" s="34" t="s">
        <v>127</v>
      </c>
      <c r="G1447" s="34" t="s">
        <v>14</v>
      </c>
      <c r="H1447" s="34" t="s">
        <v>27</v>
      </c>
      <c r="I1447" s="59" t="s">
        <v>16</v>
      </c>
      <c r="J1447" s="35">
        <v>25</v>
      </c>
      <c r="K1447" s="36">
        <v>8.2242876585816605E-5</v>
      </c>
      <c r="L1447" s="36">
        <v>8.6425902775224395E-5</v>
      </c>
      <c r="M1447" s="36">
        <v>9.0764687259245296E-5</v>
      </c>
      <c r="N1447" s="36">
        <v>9.5270885430242798E-5</v>
      </c>
      <c r="O1447" s="36">
        <v>9.9957262753003497E-5</v>
      </c>
      <c r="P1447" s="36">
        <v>1.04837817481475E-4</v>
      </c>
      <c r="Q1447" s="36">
        <v>1.09927919106532E-4</v>
      </c>
      <c r="R1447" s="36">
        <v>1.05504065460564E-4</v>
      </c>
      <c r="S1447" s="36">
        <v>1.03361013961792E-4</v>
      </c>
      <c r="T1447" s="36">
        <v>8.8928152237346305E-5</v>
      </c>
      <c r="U1447" s="36">
        <v>4.4999126108531103E-5</v>
      </c>
      <c r="V1447" s="36">
        <v>4.4543653874588498E-5</v>
      </c>
      <c r="W1447" s="36">
        <v>2.7902951326199801E-5</v>
      </c>
      <c r="X1447" s="36"/>
      <c r="Y1447" s="36"/>
      <c r="Z1447" s="36"/>
      <c r="AA1447" s="36"/>
      <c r="AB1447" s="36"/>
      <c r="AC1447" s="36"/>
      <c r="AD1447" s="36"/>
      <c r="AE1447" s="36"/>
      <c r="AF1447" s="36"/>
      <c r="AG1447" s="36"/>
      <c r="AH1447" s="59" t="s">
        <v>525</v>
      </c>
    </row>
    <row r="1448" spans="1:34" ht="15" customHeight="1" x14ac:dyDescent="0.25">
      <c r="A1448" s="34" t="s">
        <v>832</v>
      </c>
      <c r="B1448" s="34" t="s">
        <v>129</v>
      </c>
      <c r="C1448" s="34" t="s">
        <v>104</v>
      </c>
      <c r="D1448" s="34" t="s">
        <v>124</v>
      </c>
      <c r="E1448" s="34" t="s">
        <v>112</v>
      </c>
      <c r="F1448" s="34" t="s">
        <v>127</v>
      </c>
      <c r="G1448" s="34" t="s">
        <v>14</v>
      </c>
      <c r="H1448" s="34" t="s">
        <v>27</v>
      </c>
      <c r="I1448" s="59" t="s">
        <v>17</v>
      </c>
      <c r="J1448" s="35">
        <v>1</v>
      </c>
      <c r="K1448" s="36">
        <v>8.2352533754597695E-2</v>
      </c>
      <c r="L1448" s="36">
        <v>8.6541137312258001E-2</v>
      </c>
      <c r="M1448" s="36">
        <v>9.0885706842257594E-2</v>
      </c>
      <c r="N1448" s="36">
        <v>9.5397913277483107E-2</v>
      </c>
      <c r="O1448" s="36">
        <v>0.10009053910334099</v>
      </c>
      <c r="P1448" s="36">
        <v>0.104977601238117</v>
      </c>
      <c r="Q1448" s="36">
        <v>0.110074489665341</v>
      </c>
      <c r="R1448" s="36">
        <v>0.10564473754784399</v>
      </c>
      <c r="S1448" s="36">
        <v>0.10349882864707401</v>
      </c>
      <c r="T1448" s="36">
        <v>8.9046723106996101E-2</v>
      </c>
      <c r="U1448" s="36">
        <v>4.50591249433425E-2</v>
      </c>
      <c r="V1448" s="36">
        <v>4.4603045413087898E-2</v>
      </c>
      <c r="W1448" s="36">
        <v>2.7940155261301398E-2</v>
      </c>
      <c r="X1448" s="36"/>
      <c r="Y1448" s="36"/>
      <c r="Z1448" s="36"/>
      <c r="AA1448" s="36"/>
      <c r="AB1448" s="36"/>
      <c r="AC1448" s="36"/>
      <c r="AD1448" s="36"/>
      <c r="AE1448" s="36"/>
      <c r="AF1448" s="36"/>
      <c r="AG1448" s="36"/>
      <c r="AH1448" s="59" t="s">
        <v>525</v>
      </c>
    </row>
    <row r="1449" spans="1:34" ht="15" customHeight="1" x14ac:dyDescent="0.25">
      <c r="A1449" s="34" t="s">
        <v>832</v>
      </c>
      <c r="B1449" s="34" t="s">
        <v>129</v>
      </c>
      <c r="C1449" s="34" t="s">
        <v>104</v>
      </c>
      <c r="D1449" s="34" t="s">
        <v>124</v>
      </c>
      <c r="E1449" s="34" t="s">
        <v>112</v>
      </c>
      <c r="F1449" s="34" t="s">
        <v>127</v>
      </c>
      <c r="G1449" s="34" t="s">
        <v>14</v>
      </c>
      <c r="H1449" s="34" t="s">
        <v>27</v>
      </c>
      <c r="I1449" s="59" t="s">
        <v>18</v>
      </c>
      <c r="J1449" s="35">
        <v>298</v>
      </c>
      <c r="K1449" s="36">
        <v>1.96067017780587E-4</v>
      </c>
      <c r="L1449" s="36">
        <v>2.0603935221613501E-4</v>
      </c>
      <c r="M1449" s="36">
        <v>2.1638301442604099E-4</v>
      </c>
      <c r="N1449" s="36">
        <v>2.27125790865699E-4</v>
      </c>
      <c r="O1449" s="36">
        <v>2.3829811440316E-4</v>
      </c>
      <c r="P1449" s="36">
        <v>2.4993335687583599E-4</v>
      </c>
      <c r="Q1449" s="36">
        <v>2.6206815914997202E-4</v>
      </c>
      <c r="R1449" s="36">
        <v>2.5152169205798399E-4</v>
      </c>
      <c r="S1449" s="36">
        <v>2.4641265728491199E-4</v>
      </c>
      <c r="T1449" s="36">
        <v>2.1200471493383399E-4</v>
      </c>
      <c r="U1449" s="36">
        <v>1.07277916642738E-4</v>
      </c>
      <c r="V1449" s="36">
        <v>1.0619207083701901E-4</v>
      </c>
      <c r="W1449" s="36">
        <v>6.6520635961660199E-5</v>
      </c>
      <c r="X1449" s="36"/>
      <c r="Y1449" s="36"/>
      <c r="Z1449" s="36"/>
      <c r="AA1449" s="36"/>
      <c r="AB1449" s="36"/>
      <c r="AC1449" s="36"/>
      <c r="AD1449" s="36"/>
      <c r="AE1449" s="36"/>
      <c r="AF1449" s="36"/>
      <c r="AG1449" s="36"/>
      <c r="AH1449" s="59" t="s">
        <v>525</v>
      </c>
    </row>
    <row r="1450" spans="1:34" ht="15" customHeight="1" x14ac:dyDescent="0.25">
      <c r="A1450" s="34" t="s">
        <v>832</v>
      </c>
      <c r="B1450" s="34" t="s">
        <v>129</v>
      </c>
      <c r="C1450" s="34" t="s">
        <v>104</v>
      </c>
      <c r="D1450" s="34" t="s">
        <v>124</v>
      </c>
      <c r="E1450" s="34" t="s">
        <v>111</v>
      </c>
      <c r="F1450" s="34" t="s">
        <v>130</v>
      </c>
      <c r="G1450" s="34" t="s">
        <v>14</v>
      </c>
      <c r="H1450" s="34" t="s">
        <v>908</v>
      </c>
      <c r="I1450" s="59" t="s">
        <v>16</v>
      </c>
      <c r="J1450" s="35">
        <v>25</v>
      </c>
      <c r="K1450" s="36">
        <v>5.37007892253984E-8</v>
      </c>
      <c r="L1450" s="36">
        <v>6.8579050473281503E-8</v>
      </c>
      <c r="M1450" s="36">
        <v>1.0694461355560899E-7</v>
      </c>
      <c r="N1450" s="36">
        <v>2.40738325953211E-8</v>
      </c>
      <c r="O1450" s="36">
        <v>3.5391861068836398E-8</v>
      </c>
      <c r="P1450" s="36">
        <v>6.2278234553378296E-8</v>
      </c>
      <c r="Q1450" s="36">
        <v>4.6758059045016099E-7</v>
      </c>
      <c r="R1450" s="36">
        <v>4.2688738466779301E-7</v>
      </c>
      <c r="S1450" s="36">
        <v>3.0656613267230299E-7</v>
      </c>
      <c r="T1450" s="36">
        <v>2.0749896676649399E-7</v>
      </c>
      <c r="U1450" s="36">
        <v>1.57372220590986E-7</v>
      </c>
      <c r="V1450" s="36">
        <v>3.5841560731302997E-7</v>
      </c>
      <c r="W1450" s="36">
        <v>5.8552573343345504E-7</v>
      </c>
      <c r="X1450" s="36">
        <v>1.7196088973728201E-6</v>
      </c>
      <c r="Y1450" s="36">
        <v>1.94882321692335E-6</v>
      </c>
      <c r="Z1450" s="36">
        <v>3.5777128481032399E-6</v>
      </c>
      <c r="AA1450" s="36">
        <v>4.5331733704553596E-6</v>
      </c>
      <c r="AB1450" s="36">
        <v>4.7085298663181901E-6</v>
      </c>
      <c r="AC1450" s="36">
        <v>4.9638022984435203E-6</v>
      </c>
      <c r="AD1450" s="36">
        <v>5.7709564364936604E-6</v>
      </c>
      <c r="AE1450" s="36">
        <v>7.6509986975325007E-6</v>
      </c>
      <c r="AF1450" s="36">
        <v>7.8812710738245906E-6</v>
      </c>
      <c r="AG1450" s="36">
        <v>7.8033031480171307E-6</v>
      </c>
      <c r="AH1450" s="59" t="s">
        <v>1133</v>
      </c>
    </row>
    <row r="1451" spans="1:34" ht="15" customHeight="1" x14ac:dyDescent="0.25">
      <c r="A1451" s="34" t="s">
        <v>832</v>
      </c>
      <c r="B1451" s="34" t="s">
        <v>129</v>
      </c>
      <c r="C1451" s="34" t="s">
        <v>104</v>
      </c>
      <c r="D1451" s="34" t="s">
        <v>124</v>
      </c>
      <c r="E1451" s="34" t="s">
        <v>111</v>
      </c>
      <c r="F1451" s="34" t="s">
        <v>130</v>
      </c>
      <c r="G1451" s="34" t="s">
        <v>14</v>
      </c>
      <c r="H1451" s="34" t="s">
        <v>908</v>
      </c>
      <c r="I1451" s="59" t="s">
        <v>18</v>
      </c>
      <c r="J1451" s="35">
        <v>298</v>
      </c>
      <c r="K1451" s="36">
        <v>3.20056703783374E-7</v>
      </c>
      <c r="L1451" s="36">
        <v>4.0873114082075803E-7</v>
      </c>
      <c r="M1451" s="36">
        <v>6.3738989679142895E-7</v>
      </c>
      <c r="N1451" s="36">
        <v>1.4348004226811399E-7</v>
      </c>
      <c r="O1451" s="36">
        <v>2.10935491970265E-7</v>
      </c>
      <c r="P1451" s="36">
        <v>3.71178277938134E-7</v>
      </c>
      <c r="Q1451" s="36">
        <v>2.7867803190829601E-6</v>
      </c>
      <c r="R1451" s="36">
        <v>2.5442488126200499E-6</v>
      </c>
      <c r="S1451" s="36">
        <v>1.8271341507269301E-6</v>
      </c>
      <c r="T1451" s="36">
        <v>1.2366938419283E-6</v>
      </c>
      <c r="U1451" s="36">
        <v>9.37938434722279E-7</v>
      </c>
      <c r="V1451" s="36">
        <v>2.1361570195856602E-6</v>
      </c>
      <c r="W1451" s="36">
        <v>3.4897333712633898E-6</v>
      </c>
      <c r="X1451" s="36">
        <v>1.0248869028342E-5</v>
      </c>
      <c r="Y1451" s="36">
        <v>1.16149863728632E-5</v>
      </c>
      <c r="Z1451" s="36">
        <v>2.1323168574695299E-5</v>
      </c>
      <c r="AA1451" s="36">
        <v>2.7017713287913901E-5</v>
      </c>
      <c r="AB1451" s="36">
        <v>2.80628380032564E-5</v>
      </c>
      <c r="AC1451" s="36">
        <v>2.9584261698723401E-5</v>
      </c>
      <c r="AD1451" s="36">
        <v>3.4394900361502201E-5</v>
      </c>
      <c r="AE1451" s="36">
        <v>4.5599952237293698E-5</v>
      </c>
      <c r="AF1451" s="36">
        <v>4.6972375599994598E-5</v>
      </c>
      <c r="AG1451" s="36">
        <v>4.6507686762182103E-5</v>
      </c>
      <c r="AH1451" s="59" t="s">
        <v>1133</v>
      </c>
    </row>
    <row r="1452" spans="1:34" ht="15" customHeight="1" x14ac:dyDescent="0.25">
      <c r="A1452" s="34" t="s">
        <v>832</v>
      </c>
      <c r="B1452" s="34" t="s">
        <v>129</v>
      </c>
      <c r="C1452" s="34" t="s">
        <v>104</v>
      </c>
      <c r="D1452" s="34" t="s">
        <v>124</v>
      </c>
      <c r="E1452" s="34" t="s">
        <v>111</v>
      </c>
      <c r="F1452" s="34" t="s">
        <v>130</v>
      </c>
      <c r="G1452" s="34" t="s">
        <v>14</v>
      </c>
      <c r="H1452" s="34" t="s">
        <v>21</v>
      </c>
      <c r="I1452" s="59" t="s">
        <v>16</v>
      </c>
      <c r="J1452" s="35">
        <v>25</v>
      </c>
      <c r="K1452" s="36">
        <v>9.7911865901504299E-5</v>
      </c>
      <c r="L1452" s="36">
        <v>1.01608703371325E-4</v>
      </c>
      <c r="M1452" s="36">
        <v>1.01861227839415E-4</v>
      </c>
      <c r="N1452" s="36">
        <v>1.02482843034479E-4</v>
      </c>
      <c r="O1452" s="36">
        <v>1.0193044745851599E-4</v>
      </c>
      <c r="P1452" s="36">
        <v>1.03477593493692E-4</v>
      </c>
      <c r="Q1452" s="36">
        <v>1.0346859197336701E-4</v>
      </c>
      <c r="R1452" s="36">
        <v>1.0389015101429E-4</v>
      </c>
      <c r="S1452" s="36">
        <v>1.04500857622252E-4</v>
      </c>
      <c r="T1452" s="36">
        <v>1.05130088606959E-4</v>
      </c>
      <c r="U1452" s="36">
        <v>1.06017067729171E-4</v>
      </c>
      <c r="V1452" s="36">
        <v>1.06474898988222E-4</v>
      </c>
      <c r="W1452" s="36">
        <v>1.06755868711047E-4</v>
      </c>
      <c r="X1452" s="36">
        <v>1.03072688053075E-4</v>
      </c>
      <c r="Y1452" s="36">
        <v>1.0361528037847399E-4</v>
      </c>
      <c r="Z1452" s="36">
        <v>1.00741568517029E-4</v>
      </c>
      <c r="AA1452" s="36">
        <v>9.8147459721469301E-5</v>
      </c>
      <c r="AB1452" s="36">
        <v>9.6576309521676998E-5</v>
      </c>
      <c r="AC1452" s="36">
        <v>9.5998272786320494E-5</v>
      </c>
      <c r="AD1452" s="36">
        <v>8.9295961372200101E-5</v>
      </c>
      <c r="AE1452" s="36">
        <v>8.8025928178041803E-5</v>
      </c>
      <c r="AF1452" s="36">
        <v>7.9604043552824994E-5</v>
      </c>
      <c r="AG1452" s="36">
        <v>6.7464635454461406E-5</v>
      </c>
      <c r="AH1452" s="59" t="s">
        <v>521</v>
      </c>
    </row>
    <row r="1453" spans="1:34" ht="15" customHeight="1" x14ac:dyDescent="0.25">
      <c r="A1453" s="34" t="s">
        <v>832</v>
      </c>
      <c r="B1453" s="34" t="s">
        <v>129</v>
      </c>
      <c r="C1453" s="34" t="s">
        <v>104</v>
      </c>
      <c r="D1453" s="34" t="s">
        <v>124</v>
      </c>
      <c r="E1453" s="34" t="s">
        <v>111</v>
      </c>
      <c r="F1453" s="34" t="s">
        <v>130</v>
      </c>
      <c r="G1453" s="34" t="s">
        <v>14</v>
      </c>
      <c r="H1453" s="34" t="s">
        <v>21</v>
      </c>
      <c r="I1453" s="59" t="s">
        <v>17</v>
      </c>
      <c r="J1453" s="35">
        <v>1</v>
      </c>
      <c r="K1453" s="36">
        <v>0.84125875182572496</v>
      </c>
      <c r="L1453" s="36">
        <v>0.873021979366427</v>
      </c>
      <c r="M1453" s="36">
        <v>0.87519166959625305</v>
      </c>
      <c r="N1453" s="36">
        <v>0.88053258735224105</v>
      </c>
      <c r="O1453" s="36">
        <v>0.87578640456357204</v>
      </c>
      <c r="P1453" s="36">
        <v>0.88907948329780495</v>
      </c>
      <c r="Q1453" s="36">
        <v>0.88900214223516505</v>
      </c>
      <c r="R1453" s="36">
        <v>0.89262417751478196</v>
      </c>
      <c r="S1453" s="36">
        <v>0.89787136869038897</v>
      </c>
      <c r="T1453" s="36">
        <v>0.90327772131099504</v>
      </c>
      <c r="U1453" s="36">
        <v>0.91089864592903602</v>
      </c>
      <c r="V1453" s="36">
        <v>0.91483233210680104</v>
      </c>
      <c r="W1453" s="36">
        <v>0.91724642396531797</v>
      </c>
      <c r="X1453" s="36">
        <v>0.88559691153134401</v>
      </c>
      <c r="Y1453" s="36">
        <v>0.89024888042118799</v>
      </c>
      <c r="Z1453" s="36">
        <v>0.86557155669831398</v>
      </c>
      <c r="AA1453" s="36">
        <v>0.84328297392686402</v>
      </c>
      <c r="AB1453" s="36">
        <v>0.82978365141024901</v>
      </c>
      <c r="AC1453" s="36">
        <v>0.82481715978006598</v>
      </c>
      <c r="AD1453" s="36">
        <v>0.76723090010994299</v>
      </c>
      <c r="AE1453" s="36">
        <v>0.75631877490573596</v>
      </c>
      <c r="AF1453" s="36">
        <v>0.68395794220587303</v>
      </c>
      <c r="AG1453" s="36">
        <v>0.57965614782473196</v>
      </c>
      <c r="AH1453" s="59" t="s">
        <v>521</v>
      </c>
    </row>
    <row r="1454" spans="1:34" ht="15" customHeight="1" x14ac:dyDescent="0.25">
      <c r="A1454" s="34" t="s">
        <v>832</v>
      </c>
      <c r="B1454" s="34" t="s">
        <v>129</v>
      </c>
      <c r="C1454" s="34" t="s">
        <v>104</v>
      </c>
      <c r="D1454" s="34" t="s">
        <v>124</v>
      </c>
      <c r="E1454" s="34" t="s">
        <v>111</v>
      </c>
      <c r="F1454" s="34" t="s">
        <v>130</v>
      </c>
      <c r="G1454" s="34" t="s">
        <v>14</v>
      </c>
      <c r="H1454" s="34" t="s">
        <v>21</v>
      </c>
      <c r="I1454" s="59" t="s">
        <v>18</v>
      </c>
      <c r="J1454" s="35">
        <v>298</v>
      </c>
      <c r="K1454" s="36">
        <v>5.8355472077296596E-4</v>
      </c>
      <c r="L1454" s="36">
        <v>6.05587872093099E-4</v>
      </c>
      <c r="M1454" s="36">
        <v>6.0709291792291297E-4</v>
      </c>
      <c r="N1454" s="36">
        <v>6.1079774448549295E-4</v>
      </c>
      <c r="O1454" s="36">
        <v>6.0750546685275702E-4</v>
      </c>
      <c r="P1454" s="36">
        <v>6.1672645722240604E-4</v>
      </c>
      <c r="Q1454" s="36">
        <v>6.1667280816126498E-4</v>
      </c>
      <c r="R1454" s="36">
        <v>6.1918530004516999E-4</v>
      </c>
      <c r="S1454" s="36">
        <v>6.22825111428622E-4</v>
      </c>
      <c r="T1454" s="36">
        <v>6.2657532809747799E-4</v>
      </c>
      <c r="U1454" s="36">
        <v>6.3186172366585798E-4</v>
      </c>
      <c r="V1454" s="36">
        <v>6.3459039796980097E-4</v>
      </c>
      <c r="W1454" s="36">
        <v>6.3626497751784205E-4</v>
      </c>
      <c r="X1454" s="36">
        <v>6.1431322079632503E-4</v>
      </c>
      <c r="Y1454" s="36">
        <v>6.1754707105570405E-4</v>
      </c>
      <c r="Z1454" s="36">
        <v>6.0041974836149304E-4</v>
      </c>
      <c r="AA1454" s="36">
        <v>5.8495885993995703E-4</v>
      </c>
      <c r="AB1454" s="36">
        <v>5.7559480474919504E-4</v>
      </c>
      <c r="AC1454" s="36">
        <v>5.7214970580647001E-4</v>
      </c>
      <c r="AD1454" s="36">
        <v>5.3220392977831204E-4</v>
      </c>
      <c r="AE1454" s="36">
        <v>5.2463453194112901E-4</v>
      </c>
      <c r="AF1454" s="36">
        <v>4.74440099574837E-4</v>
      </c>
      <c r="AG1454" s="36">
        <v>4.0208922730858998E-4</v>
      </c>
      <c r="AH1454" s="59" t="s">
        <v>521</v>
      </c>
    </row>
    <row r="1455" spans="1:34" ht="15" customHeight="1" x14ac:dyDescent="0.25">
      <c r="A1455" s="34" t="s">
        <v>832</v>
      </c>
      <c r="B1455" s="34" t="s">
        <v>129</v>
      </c>
      <c r="C1455" s="34" t="s">
        <v>104</v>
      </c>
      <c r="D1455" s="34" t="s">
        <v>124</v>
      </c>
      <c r="E1455" s="34" t="s">
        <v>111</v>
      </c>
      <c r="F1455" s="34" t="s">
        <v>130</v>
      </c>
      <c r="G1455" s="34" t="s">
        <v>14</v>
      </c>
      <c r="H1455" s="34" t="s">
        <v>910</v>
      </c>
      <c r="I1455" s="59" t="s">
        <v>16</v>
      </c>
      <c r="J1455" s="35">
        <v>25</v>
      </c>
      <c r="K1455" s="36"/>
      <c r="L1455" s="36"/>
      <c r="M1455" s="36"/>
      <c r="N1455" s="36"/>
      <c r="O1455" s="36"/>
      <c r="P1455" s="36"/>
      <c r="Q1455" s="36"/>
      <c r="R1455" s="36"/>
      <c r="S1455" s="36"/>
      <c r="T1455" s="36"/>
      <c r="U1455" s="36">
        <v>5.74370832600963E-8</v>
      </c>
      <c r="V1455" s="36">
        <v>5.1556809856451098E-8</v>
      </c>
      <c r="W1455" s="36">
        <v>2.5837850906791601E-7</v>
      </c>
      <c r="X1455" s="36">
        <v>3.3570215793641499E-6</v>
      </c>
      <c r="Y1455" s="36">
        <v>3.29223007520865E-6</v>
      </c>
      <c r="Z1455" s="36">
        <v>4.6728230756185504E-6</v>
      </c>
      <c r="AA1455" s="36">
        <v>7.09525925464826E-6</v>
      </c>
      <c r="AB1455" s="36">
        <v>9.3042108352884107E-6</v>
      </c>
      <c r="AC1455" s="36">
        <v>1.0323682566495499E-5</v>
      </c>
      <c r="AD1455" s="36">
        <v>1.6854355477974901E-5</v>
      </c>
      <c r="AE1455" s="36">
        <v>1.6912974981360099E-5</v>
      </c>
      <c r="AF1455" s="36">
        <v>2.55672321695213E-5</v>
      </c>
      <c r="AG1455" s="36">
        <v>3.8265904697390503E-5</v>
      </c>
      <c r="AH1455" s="59" t="s">
        <v>1134</v>
      </c>
    </row>
    <row r="1456" spans="1:34" ht="15" customHeight="1" x14ac:dyDescent="0.25">
      <c r="A1456" s="34" t="s">
        <v>832</v>
      </c>
      <c r="B1456" s="34" t="s">
        <v>129</v>
      </c>
      <c r="C1456" s="34" t="s">
        <v>104</v>
      </c>
      <c r="D1456" s="34" t="s">
        <v>124</v>
      </c>
      <c r="E1456" s="34" t="s">
        <v>111</v>
      </c>
      <c r="F1456" s="34" t="s">
        <v>130</v>
      </c>
      <c r="G1456" s="34" t="s">
        <v>14</v>
      </c>
      <c r="H1456" s="34" t="s">
        <v>910</v>
      </c>
      <c r="I1456" s="59" t="s">
        <v>18</v>
      </c>
      <c r="J1456" s="35">
        <v>298</v>
      </c>
      <c r="K1456" s="36"/>
      <c r="L1456" s="36"/>
      <c r="M1456" s="36"/>
      <c r="N1456" s="36"/>
      <c r="O1456" s="36"/>
      <c r="P1456" s="36"/>
      <c r="Q1456" s="36"/>
      <c r="R1456" s="36"/>
      <c r="S1456" s="36"/>
      <c r="T1456" s="36"/>
      <c r="U1456" s="36">
        <v>3.42325016230174E-7</v>
      </c>
      <c r="V1456" s="36">
        <v>3.0727858674444798E-7</v>
      </c>
      <c r="W1456" s="36">
        <v>1.53993591404478E-6</v>
      </c>
      <c r="X1456" s="36">
        <v>2.00078486130103E-5</v>
      </c>
      <c r="Y1456" s="36">
        <v>1.9621691248243501E-5</v>
      </c>
      <c r="Z1456" s="36">
        <v>2.78500255306866E-5</v>
      </c>
      <c r="AA1456" s="36">
        <v>4.2287745157703597E-5</v>
      </c>
      <c r="AB1456" s="36">
        <v>5.5453096578318902E-5</v>
      </c>
      <c r="AC1456" s="36">
        <v>6.1529148096312896E-5</v>
      </c>
      <c r="AD1456" s="36">
        <v>1.0045195864873E-4</v>
      </c>
      <c r="AE1456" s="36">
        <v>1.00801330888906E-4</v>
      </c>
      <c r="AF1456" s="36">
        <v>1.52380703730347E-4</v>
      </c>
      <c r="AG1456" s="36">
        <v>2.2806479199644701E-4</v>
      </c>
      <c r="AH1456" s="59" t="s">
        <v>1134</v>
      </c>
    </row>
    <row r="1457" spans="1:34" ht="15" customHeight="1" x14ac:dyDescent="0.25">
      <c r="A1457" s="34" t="s">
        <v>832</v>
      </c>
      <c r="B1457" s="34" t="s">
        <v>129</v>
      </c>
      <c r="C1457" s="34" t="s">
        <v>104</v>
      </c>
      <c r="D1457" s="34" t="s">
        <v>124</v>
      </c>
      <c r="E1457" s="34" t="s">
        <v>111</v>
      </c>
      <c r="F1457" s="34" t="s">
        <v>126</v>
      </c>
      <c r="G1457" s="34" t="s">
        <v>14</v>
      </c>
      <c r="H1457" s="34" t="s">
        <v>21</v>
      </c>
      <c r="I1457" s="59" t="s">
        <v>16</v>
      </c>
      <c r="J1457" s="35">
        <v>25</v>
      </c>
      <c r="K1457" s="36">
        <v>2.0693620357740802E-6</v>
      </c>
      <c r="L1457" s="36">
        <v>2.1745973411835701E-6</v>
      </c>
      <c r="M1457" s="36">
        <v>2.2836475896101502E-6</v>
      </c>
      <c r="N1457" s="36">
        <v>2.39679274812832E-6</v>
      </c>
      <c r="O1457" s="36">
        <v>2.5143388466868898E-6</v>
      </c>
      <c r="P1457" s="36">
        <v>2.63662082286497E-6</v>
      </c>
      <c r="Q1457" s="36">
        <v>2.7640057289215E-6</v>
      </c>
      <c r="R1457" s="36">
        <v>2.6412595287443299E-6</v>
      </c>
      <c r="S1457" s="36">
        <v>2.59831483245603E-6</v>
      </c>
      <c r="T1457" s="36">
        <v>2.33350551260238E-6</v>
      </c>
      <c r="U1457" s="36">
        <v>1.8394859836663001E-5</v>
      </c>
      <c r="V1457" s="36">
        <v>1.8523991024890202E-5</v>
      </c>
      <c r="W1457" s="36">
        <v>1.9805685289923099E-5</v>
      </c>
      <c r="X1457" s="36">
        <v>2.07271339117169E-5</v>
      </c>
      <c r="Y1457" s="36">
        <v>2.0073537521652601E-5</v>
      </c>
      <c r="Z1457" s="36">
        <v>1.98789321779066E-5</v>
      </c>
      <c r="AA1457" s="36">
        <v>2.0373468181275001E-5</v>
      </c>
      <c r="AB1457" s="36">
        <v>2.0939854992516101E-5</v>
      </c>
      <c r="AC1457" s="36">
        <v>2.1510782381189798E-5</v>
      </c>
      <c r="AD1457" s="36">
        <v>2.2086281787881401E-5</v>
      </c>
      <c r="AE1457" s="36">
        <v>2.25072938996592E-5</v>
      </c>
      <c r="AF1457" s="36">
        <v>2.3070254772227201E-5</v>
      </c>
      <c r="AG1457" s="36">
        <v>2.3646126287281499E-5</v>
      </c>
      <c r="AH1457" s="59" t="s">
        <v>517</v>
      </c>
    </row>
    <row r="1458" spans="1:34" ht="15" customHeight="1" x14ac:dyDescent="0.25">
      <c r="A1458" s="34" t="s">
        <v>832</v>
      </c>
      <c r="B1458" s="34" t="s">
        <v>129</v>
      </c>
      <c r="C1458" s="34" t="s">
        <v>104</v>
      </c>
      <c r="D1458" s="34" t="s">
        <v>124</v>
      </c>
      <c r="E1458" s="34" t="s">
        <v>111</v>
      </c>
      <c r="F1458" s="34" t="s">
        <v>126</v>
      </c>
      <c r="G1458" s="34" t="s">
        <v>14</v>
      </c>
      <c r="H1458" s="34" t="s">
        <v>21</v>
      </c>
      <c r="I1458" s="59" t="s">
        <v>17</v>
      </c>
      <c r="J1458" s="35">
        <v>1</v>
      </c>
      <c r="K1458" s="36">
        <v>1.77799586113709E-2</v>
      </c>
      <c r="L1458" s="36">
        <v>1.86841403554492E-2</v>
      </c>
      <c r="M1458" s="36">
        <v>1.9621100089930399E-2</v>
      </c>
      <c r="N1458" s="36">
        <v>2.0593243291918601E-2</v>
      </c>
      <c r="O1458" s="36">
        <v>2.1603199370733701E-2</v>
      </c>
      <c r="P1458" s="36">
        <v>2.26538461100558E-2</v>
      </c>
      <c r="Q1458" s="36">
        <v>2.37483372228935E-2</v>
      </c>
      <c r="R1458" s="36">
        <v>2.2693701870971299E-2</v>
      </c>
      <c r="S1458" s="36">
        <v>2.2324721040462198E-2</v>
      </c>
      <c r="T1458" s="36">
        <v>2.0049479364279699E-2</v>
      </c>
      <c r="U1458" s="36">
        <v>0.15804863571660899</v>
      </c>
      <c r="V1458" s="36">
        <v>0.15915813088585701</v>
      </c>
      <c r="W1458" s="36">
        <v>0.17017044801101999</v>
      </c>
      <c r="X1458" s="36">
        <v>0.178086805766249</v>
      </c>
      <c r="Y1458" s="36">
        <v>0.17246919797416799</v>
      </c>
      <c r="Z1458" s="36">
        <v>0.170799785272573</v>
      </c>
      <c r="AA1458" s="36">
        <v>0.175048838613515</v>
      </c>
      <c r="AB1458" s="36">
        <v>0.17991523409569801</v>
      </c>
      <c r="AC1458" s="36">
        <v>0.18482064221918301</v>
      </c>
      <c r="AD1458" s="36">
        <v>0.189765333121477</v>
      </c>
      <c r="AE1458" s="36">
        <v>0.19338266918587199</v>
      </c>
      <c r="AF1458" s="36">
        <v>0.19821962900297599</v>
      </c>
      <c r="AG1458" s="36">
        <v>0.20316751706032299</v>
      </c>
      <c r="AH1458" s="59" t="s">
        <v>517</v>
      </c>
    </row>
    <row r="1459" spans="1:34" ht="15" customHeight="1" x14ac:dyDescent="0.25">
      <c r="A1459" s="34" t="s">
        <v>832</v>
      </c>
      <c r="B1459" s="34" t="s">
        <v>129</v>
      </c>
      <c r="C1459" s="34" t="s">
        <v>104</v>
      </c>
      <c r="D1459" s="34" t="s">
        <v>124</v>
      </c>
      <c r="E1459" s="34" t="s">
        <v>111</v>
      </c>
      <c r="F1459" s="34" t="s">
        <v>126</v>
      </c>
      <c r="G1459" s="34" t="s">
        <v>14</v>
      </c>
      <c r="H1459" s="34" t="s">
        <v>21</v>
      </c>
      <c r="I1459" s="59" t="s">
        <v>18</v>
      </c>
      <c r="J1459" s="35">
        <v>298</v>
      </c>
      <c r="K1459" s="36">
        <v>1.2333397733213499E-5</v>
      </c>
      <c r="L1459" s="36">
        <v>1.29606001534541E-5</v>
      </c>
      <c r="M1459" s="36">
        <v>1.3610539634076501E-5</v>
      </c>
      <c r="N1459" s="36">
        <v>1.42848847788448E-5</v>
      </c>
      <c r="O1459" s="36">
        <v>1.49854595262538E-5</v>
      </c>
      <c r="P1459" s="36">
        <v>1.5714260104275201E-5</v>
      </c>
      <c r="Q1459" s="36">
        <v>1.64734741443721E-5</v>
      </c>
      <c r="R1459" s="36">
        <v>1.57419067913162E-5</v>
      </c>
      <c r="S1459" s="36">
        <v>1.5485956401437899E-5</v>
      </c>
      <c r="T1459" s="36">
        <v>1.39076928551102E-5</v>
      </c>
      <c r="U1459" s="36">
        <v>1.0963336462651201E-4</v>
      </c>
      <c r="V1459" s="36">
        <v>1.10402986508346E-4</v>
      </c>
      <c r="W1459" s="36">
        <v>1.18041884327942E-4</v>
      </c>
      <c r="X1459" s="36">
        <v>1.2353371811383299E-4</v>
      </c>
      <c r="Y1459" s="36">
        <v>1.1963828362904899E-4</v>
      </c>
      <c r="Z1459" s="36">
        <v>1.18478435780323E-4</v>
      </c>
      <c r="AA1459" s="36">
        <v>1.21425870360399E-4</v>
      </c>
      <c r="AB1459" s="36">
        <v>1.2480153575539601E-4</v>
      </c>
      <c r="AC1459" s="36">
        <v>1.2820426299189099E-4</v>
      </c>
      <c r="AD1459" s="36">
        <v>1.3163423945577299E-4</v>
      </c>
      <c r="AE1459" s="36">
        <v>1.34143471641969E-4</v>
      </c>
      <c r="AF1459" s="36">
        <v>1.37498718442474E-4</v>
      </c>
      <c r="AG1459" s="36">
        <v>1.4093091267219801E-4</v>
      </c>
      <c r="AH1459" s="59" t="s">
        <v>517</v>
      </c>
    </row>
    <row r="1460" spans="1:34" ht="15" customHeight="1" x14ac:dyDescent="0.25">
      <c r="A1460" s="34" t="s">
        <v>832</v>
      </c>
      <c r="B1460" s="34" t="s">
        <v>129</v>
      </c>
      <c r="C1460" s="34" t="s">
        <v>104</v>
      </c>
      <c r="D1460" s="34" t="s">
        <v>124</v>
      </c>
      <c r="E1460" s="34" t="s">
        <v>111</v>
      </c>
      <c r="F1460" s="34" t="s">
        <v>126</v>
      </c>
      <c r="G1460" s="34" t="s">
        <v>14</v>
      </c>
      <c r="H1460" s="34" t="s">
        <v>27</v>
      </c>
      <c r="I1460" s="59" t="s">
        <v>16</v>
      </c>
      <c r="J1460" s="35">
        <v>25</v>
      </c>
      <c r="K1460" s="36">
        <v>1.7402942816676501E-4</v>
      </c>
      <c r="L1460" s="36">
        <v>1.8304427191583099E-4</v>
      </c>
      <c r="M1460" s="36">
        <v>1.9236581804526299E-4</v>
      </c>
      <c r="N1460" s="36">
        <v>2.0201763578323999E-4</v>
      </c>
      <c r="O1460" s="36">
        <v>2.12025664854601E-4</v>
      </c>
      <c r="P1460" s="36">
        <v>2.2241850208200401E-4</v>
      </c>
      <c r="Q1460" s="36">
        <v>2.3322772705480199E-4</v>
      </c>
      <c r="R1460" s="36">
        <v>2.2026672552704E-4</v>
      </c>
      <c r="S1460" s="36">
        <v>2.1413899909692401E-4</v>
      </c>
      <c r="T1460" s="36">
        <v>1.8341149295974201E-4</v>
      </c>
      <c r="U1460" s="36"/>
      <c r="V1460" s="36"/>
      <c r="W1460" s="36"/>
      <c r="X1460" s="36"/>
      <c r="Y1460" s="36"/>
      <c r="Z1460" s="36"/>
      <c r="AA1460" s="36"/>
      <c r="AB1460" s="36"/>
      <c r="AC1460" s="36"/>
      <c r="AD1460" s="36"/>
      <c r="AE1460" s="36"/>
      <c r="AF1460" s="36"/>
      <c r="AG1460" s="36"/>
      <c r="AH1460" s="59" t="s">
        <v>518</v>
      </c>
    </row>
    <row r="1461" spans="1:34" ht="15" customHeight="1" x14ac:dyDescent="0.25">
      <c r="A1461" s="34" t="s">
        <v>832</v>
      </c>
      <c r="B1461" s="34" t="s">
        <v>129</v>
      </c>
      <c r="C1461" s="34" t="s">
        <v>104</v>
      </c>
      <c r="D1461" s="34" t="s">
        <v>124</v>
      </c>
      <c r="E1461" s="34" t="s">
        <v>111</v>
      </c>
      <c r="F1461" s="34" t="s">
        <v>126</v>
      </c>
      <c r="G1461" s="34" t="s">
        <v>14</v>
      </c>
      <c r="H1461" s="34" t="s">
        <v>27</v>
      </c>
      <c r="I1461" s="59" t="s">
        <v>17</v>
      </c>
      <c r="J1461" s="35">
        <v>1</v>
      </c>
      <c r="K1461" s="36">
        <v>0.174261467404321</v>
      </c>
      <c r="L1461" s="36">
        <v>0.18328833094505201</v>
      </c>
      <c r="M1461" s="36">
        <v>0.19262230580265699</v>
      </c>
      <c r="N1461" s="36">
        <v>0.20228699263095101</v>
      </c>
      <c r="O1461" s="36">
        <v>0.21230836574107301</v>
      </c>
      <c r="P1461" s="36">
        <v>0.22271506008478001</v>
      </c>
      <c r="Q1461" s="36">
        <v>0.23353869735754099</v>
      </c>
      <c r="R1461" s="36">
        <v>0.220560414494409</v>
      </c>
      <c r="S1461" s="36">
        <v>0.214424517762387</v>
      </c>
      <c r="T1461" s="36">
        <v>0.18365604161702101</v>
      </c>
      <c r="U1461" s="36"/>
      <c r="V1461" s="36"/>
      <c r="W1461" s="36"/>
      <c r="X1461" s="36"/>
      <c r="Y1461" s="36"/>
      <c r="Z1461" s="36"/>
      <c r="AA1461" s="36"/>
      <c r="AB1461" s="36"/>
      <c r="AC1461" s="36"/>
      <c r="AD1461" s="36"/>
      <c r="AE1461" s="36"/>
      <c r="AF1461" s="36"/>
      <c r="AG1461" s="36"/>
      <c r="AH1461" s="59" t="s">
        <v>518</v>
      </c>
    </row>
    <row r="1462" spans="1:34" ht="15" customHeight="1" x14ac:dyDescent="0.25">
      <c r="A1462" s="34" t="s">
        <v>832</v>
      </c>
      <c r="B1462" s="34" t="s">
        <v>129</v>
      </c>
      <c r="C1462" s="34" t="s">
        <v>104</v>
      </c>
      <c r="D1462" s="34" t="s">
        <v>124</v>
      </c>
      <c r="E1462" s="34" t="s">
        <v>111</v>
      </c>
      <c r="F1462" s="34" t="s">
        <v>126</v>
      </c>
      <c r="G1462" s="34" t="s">
        <v>14</v>
      </c>
      <c r="H1462" s="34" t="s">
        <v>27</v>
      </c>
      <c r="I1462" s="59" t="s">
        <v>18</v>
      </c>
      <c r="J1462" s="35">
        <v>298</v>
      </c>
      <c r="K1462" s="36">
        <v>4.1488615674956802E-4</v>
      </c>
      <c r="L1462" s="36">
        <v>4.3637754424734099E-4</v>
      </c>
      <c r="M1462" s="36">
        <v>4.58600110219908E-4</v>
      </c>
      <c r="N1462" s="36">
        <v>4.8161004370724398E-4</v>
      </c>
      <c r="O1462" s="36">
        <v>5.0546918501336805E-4</v>
      </c>
      <c r="P1462" s="36">
        <v>5.30245708963497E-4</v>
      </c>
      <c r="Q1462" s="36">
        <v>5.5601490129864701E-4</v>
      </c>
      <c r="R1462" s="36">
        <v>5.25115873656462E-4</v>
      </c>
      <c r="S1462" s="36">
        <v>5.1050737384706702E-4</v>
      </c>
      <c r="T1462" s="36">
        <v>4.37252999216024E-4</v>
      </c>
      <c r="U1462" s="36"/>
      <c r="V1462" s="36"/>
      <c r="W1462" s="36"/>
      <c r="X1462" s="36"/>
      <c r="Y1462" s="36"/>
      <c r="Z1462" s="36"/>
      <c r="AA1462" s="36"/>
      <c r="AB1462" s="36"/>
      <c r="AC1462" s="36"/>
      <c r="AD1462" s="36"/>
      <c r="AE1462" s="36"/>
      <c r="AF1462" s="36"/>
      <c r="AG1462" s="36"/>
      <c r="AH1462" s="59" t="s">
        <v>518</v>
      </c>
    </row>
    <row r="1463" spans="1:34" ht="15" customHeight="1" x14ac:dyDescent="0.25">
      <c r="A1463" s="34" t="s">
        <v>832</v>
      </c>
      <c r="B1463" s="34" t="s">
        <v>129</v>
      </c>
      <c r="C1463" s="34" t="s">
        <v>104</v>
      </c>
      <c r="D1463" s="34" t="s">
        <v>124</v>
      </c>
      <c r="E1463" s="34" t="s">
        <v>111</v>
      </c>
      <c r="F1463" s="34" t="s">
        <v>127</v>
      </c>
      <c r="G1463" s="34" t="s">
        <v>14</v>
      </c>
      <c r="H1463" s="34" t="s">
        <v>21</v>
      </c>
      <c r="I1463" s="59" t="s">
        <v>16</v>
      </c>
      <c r="J1463" s="35">
        <v>25</v>
      </c>
      <c r="K1463" s="36">
        <v>3.9564620342021899E-7</v>
      </c>
      <c r="L1463" s="36">
        <v>4.2378721902213301E-7</v>
      </c>
      <c r="M1463" s="36">
        <v>4.53440893440792E-7</v>
      </c>
      <c r="N1463" s="36">
        <v>4.8478536280836002E-7</v>
      </c>
      <c r="O1463" s="36">
        <v>5.1802269998863496E-7</v>
      </c>
      <c r="P1463" s="36">
        <v>5.5338229835411898E-7</v>
      </c>
      <c r="Q1463" s="36">
        <v>5.9112474895081199E-7</v>
      </c>
      <c r="R1463" s="36">
        <v>5.7224623984984205E-7</v>
      </c>
      <c r="S1463" s="36">
        <v>5.8862958167020996E-7</v>
      </c>
      <c r="T1463" s="36">
        <v>5.3734542594592601E-7</v>
      </c>
      <c r="U1463" s="36">
        <v>4.3531127624097699E-5</v>
      </c>
      <c r="V1463" s="36">
        <v>4.2100549442774298E-5</v>
      </c>
      <c r="W1463" s="36">
        <v>4.3355533000579898E-5</v>
      </c>
      <c r="X1463" s="36">
        <v>5.97397010211874E-5</v>
      </c>
      <c r="Y1463" s="36">
        <v>6.3761172381608501E-5</v>
      </c>
      <c r="Z1463" s="36">
        <v>6.3224150614828297E-5</v>
      </c>
      <c r="AA1463" s="36">
        <v>6.5315427750839598E-5</v>
      </c>
      <c r="AB1463" s="36">
        <v>6.7696972051882099E-5</v>
      </c>
      <c r="AC1463" s="36">
        <v>7.0088219953748896E-5</v>
      </c>
      <c r="AD1463" s="36">
        <v>7.2489944900617904E-5</v>
      </c>
      <c r="AE1463" s="36">
        <v>7.5195995644954396E-5</v>
      </c>
      <c r="AF1463" s="36">
        <v>7.8569477881209606E-5</v>
      </c>
      <c r="AG1463" s="36">
        <v>8.1964886485902605E-5</v>
      </c>
      <c r="AH1463" s="59" t="s">
        <v>519</v>
      </c>
    </row>
    <row r="1464" spans="1:34" ht="15" customHeight="1" x14ac:dyDescent="0.25">
      <c r="A1464" s="34" t="s">
        <v>832</v>
      </c>
      <c r="B1464" s="34" t="s">
        <v>129</v>
      </c>
      <c r="C1464" s="34" t="s">
        <v>104</v>
      </c>
      <c r="D1464" s="34" t="s">
        <v>124</v>
      </c>
      <c r="E1464" s="34" t="s">
        <v>111</v>
      </c>
      <c r="F1464" s="34" t="s">
        <v>127</v>
      </c>
      <c r="G1464" s="34" t="s">
        <v>14</v>
      </c>
      <c r="H1464" s="34" t="s">
        <v>21</v>
      </c>
      <c r="I1464" s="59" t="s">
        <v>17</v>
      </c>
      <c r="J1464" s="35">
        <v>1</v>
      </c>
      <c r="K1464" s="36">
        <v>3.3993921797865201E-3</v>
      </c>
      <c r="L1464" s="36">
        <v>3.6411797858381602E-3</v>
      </c>
      <c r="M1464" s="36">
        <v>3.8959641564432902E-3</v>
      </c>
      <c r="N1464" s="36">
        <v>4.1652758372494299E-3</v>
      </c>
      <c r="O1464" s="36">
        <v>4.4508510383023496E-3</v>
      </c>
      <c r="P1464" s="36">
        <v>4.7546607074585899E-3</v>
      </c>
      <c r="Q1464" s="36">
        <v>5.0789438429853697E-3</v>
      </c>
      <c r="R1464" s="36">
        <v>4.9167396927898401E-3</v>
      </c>
      <c r="S1464" s="36">
        <v>5.0575053657104397E-3</v>
      </c>
      <c r="T1464" s="36">
        <v>4.6168718997273896E-3</v>
      </c>
      <c r="U1464" s="36">
        <v>0.37401944854624702</v>
      </c>
      <c r="V1464" s="36">
        <v>0.36172792081231703</v>
      </c>
      <c r="W1464" s="36">
        <v>0.37251073954098202</v>
      </c>
      <c r="X1464" s="36">
        <v>0.51328141061895305</v>
      </c>
      <c r="Y1464" s="36">
        <v>0.54782761885825104</v>
      </c>
      <c r="Z1464" s="36">
        <v>0.54322190208260501</v>
      </c>
      <c r="AA1464" s="36">
        <v>0.56119015523521398</v>
      </c>
      <c r="AB1464" s="36">
        <v>0.58165238386977103</v>
      </c>
      <c r="AC1464" s="36">
        <v>0.60219798584261097</v>
      </c>
      <c r="AD1464" s="36">
        <v>0.62283360658610898</v>
      </c>
      <c r="AE1464" s="36">
        <v>0.64608399458144905</v>
      </c>
      <c r="AF1464" s="36">
        <v>0.67506895395535305</v>
      </c>
      <c r="AG1464" s="36">
        <v>0.70424230468687599</v>
      </c>
      <c r="AH1464" s="59" t="s">
        <v>519</v>
      </c>
    </row>
    <row r="1465" spans="1:34" ht="15" customHeight="1" x14ac:dyDescent="0.25">
      <c r="A1465" s="34" t="s">
        <v>832</v>
      </c>
      <c r="B1465" s="34" t="s">
        <v>129</v>
      </c>
      <c r="C1465" s="34" t="s">
        <v>104</v>
      </c>
      <c r="D1465" s="34" t="s">
        <v>124</v>
      </c>
      <c r="E1465" s="34" t="s">
        <v>111</v>
      </c>
      <c r="F1465" s="34" t="s">
        <v>127</v>
      </c>
      <c r="G1465" s="34" t="s">
        <v>14</v>
      </c>
      <c r="H1465" s="34" t="s">
        <v>21</v>
      </c>
      <c r="I1465" s="59" t="s">
        <v>18</v>
      </c>
      <c r="J1465" s="35">
        <v>298</v>
      </c>
      <c r="K1465" s="36">
        <v>2.3580513723845001E-6</v>
      </c>
      <c r="L1465" s="36">
        <v>2.5257718253719099E-6</v>
      </c>
      <c r="M1465" s="36">
        <v>2.7025077249071198E-6</v>
      </c>
      <c r="N1465" s="36">
        <v>2.8893207623378202E-6</v>
      </c>
      <c r="O1465" s="36">
        <v>3.0874152919322698E-6</v>
      </c>
      <c r="P1465" s="36">
        <v>3.2981584981905498E-6</v>
      </c>
      <c r="Q1465" s="36">
        <v>3.5231035037468398E-6</v>
      </c>
      <c r="R1465" s="36">
        <v>3.4105875895050601E-6</v>
      </c>
      <c r="S1465" s="36">
        <v>3.5082323067544499E-6</v>
      </c>
      <c r="T1465" s="36">
        <v>3.2025787386377199E-6</v>
      </c>
      <c r="U1465" s="36">
        <v>2.5944552063962198E-4</v>
      </c>
      <c r="V1465" s="36">
        <v>2.5091927467893498E-4</v>
      </c>
      <c r="W1465" s="36">
        <v>2.5839897668345602E-4</v>
      </c>
      <c r="X1465" s="36">
        <v>3.5604861808627701E-4</v>
      </c>
      <c r="Y1465" s="36">
        <v>3.8001658739438698E-4</v>
      </c>
      <c r="Z1465" s="36">
        <v>3.7681593766437699E-4</v>
      </c>
      <c r="AA1465" s="36">
        <v>3.8927994939500399E-4</v>
      </c>
      <c r="AB1465" s="36">
        <v>4.0347395342921698E-4</v>
      </c>
      <c r="AC1465" s="36">
        <v>4.1772579092434401E-4</v>
      </c>
      <c r="AD1465" s="36">
        <v>4.3204007160768302E-4</v>
      </c>
      <c r="AE1465" s="36">
        <v>4.4816813404392801E-4</v>
      </c>
      <c r="AF1465" s="36">
        <v>4.68274088172009E-4</v>
      </c>
      <c r="AG1465" s="36">
        <v>4.8851072345597996E-4</v>
      </c>
      <c r="AH1465" s="59" t="s">
        <v>519</v>
      </c>
    </row>
    <row r="1466" spans="1:34" ht="15" customHeight="1" x14ac:dyDescent="0.25">
      <c r="A1466" s="34" t="s">
        <v>832</v>
      </c>
      <c r="B1466" s="34" t="s">
        <v>129</v>
      </c>
      <c r="C1466" s="34" t="s">
        <v>104</v>
      </c>
      <c r="D1466" s="34" t="s">
        <v>124</v>
      </c>
      <c r="E1466" s="34" t="s">
        <v>111</v>
      </c>
      <c r="F1466" s="34" t="s">
        <v>127</v>
      </c>
      <c r="G1466" s="34" t="s">
        <v>14</v>
      </c>
      <c r="H1466" s="34" t="s">
        <v>27</v>
      </c>
      <c r="I1466" s="59" t="s">
        <v>16</v>
      </c>
      <c r="J1466" s="35">
        <v>25</v>
      </c>
      <c r="K1466" s="36">
        <v>2.02094313645452E-4</v>
      </c>
      <c r="L1466" s="36">
        <v>2.1384530615740501E-4</v>
      </c>
      <c r="M1466" s="36">
        <v>2.2605615047267201E-4</v>
      </c>
      <c r="N1466" s="36">
        <v>2.3876400483491901E-4</v>
      </c>
      <c r="O1466" s="36">
        <v>2.5200969955252803E-4</v>
      </c>
      <c r="P1466" s="36">
        <v>2.6583815570758302E-4</v>
      </c>
      <c r="Q1466" s="36">
        <v>2.8029885816438201E-4</v>
      </c>
      <c r="R1466" s="36">
        <v>2.70499284864383E-4</v>
      </c>
      <c r="S1466" s="36">
        <v>2.6221923436157399E-4</v>
      </c>
      <c r="T1466" s="36">
        <v>2.2619548378470899E-4</v>
      </c>
      <c r="U1466" s="36">
        <v>1.14194775004673E-4</v>
      </c>
      <c r="V1466" s="36">
        <v>1.13038918129797E-4</v>
      </c>
      <c r="W1466" s="36">
        <v>7.0809625079755405E-5</v>
      </c>
      <c r="X1466" s="36"/>
      <c r="Y1466" s="36"/>
      <c r="Z1466" s="36"/>
      <c r="AA1466" s="36"/>
      <c r="AB1466" s="36"/>
      <c r="AC1466" s="36"/>
      <c r="AD1466" s="36"/>
      <c r="AE1466" s="36"/>
      <c r="AF1466" s="36"/>
      <c r="AG1466" s="36"/>
      <c r="AH1466" s="59" t="s">
        <v>520</v>
      </c>
    </row>
    <row r="1467" spans="1:34" ht="15" customHeight="1" x14ac:dyDescent="0.25">
      <c r="A1467" s="34" t="s">
        <v>832</v>
      </c>
      <c r="B1467" s="34" t="s">
        <v>129</v>
      </c>
      <c r="C1467" s="34" t="s">
        <v>104</v>
      </c>
      <c r="D1467" s="34" t="s">
        <v>124</v>
      </c>
      <c r="E1467" s="34" t="s">
        <v>111</v>
      </c>
      <c r="F1467" s="34" t="s">
        <v>127</v>
      </c>
      <c r="G1467" s="34" t="s">
        <v>14</v>
      </c>
      <c r="H1467" s="34" t="s">
        <v>27</v>
      </c>
      <c r="I1467" s="59" t="s">
        <v>17</v>
      </c>
      <c r="J1467" s="35">
        <v>1</v>
      </c>
      <c r="K1467" s="36">
        <v>0.202363772730313</v>
      </c>
      <c r="L1467" s="36">
        <v>0.21413043323228201</v>
      </c>
      <c r="M1467" s="36">
        <v>0.22635755867330201</v>
      </c>
      <c r="N1467" s="36">
        <v>0.239082356841366</v>
      </c>
      <c r="O1467" s="36">
        <v>0.25234571248526499</v>
      </c>
      <c r="P1467" s="36">
        <v>0.266192606581859</v>
      </c>
      <c r="Q1467" s="36">
        <v>0.28067258997526801</v>
      </c>
      <c r="R1467" s="36">
        <v>0.27085995057753598</v>
      </c>
      <c r="S1467" s="36">
        <v>0.26256886000738999</v>
      </c>
      <c r="T1467" s="36">
        <v>0.226497077763088</v>
      </c>
      <c r="U1467" s="36">
        <v>0.114347034704679</v>
      </c>
      <c r="V1467" s="36">
        <v>0.113189636687303</v>
      </c>
      <c r="W1467" s="36">
        <v>7.0904037913195106E-2</v>
      </c>
      <c r="X1467" s="36"/>
      <c r="Y1467" s="36"/>
      <c r="Z1467" s="36"/>
      <c r="AA1467" s="36"/>
      <c r="AB1467" s="36"/>
      <c r="AC1467" s="36"/>
      <c r="AD1467" s="36"/>
      <c r="AE1467" s="36"/>
      <c r="AF1467" s="36"/>
      <c r="AG1467" s="36"/>
      <c r="AH1467" s="59" t="s">
        <v>520</v>
      </c>
    </row>
    <row r="1468" spans="1:34" ht="15" customHeight="1" x14ac:dyDescent="0.25">
      <c r="A1468" s="34" t="s">
        <v>832</v>
      </c>
      <c r="B1468" s="34" t="s">
        <v>129</v>
      </c>
      <c r="C1468" s="34" t="s">
        <v>104</v>
      </c>
      <c r="D1468" s="34" t="s">
        <v>124</v>
      </c>
      <c r="E1468" s="34" t="s">
        <v>111</v>
      </c>
      <c r="F1468" s="34" t="s">
        <v>127</v>
      </c>
      <c r="G1468" s="34" t="s">
        <v>14</v>
      </c>
      <c r="H1468" s="34" t="s">
        <v>27</v>
      </c>
      <c r="I1468" s="59" t="s">
        <v>18</v>
      </c>
      <c r="J1468" s="35">
        <v>298</v>
      </c>
      <c r="K1468" s="36">
        <v>4.8179284373075799E-4</v>
      </c>
      <c r="L1468" s="36">
        <v>5.0980720987925398E-4</v>
      </c>
      <c r="M1468" s="36">
        <v>5.3891786272685001E-4</v>
      </c>
      <c r="N1468" s="36">
        <v>5.6921338752644805E-4</v>
      </c>
      <c r="O1468" s="36">
        <v>6.0079112373322705E-4</v>
      </c>
      <c r="P1468" s="36">
        <v>6.3375816320687705E-4</v>
      </c>
      <c r="Q1468" s="36">
        <v>6.6823247786388696E-4</v>
      </c>
      <c r="R1468" s="36">
        <v>6.4487029511668995E-4</v>
      </c>
      <c r="S1468" s="36">
        <v>6.2513065471799304E-4</v>
      </c>
      <c r="T1468" s="36">
        <v>5.3925003334274503E-4</v>
      </c>
      <c r="U1468" s="36">
        <v>2.7224034361114001E-4</v>
      </c>
      <c r="V1468" s="36">
        <v>2.69484780821436E-4</v>
      </c>
      <c r="W1468" s="36">
        <v>1.6881014619013699E-4</v>
      </c>
      <c r="X1468" s="36"/>
      <c r="Y1468" s="36"/>
      <c r="Z1468" s="36"/>
      <c r="AA1468" s="36"/>
      <c r="AB1468" s="36"/>
      <c r="AC1468" s="36"/>
      <c r="AD1468" s="36"/>
      <c r="AE1468" s="36"/>
      <c r="AF1468" s="36"/>
      <c r="AG1468" s="36"/>
      <c r="AH1468" s="59" t="s">
        <v>520</v>
      </c>
    </row>
    <row r="1469" spans="1:34" ht="15" customHeight="1" x14ac:dyDescent="0.25">
      <c r="A1469" s="34" t="s">
        <v>832</v>
      </c>
      <c r="B1469" s="34" t="s">
        <v>129</v>
      </c>
      <c r="C1469" s="34" t="s">
        <v>104</v>
      </c>
      <c r="D1469" s="34" t="s">
        <v>124</v>
      </c>
      <c r="E1469" s="34" t="s">
        <v>12</v>
      </c>
      <c r="F1469" s="34" t="s">
        <v>13</v>
      </c>
      <c r="G1469" s="34" t="s">
        <v>14</v>
      </c>
      <c r="H1469" s="34" t="s">
        <v>322</v>
      </c>
      <c r="I1469" s="59" t="s">
        <v>16</v>
      </c>
      <c r="J1469" s="35">
        <v>25</v>
      </c>
      <c r="K1469" s="36">
        <v>6.8391138524611503E-6</v>
      </c>
      <c r="L1469" s="36">
        <v>5.1268081552996699E-6</v>
      </c>
      <c r="M1469" s="36">
        <v>9.0853069765518004E-6</v>
      </c>
      <c r="N1469" s="36">
        <v>5.8834009155284298E-5</v>
      </c>
      <c r="O1469" s="36">
        <v>7.5633206973970202E-5</v>
      </c>
      <c r="P1469" s="36">
        <v>9.7732064285714303E-5</v>
      </c>
      <c r="Q1469" s="36">
        <v>9.0234555541280801E-5</v>
      </c>
      <c r="R1469" s="36">
        <v>9.5066419582350703E-5</v>
      </c>
      <c r="S1469" s="36">
        <v>9.5472614721062E-5</v>
      </c>
      <c r="T1469" s="36">
        <v>1.01894480766821E-4</v>
      </c>
      <c r="U1469" s="36">
        <v>1.44581342210208E-4</v>
      </c>
      <c r="V1469" s="36">
        <v>1.3028932616400199E-4</v>
      </c>
      <c r="W1469" s="36">
        <v>1.4765575906433901E-4</v>
      </c>
      <c r="X1469" s="36">
        <v>1.4375767353204101E-4</v>
      </c>
      <c r="Y1469" s="36">
        <v>1.4741700092989399E-4</v>
      </c>
      <c r="Z1469" s="36">
        <v>4.14481502815643E-5</v>
      </c>
      <c r="AA1469" s="36">
        <v>2.84864592435822E-5</v>
      </c>
      <c r="AB1469" s="36">
        <v>3.2842148273058797E-5</v>
      </c>
      <c r="AC1469" s="36">
        <v>1.1957249182816101E-5</v>
      </c>
      <c r="AD1469" s="36">
        <v>2.06130004102986E-5</v>
      </c>
      <c r="AE1469" s="36">
        <v>3.2174966073430902E-5</v>
      </c>
      <c r="AF1469" s="36">
        <v>1.98746058437592E-5</v>
      </c>
      <c r="AG1469" s="36">
        <v>3.05147348394862E-5</v>
      </c>
      <c r="AH1469" s="59" t="s">
        <v>527</v>
      </c>
    </row>
    <row r="1470" spans="1:34" ht="15" customHeight="1" x14ac:dyDescent="0.25">
      <c r="A1470" s="34" t="s">
        <v>832</v>
      </c>
      <c r="B1470" s="34" t="s">
        <v>129</v>
      </c>
      <c r="C1470" s="34" t="s">
        <v>104</v>
      </c>
      <c r="D1470" s="34" t="s">
        <v>124</v>
      </c>
      <c r="E1470" s="34" t="s">
        <v>12</v>
      </c>
      <c r="F1470" s="34" t="s">
        <v>13</v>
      </c>
      <c r="G1470" s="34" t="s">
        <v>14</v>
      </c>
      <c r="H1470" s="34" t="s">
        <v>322</v>
      </c>
      <c r="I1470" s="59" t="s">
        <v>18</v>
      </c>
      <c r="J1470" s="35">
        <v>298</v>
      </c>
      <c r="K1470" s="36">
        <v>5.9489200061516099E-5</v>
      </c>
      <c r="L1470" s="36">
        <v>4.4594917208152501E-5</v>
      </c>
      <c r="M1470" s="36">
        <v>7.9027437765768406E-5</v>
      </c>
      <c r="N1470" s="36">
        <v>5.1176047314964099E-4</v>
      </c>
      <c r="O1470" s="36">
        <v>6.57886252229799E-4</v>
      </c>
      <c r="P1470" s="36">
        <v>8.5011047485714303E-4</v>
      </c>
      <c r="Q1470" s="36">
        <v>7.8489430690285899E-4</v>
      </c>
      <c r="R1470" s="36">
        <v>8.2692368860496604E-4</v>
      </c>
      <c r="S1470" s="36">
        <v>8.3045692761693404E-4</v>
      </c>
      <c r="T1470" s="36">
        <v>8.8631674837821005E-4</v>
      </c>
      <c r="U1470" s="36">
        <v>1.2576232209982E-3</v>
      </c>
      <c r="V1470" s="36">
        <v>1.1333058576384501E-3</v>
      </c>
      <c r="W1470" s="36">
        <v>1.2843656620883E-3</v>
      </c>
      <c r="X1470" s="36">
        <v>1.2504586391770801E-3</v>
      </c>
      <c r="Y1470" s="36">
        <v>1.2822888534939701E-3</v>
      </c>
      <c r="Z1470" s="36">
        <v>3.6053169423293701E-4</v>
      </c>
      <c r="AA1470" s="36">
        <v>2.4778600116093198E-4</v>
      </c>
      <c r="AB1470" s="36">
        <v>2.8567343243787198E-4</v>
      </c>
      <c r="AC1470" s="36">
        <v>1.0400867775669E-4</v>
      </c>
      <c r="AD1470" s="36">
        <v>1.79299677082446E-4</v>
      </c>
      <c r="AE1470" s="36">
        <v>2.79870029218189E-4</v>
      </c>
      <c r="AF1470" s="36">
        <v>1.7287684175014699E-4</v>
      </c>
      <c r="AG1470" s="36">
        <v>2.6542870974973599E-4</v>
      </c>
      <c r="AH1470" s="59" t="s">
        <v>527</v>
      </c>
    </row>
    <row r="1471" spans="1:34" ht="15" customHeight="1" x14ac:dyDescent="0.25">
      <c r="A1471" s="34" t="s">
        <v>832</v>
      </c>
      <c r="B1471" s="34" t="s">
        <v>129</v>
      </c>
      <c r="C1471" s="34" t="s">
        <v>104</v>
      </c>
      <c r="D1471" s="34" t="s">
        <v>124</v>
      </c>
      <c r="E1471" s="34" t="s">
        <v>12</v>
      </c>
      <c r="F1471" s="34" t="s">
        <v>13</v>
      </c>
      <c r="G1471" s="34" t="s">
        <v>14</v>
      </c>
      <c r="H1471" s="34" t="s">
        <v>92</v>
      </c>
      <c r="I1471" s="59" t="s">
        <v>16</v>
      </c>
      <c r="J1471" s="35">
        <v>25</v>
      </c>
      <c r="K1471" s="36">
        <v>9.4861270551089595E-4</v>
      </c>
      <c r="L1471" s="36">
        <v>5.2783589520563005E-4</v>
      </c>
      <c r="M1471" s="36">
        <v>7.9783902325591797E-4</v>
      </c>
      <c r="N1471" s="36">
        <v>8.6023354717474905E-4</v>
      </c>
      <c r="O1471" s="36">
        <v>7.2031956637185596E-4</v>
      </c>
      <c r="P1471" s="36">
        <v>8.7398138095238099E-4</v>
      </c>
      <c r="Q1471" s="36">
        <v>8.0545075504847099E-4</v>
      </c>
      <c r="R1471" s="36">
        <v>8.47053222362178E-4</v>
      </c>
      <c r="S1471" s="36">
        <v>7.6758365742233398E-4</v>
      </c>
      <c r="T1471" s="36">
        <v>8.0532666419296601E-4</v>
      </c>
      <c r="U1471" s="36">
        <v>7.1965744693914104E-4</v>
      </c>
      <c r="V1471" s="36">
        <v>5.9226025068303699E-4</v>
      </c>
      <c r="W1471" s="36">
        <v>7.2841389889624403E-4</v>
      </c>
      <c r="X1471" s="36">
        <v>6.7599679676924205E-4</v>
      </c>
      <c r="Y1471" s="36">
        <v>6.4208518531300499E-4</v>
      </c>
      <c r="Z1471" s="36">
        <v>1.9424289923099499E-4</v>
      </c>
      <c r="AA1471" s="36">
        <v>1.35216311702273E-4</v>
      </c>
      <c r="AB1471" s="36">
        <v>1.57014030471012E-4</v>
      </c>
      <c r="AC1471" s="36">
        <v>5.6258827777749797E-5</v>
      </c>
      <c r="AD1471" s="36">
        <v>9.9283228891952502E-5</v>
      </c>
      <c r="AE1471" s="36">
        <v>1.5444809966158599E-4</v>
      </c>
      <c r="AF1471" s="36">
        <v>9.5734975975494895E-5</v>
      </c>
      <c r="AG1471" s="36">
        <v>1.4308198893378499E-4</v>
      </c>
      <c r="AH1471" s="59" t="s">
        <v>526</v>
      </c>
    </row>
    <row r="1472" spans="1:34" ht="15" customHeight="1" x14ac:dyDescent="0.25">
      <c r="A1472" s="34" t="s">
        <v>832</v>
      </c>
      <c r="B1472" s="34" t="s">
        <v>129</v>
      </c>
      <c r="C1472" s="34" t="s">
        <v>104</v>
      </c>
      <c r="D1472" s="34" t="s">
        <v>124</v>
      </c>
      <c r="E1472" s="34" t="s">
        <v>12</v>
      </c>
      <c r="F1472" s="34" t="s">
        <v>13</v>
      </c>
      <c r="G1472" s="34" t="s">
        <v>14</v>
      </c>
      <c r="H1472" s="34" t="s">
        <v>92</v>
      </c>
      <c r="I1472" s="59" t="s">
        <v>17</v>
      </c>
      <c r="J1472" s="35">
        <v>1</v>
      </c>
      <c r="K1472" s="36">
        <v>0.71107534098743996</v>
      </c>
      <c r="L1472" s="36">
        <v>0.39300285495482801</v>
      </c>
      <c r="M1472" s="36">
        <v>0.59470521873984505</v>
      </c>
      <c r="N1472" s="36">
        <v>0.64943331643957702</v>
      </c>
      <c r="O1472" s="36">
        <v>0.53881344203747605</v>
      </c>
      <c r="P1472" s="36">
        <v>0.65008483078000001</v>
      </c>
      <c r="Q1472" s="36">
        <v>0.60376185873055899</v>
      </c>
      <c r="R1472" s="36">
        <v>0.63823766198545395</v>
      </c>
      <c r="S1472" s="36">
        <v>0.57183063518820398</v>
      </c>
      <c r="T1472" s="36">
        <v>0.60273868854858403</v>
      </c>
      <c r="U1472" s="36">
        <v>0.53726026701241603</v>
      </c>
      <c r="V1472" s="36">
        <v>0.441903140842134</v>
      </c>
      <c r="W1472" s="36">
        <v>0.53619491026032196</v>
      </c>
      <c r="X1472" s="36">
        <v>0.49759777206994499</v>
      </c>
      <c r="Y1472" s="36">
        <v>0.47263158144316297</v>
      </c>
      <c r="Z1472" s="36">
        <v>0.14297287438645001</v>
      </c>
      <c r="AA1472" s="36">
        <v>9.9521511460567202E-2</v>
      </c>
      <c r="AB1472" s="36">
        <v>0.115565750354654</v>
      </c>
      <c r="AC1472" s="36">
        <v>4.1408257260488801E-2</v>
      </c>
      <c r="AD1472" s="36">
        <v>7.3075988899580696E-2</v>
      </c>
      <c r="AE1472" s="36">
        <v>0.113666652492739</v>
      </c>
      <c r="AF1472" s="36">
        <v>7.0461587822235397E-2</v>
      </c>
      <c r="AG1472" s="36">
        <v>0.10530940029277</v>
      </c>
      <c r="AH1472" s="59" t="s">
        <v>526</v>
      </c>
    </row>
    <row r="1473" spans="1:34" ht="15" customHeight="1" x14ac:dyDescent="0.25">
      <c r="A1473" s="34" t="s">
        <v>832</v>
      </c>
      <c r="B1473" s="34" t="s">
        <v>129</v>
      </c>
      <c r="C1473" s="34" t="s">
        <v>104</v>
      </c>
      <c r="D1473" s="34" t="s">
        <v>124</v>
      </c>
      <c r="E1473" s="34" t="s">
        <v>12</v>
      </c>
      <c r="F1473" s="34" t="s">
        <v>13</v>
      </c>
      <c r="G1473" s="34" t="s">
        <v>14</v>
      </c>
      <c r="H1473" s="34" t="s">
        <v>92</v>
      </c>
      <c r="I1473" s="59" t="s">
        <v>18</v>
      </c>
      <c r="J1473" s="35">
        <v>298</v>
      </c>
      <c r="K1473" s="36">
        <v>1.13074634496899E-2</v>
      </c>
      <c r="L1473" s="36">
        <v>6.2918038708511103E-3</v>
      </c>
      <c r="M1473" s="36">
        <v>9.5102411572105406E-3</v>
      </c>
      <c r="N1473" s="36">
        <v>1.0253983882323001E-2</v>
      </c>
      <c r="O1473" s="36">
        <v>8.5862092311525303E-3</v>
      </c>
      <c r="P1473" s="36">
        <v>1.04178580609524E-2</v>
      </c>
      <c r="Q1473" s="36">
        <v>9.6009730001777698E-3</v>
      </c>
      <c r="R1473" s="36">
        <v>1.00968744105572E-2</v>
      </c>
      <c r="S1473" s="36">
        <v>9.1495971964742299E-3</v>
      </c>
      <c r="T1473" s="36">
        <v>9.5994938371801591E-3</v>
      </c>
      <c r="U1473" s="36">
        <v>8.5783167675145596E-3</v>
      </c>
      <c r="V1473" s="36">
        <v>7.0597421881417998E-3</v>
      </c>
      <c r="W1473" s="36">
        <v>8.6826936748432299E-3</v>
      </c>
      <c r="X1473" s="36">
        <v>8.0578818174893707E-3</v>
      </c>
      <c r="Y1473" s="36">
        <v>7.6536554089310198E-3</v>
      </c>
      <c r="Z1473" s="36">
        <v>2.3153753588334601E-3</v>
      </c>
      <c r="AA1473" s="36">
        <v>1.6117784354910899E-3</v>
      </c>
      <c r="AB1473" s="36">
        <v>1.87160724321446E-3</v>
      </c>
      <c r="AC1473" s="36">
        <v>6.70605227110778E-4</v>
      </c>
      <c r="AD1473" s="36">
        <v>1.18345608839207E-3</v>
      </c>
      <c r="AE1473" s="36">
        <v>1.8410213479661099E-3</v>
      </c>
      <c r="AF1473" s="36">
        <v>1.1411609136278999E-3</v>
      </c>
      <c r="AG1473" s="36">
        <v>1.7055373080907201E-3</v>
      </c>
      <c r="AH1473" s="59" t="s">
        <v>526</v>
      </c>
    </row>
  </sheetData>
  <sortState xmlns:xlrd2="http://schemas.microsoft.com/office/spreadsheetml/2017/richdata2" ref="A3:AH1437">
    <sortCondition ref="C3:C1437"/>
    <sortCondition ref="D3:D1437"/>
    <sortCondition ref="E3:E1437"/>
    <sortCondition ref="F3:F1437"/>
    <sortCondition ref="G3:G1437"/>
    <sortCondition ref="H3:H1437"/>
    <sortCondition ref="I3:I1437"/>
  </sortState>
  <phoneticPr fontId="4" type="noConversion"/>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59999389629810485"/>
  </sheetPr>
  <dimension ref="A1:AH388"/>
  <sheetViews>
    <sheetView zoomScaleNormal="100" workbookViewId="0">
      <pane ySplit="2" topLeftCell="A3" activePane="bottomLeft" state="frozen"/>
      <selection pane="bottomLeft"/>
    </sheetView>
  </sheetViews>
  <sheetFormatPr defaultRowHeight="15" customHeight="1" x14ac:dyDescent="0.2"/>
  <cols>
    <col min="1" max="1" width="19.28515625" customWidth="1"/>
    <col min="2" max="2" width="11.85546875" customWidth="1"/>
    <col min="3" max="3" width="14.7109375" customWidth="1"/>
    <col min="4" max="4" width="34" customWidth="1"/>
    <col min="5" max="5" width="39.85546875" customWidth="1"/>
    <col min="6" max="6" width="15.42578125" customWidth="1"/>
    <col min="7" max="7" width="21.42578125" customWidth="1"/>
    <col min="8" max="8" width="19.5703125" customWidth="1"/>
    <col min="9" max="9" width="8.85546875" style="1" customWidth="1"/>
    <col min="10" max="10" width="8.140625" style="1" customWidth="1"/>
    <col min="11" max="33" width="10.140625" customWidth="1"/>
    <col min="34" max="34" width="24.140625" customWidth="1"/>
  </cols>
  <sheetData>
    <row r="1" spans="1:34" ht="14.25" x14ac:dyDescent="0.25">
      <c r="A1" s="24" t="str">
        <f>'Included emissions'!A1</f>
        <v>2024 Edition: 2000 to 2022 - Last updated on 9/20/2024</v>
      </c>
      <c r="B1" s="17"/>
      <c r="C1" s="17"/>
      <c r="E1" s="75" t="s">
        <v>1239</v>
      </c>
      <c r="F1" s="17"/>
      <c r="G1" s="17"/>
      <c r="H1" s="17"/>
      <c r="I1" s="18"/>
      <c r="J1" s="19" t="s">
        <v>833</v>
      </c>
      <c r="K1" s="25">
        <f>SUBTOTAL(9,Excluded2024ed[2000])</f>
        <v>54.818099393834324</v>
      </c>
      <c r="L1" s="25">
        <f>SUBTOTAL(9,Excluded2024ed[2001])</f>
        <v>49.123530995222218</v>
      </c>
      <c r="M1" s="25">
        <f>SUBTOTAL(9,Excluded2024ed[2002])</f>
        <v>53.740664209285377</v>
      </c>
      <c r="N1" s="25">
        <f>SUBTOTAL(9,Excluded2024ed[2003])</f>
        <v>48.087671909420649</v>
      </c>
      <c r="O1" s="25">
        <f>SUBTOTAL(9,Excluded2024ed[2004])</f>
        <v>51.7017491556539</v>
      </c>
      <c r="P1" s="25">
        <f>SUBTOTAL(9,Excluded2024ed[2005])</f>
        <v>54.028229207979734</v>
      </c>
      <c r="Q1" s="25">
        <f>SUBTOTAL(9,Excluded2024ed[2006])</f>
        <v>56.720740784035513</v>
      </c>
      <c r="R1" s="25">
        <f>SUBTOTAL(9,Excluded2024ed[2007])</f>
        <v>59.613573325979097</v>
      </c>
      <c r="S1" s="25">
        <f>SUBTOTAL(9,Excluded2024ed[2008])</f>
        <v>56.026773129001874</v>
      </c>
      <c r="T1" s="25">
        <f>SUBTOTAL(9,Excluded2024ed[2009])</f>
        <v>54.458236222466169</v>
      </c>
      <c r="U1" s="25">
        <f>SUBTOTAL(9,Excluded2024ed[2010])</f>
        <v>56.021114642228518</v>
      </c>
      <c r="V1" s="25">
        <f>SUBTOTAL(9,Excluded2024ed[2011])</f>
        <v>51.359718616135751</v>
      </c>
      <c r="W1" s="25">
        <f>SUBTOTAL(9,Excluded2024ed[2012])</f>
        <v>49.201383484379953</v>
      </c>
      <c r="X1" s="25">
        <f>SUBTOTAL(9,Excluded2024ed[2013])</f>
        <v>47.805757632959384</v>
      </c>
      <c r="Y1" s="25">
        <f>SUBTOTAL(9,Excluded2024ed[2014])</f>
        <v>47.587599354538348</v>
      </c>
      <c r="Z1" s="25">
        <f>SUBTOTAL(9,Excluded2024ed[2015])</f>
        <v>52.500141926242698</v>
      </c>
      <c r="AA1" s="25">
        <f>SUBTOTAL(9,Excluded2024ed[2016])</f>
        <v>56.700070698857004</v>
      </c>
      <c r="AB1" s="25">
        <f>SUBTOTAL(9,Excluded2024ed[2017])</f>
        <v>59.645946149576567</v>
      </c>
      <c r="AC1" s="25">
        <f>SUBTOTAL(9,Excluded2024ed[2018])</f>
        <v>59.425901259289269</v>
      </c>
      <c r="AD1" s="25">
        <f>SUBTOTAL(9,Excluded2024ed[2019])</f>
        <v>53.670371695722885</v>
      </c>
      <c r="AE1" s="25">
        <f>SUBTOTAL(9,Excluded2024ed[2020])</f>
        <v>32.178039554676424</v>
      </c>
      <c r="AF1" s="25">
        <f>SUBTOTAL(9,Excluded2024ed[2021])</f>
        <v>36.182479033286235</v>
      </c>
      <c r="AG1" s="25">
        <f>SUBTOTAL(9,Excluded2024ed[2022])</f>
        <v>40.549419549762376</v>
      </c>
      <c r="AH1" s="17"/>
    </row>
    <row r="2" spans="1:34" s="49" customFormat="1" ht="26.25" customHeight="1" x14ac:dyDescent="0.2">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25">
      <c r="A3" s="40" t="s">
        <v>325</v>
      </c>
      <c r="B3" s="40" t="s">
        <v>166</v>
      </c>
      <c r="C3" s="40" t="s">
        <v>45</v>
      </c>
      <c r="D3" s="40" t="s">
        <v>973</v>
      </c>
      <c r="E3" s="40" t="s">
        <v>171</v>
      </c>
      <c r="F3" s="40" t="s">
        <v>167</v>
      </c>
      <c r="G3" s="40" t="s">
        <v>168</v>
      </c>
      <c r="H3" s="40" t="s">
        <v>169</v>
      </c>
      <c r="I3" s="41" t="s">
        <v>16</v>
      </c>
      <c r="J3" s="64">
        <v>25</v>
      </c>
      <c r="K3" s="42">
        <v>0.41280888599999999</v>
      </c>
      <c r="L3" s="42">
        <v>0.54094351500000004</v>
      </c>
      <c r="M3" s="42">
        <v>0.55256542740000003</v>
      </c>
      <c r="N3" s="42">
        <v>0.55256644799999999</v>
      </c>
      <c r="O3" s="42">
        <v>9.7749665999999999E-2</v>
      </c>
      <c r="P3" s="42">
        <v>9.7749665999999999E-2</v>
      </c>
      <c r="Q3" s="42">
        <v>0.58729882680000001</v>
      </c>
      <c r="R3" s="42">
        <v>0.62058688650000005</v>
      </c>
      <c r="S3" s="42">
        <v>0.62058688650000005</v>
      </c>
      <c r="T3" s="42">
        <v>1.3332438E-2</v>
      </c>
      <c r="U3" s="42">
        <v>0.5982269013</v>
      </c>
      <c r="V3" s="42">
        <v>0.5982269013</v>
      </c>
      <c r="W3" s="42">
        <v>0.5982269013</v>
      </c>
      <c r="X3" s="42">
        <v>0.56945722831199996</v>
      </c>
      <c r="Y3" s="42">
        <v>0.56945722831199996</v>
      </c>
      <c r="Z3" s="42">
        <v>0.59219716247999998</v>
      </c>
      <c r="AA3" s="42">
        <v>0.59627434874490004</v>
      </c>
      <c r="AB3" s="42">
        <v>0.59627434874490004</v>
      </c>
      <c r="AC3" s="42">
        <v>0.59627434874490004</v>
      </c>
      <c r="AD3" s="42">
        <v>0.59627434874490004</v>
      </c>
      <c r="AE3" s="42">
        <v>0.59627434874490004</v>
      </c>
      <c r="AF3" s="42">
        <v>0.59627434874490004</v>
      </c>
      <c r="AG3" s="42">
        <v>0.59627434874490004</v>
      </c>
      <c r="AH3" s="61" t="s">
        <v>577</v>
      </c>
    </row>
    <row r="4" spans="1:34" ht="15" customHeight="1" x14ac:dyDescent="0.25">
      <c r="A4" s="40" t="s">
        <v>325</v>
      </c>
      <c r="B4" s="40" t="s">
        <v>323</v>
      </c>
      <c r="C4" s="40" t="s">
        <v>165</v>
      </c>
      <c r="D4" s="40" t="s">
        <v>12</v>
      </c>
      <c r="E4" s="40" t="s">
        <v>12</v>
      </c>
      <c r="F4" s="40" t="s">
        <v>13</v>
      </c>
      <c r="G4" s="40" t="s">
        <v>14</v>
      </c>
      <c r="H4" s="40" t="s">
        <v>21</v>
      </c>
      <c r="I4" s="41" t="s">
        <v>16</v>
      </c>
      <c r="J4" s="64">
        <v>25</v>
      </c>
      <c r="K4" s="42">
        <v>8.3261904761904805E-6</v>
      </c>
      <c r="L4" s="42">
        <v>3.3757142857142899E-5</v>
      </c>
      <c r="M4" s="42">
        <v>5.6592857142857101E-5</v>
      </c>
      <c r="N4" s="42">
        <v>5.7741666666666697E-5</v>
      </c>
      <c r="O4" s="42">
        <v>6.33309523809524E-5</v>
      </c>
      <c r="P4" s="42">
        <v>1.15595238095238E-5</v>
      </c>
      <c r="Q4" s="42">
        <v>1.27154761904762E-5</v>
      </c>
      <c r="R4" s="42">
        <v>1.3904761904761899E-5</v>
      </c>
      <c r="S4" s="42">
        <v>1.0678571428571401E-5</v>
      </c>
      <c r="T4" s="42">
        <v>1.6578571428571398E-5</v>
      </c>
      <c r="U4" s="42">
        <v>6.0422619047618998E-5</v>
      </c>
      <c r="V4" s="42">
        <v>4.3236904761904798E-5</v>
      </c>
      <c r="W4" s="42">
        <v>4.7539705185232501E-5</v>
      </c>
      <c r="X4" s="42">
        <v>5.54673669082528E-5</v>
      </c>
      <c r="Y4" s="42">
        <v>9.7796925547512001E-5</v>
      </c>
      <c r="Z4" s="42">
        <v>5.5827934718925402E-5</v>
      </c>
      <c r="AA4" s="42">
        <v>1.6018297386648599E-5</v>
      </c>
      <c r="AB4" s="42">
        <v>3.2107641546380001E-5</v>
      </c>
      <c r="AC4" s="42">
        <v>9.3481091027365304E-6</v>
      </c>
      <c r="AD4" s="42">
        <v>6.7741590934418903E-6</v>
      </c>
      <c r="AE4" s="42">
        <v>5.31051723371802E-6</v>
      </c>
      <c r="AF4" s="42">
        <v>5.79810966595947E-6</v>
      </c>
      <c r="AG4" s="42">
        <v>5.8096820485941501E-6</v>
      </c>
      <c r="AH4" s="61" t="s">
        <v>385</v>
      </c>
    </row>
    <row r="5" spans="1:34" ht="15" customHeight="1" x14ac:dyDescent="0.25">
      <c r="A5" s="40" t="s">
        <v>325</v>
      </c>
      <c r="B5" s="40" t="s">
        <v>323</v>
      </c>
      <c r="C5" s="40" t="s">
        <v>165</v>
      </c>
      <c r="D5" s="40" t="s">
        <v>12</v>
      </c>
      <c r="E5" s="40" t="s">
        <v>12</v>
      </c>
      <c r="F5" s="40" t="s">
        <v>13</v>
      </c>
      <c r="G5" s="40" t="s">
        <v>14</v>
      </c>
      <c r="H5" s="40" t="s">
        <v>21</v>
      </c>
      <c r="I5" s="41" t="s">
        <v>17</v>
      </c>
      <c r="J5" s="64">
        <v>1</v>
      </c>
      <c r="K5" s="42">
        <v>7.1538628571428606E-2</v>
      </c>
      <c r="L5" s="42">
        <v>0.290041371428571</v>
      </c>
      <c r="M5" s="42">
        <v>0.48624582857142801</v>
      </c>
      <c r="N5" s="42">
        <v>0.49611640000000001</v>
      </c>
      <c r="O5" s="42">
        <v>0.54413954285714305</v>
      </c>
      <c r="P5" s="42">
        <v>9.9319428571428503E-2</v>
      </c>
      <c r="Q5" s="42">
        <v>0.109251371428571</v>
      </c>
      <c r="R5" s="42">
        <v>0.119469714285714</v>
      </c>
      <c r="S5" s="42">
        <v>9.1750285714285701E-2</v>
      </c>
      <c r="T5" s="42">
        <v>0.14244308571428599</v>
      </c>
      <c r="U5" s="42">
        <v>0.51915114285714303</v>
      </c>
      <c r="V5" s="42">
        <v>0.37149148571428597</v>
      </c>
      <c r="W5" s="42">
        <v>0.40846114695151797</v>
      </c>
      <c r="X5" s="42">
        <v>0.47657366614355301</v>
      </c>
      <c r="Y5" s="42">
        <v>0.84025833988279597</v>
      </c>
      <c r="Z5" s="42">
        <v>0.479673615105007</v>
      </c>
      <c r="AA5" s="42">
        <v>0.13762921114608501</v>
      </c>
      <c r="AB5" s="42">
        <v>0.27586885616649698</v>
      </c>
      <c r="AC5" s="42">
        <v>8.0318953410712199E-2</v>
      </c>
      <c r="AD5" s="42">
        <v>5.8203574930852701E-2</v>
      </c>
      <c r="AE5" s="42">
        <v>4.5627964072105197E-2</v>
      </c>
      <c r="AF5" s="42">
        <v>4.9817358249923699E-2</v>
      </c>
      <c r="AG5" s="42">
        <v>4.9916788161521002E-2</v>
      </c>
      <c r="AH5" s="61" t="s">
        <v>385</v>
      </c>
    </row>
    <row r="6" spans="1:34" ht="15" customHeight="1" x14ac:dyDescent="0.25">
      <c r="A6" s="40" t="s">
        <v>325</v>
      </c>
      <c r="B6" s="40" t="s">
        <v>323</v>
      </c>
      <c r="C6" s="40" t="s">
        <v>165</v>
      </c>
      <c r="D6" s="40" t="s">
        <v>12</v>
      </c>
      <c r="E6" s="40" t="s">
        <v>12</v>
      </c>
      <c r="F6" s="40" t="s">
        <v>13</v>
      </c>
      <c r="G6" s="40" t="s">
        <v>14</v>
      </c>
      <c r="H6" s="40" t="s">
        <v>21</v>
      </c>
      <c r="I6" s="41" t="s">
        <v>18</v>
      </c>
      <c r="J6" s="64">
        <v>298</v>
      </c>
      <c r="K6" s="42">
        <v>4.9624095238095199E-5</v>
      </c>
      <c r="L6" s="42">
        <v>2.0119257142857101E-4</v>
      </c>
      <c r="M6" s="42">
        <v>3.3729342857142901E-4</v>
      </c>
      <c r="N6" s="42">
        <v>3.4414033333333299E-4</v>
      </c>
      <c r="O6" s="42">
        <v>3.7745247619047601E-4</v>
      </c>
      <c r="P6" s="42">
        <v>6.8894761904761905E-5</v>
      </c>
      <c r="Q6" s="42">
        <v>7.5784238095238097E-5</v>
      </c>
      <c r="R6" s="42">
        <v>8.2872380952380903E-5</v>
      </c>
      <c r="S6" s="42">
        <v>6.3644285714285702E-5</v>
      </c>
      <c r="T6" s="42">
        <v>9.8808285714285706E-5</v>
      </c>
      <c r="U6" s="42">
        <v>3.6011880952381E-4</v>
      </c>
      <c r="V6" s="42">
        <v>2.5769195238095198E-4</v>
      </c>
      <c r="W6" s="42">
        <v>2.8333664290398599E-4</v>
      </c>
      <c r="X6" s="42">
        <v>3.3058550677318699E-4</v>
      </c>
      <c r="Y6" s="42">
        <v>5.8286967626317195E-4</v>
      </c>
      <c r="Z6" s="42">
        <v>3.3273449092479501E-4</v>
      </c>
      <c r="AA6" s="42">
        <v>9.5469052424425902E-5</v>
      </c>
      <c r="AB6" s="42">
        <v>1.9136154361642499E-4</v>
      </c>
      <c r="AC6" s="42">
        <v>5.5714730252309701E-5</v>
      </c>
      <c r="AD6" s="42">
        <v>4.0373988196913602E-5</v>
      </c>
      <c r="AE6" s="42">
        <v>3.1650682712959398E-5</v>
      </c>
      <c r="AF6" s="42">
        <v>3.4556733609118398E-5</v>
      </c>
      <c r="AG6" s="42">
        <v>3.46257050096212E-5</v>
      </c>
      <c r="AH6" s="61" t="s">
        <v>385</v>
      </c>
    </row>
    <row r="7" spans="1:34" ht="15" customHeight="1" x14ac:dyDescent="0.25">
      <c r="A7" s="40" t="s">
        <v>325</v>
      </c>
      <c r="B7" s="40" t="s">
        <v>164</v>
      </c>
      <c r="C7" s="40" t="s">
        <v>165</v>
      </c>
      <c r="D7" s="40" t="s">
        <v>12</v>
      </c>
      <c r="E7" s="40" t="s">
        <v>12</v>
      </c>
      <c r="F7" s="40" t="s">
        <v>13</v>
      </c>
      <c r="G7" s="40" t="s">
        <v>14</v>
      </c>
      <c r="H7" s="40" t="s">
        <v>22</v>
      </c>
      <c r="I7" s="41" t="s">
        <v>16</v>
      </c>
      <c r="J7" s="64">
        <v>25</v>
      </c>
      <c r="K7" s="42">
        <v>6.7631102803420698E-4</v>
      </c>
      <c r="L7" s="42">
        <v>7.3649664376263901E-4</v>
      </c>
      <c r="M7" s="42">
        <v>6.5884186015190702E-4</v>
      </c>
      <c r="N7" s="42">
        <v>6.6264679846727995E-4</v>
      </c>
      <c r="O7" s="42">
        <v>6.0418010306279198E-4</v>
      </c>
      <c r="P7" s="42">
        <v>5.9960665559319803E-4</v>
      </c>
      <c r="Q7" s="42">
        <v>5.4371843925153304E-4</v>
      </c>
      <c r="R7" s="42">
        <v>5.0812063048313795E-4</v>
      </c>
      <c r="S7" s="42">
        <v>4.8555004966340898E-4</v>
      </c>
      <c r="T7" s="42">
        <v>4.63838817538122E-4</v>
      </c>
      <c r="U7" s="42">
        <v>4.6782040819723998E-4</v>
      </c>
      <c r="V7" s="42">
        <v>4.1769203682211399E-4</v>
      </c>
      <c r="W7" s="42">
        <v>5.2018193447984798E-4</v>
      </c>
      <c r="X7" s="42">
        <v>3.9306185573129002E-4</v>
      </c>
      <c r="Y7" s="42">
        <v>3.84223963288006E-4</v>
      </c>
      <c r="Z7" s="42">
        <v>3.89374276269093E-4</v>
      </c>
      <c r="AA7" s="42">
        <v>3.8888669842946299E-4</v>
      </c>
      <c r="AB7" s="42">
        <v>3.9666443239805201E-4</v>
      </c>
      <c r="AC7" s="42">
        <v>4.0459772104601302E-4</v>
      </c>
      <c r="AD7" s="42">
        <v>4.1268967546693298E-4</v>
      </c>
      <c r="AE7" s="42">
        <v>3.9169656045579199E-4</v>
      </c>
      <c r="AF7" s="42">
        <v>4.0299465232291302E-4</v>
      </c>
      <c r="AG7" s="42">
        <v>4.1105454536937103E-4</v>
      </c>
      <c r="AH7" s="61" t="s">
        <v>386</v>
      </c>
    </row>
    <row r="8" spans="1:34" ht="15" customHeight="1" x14ac:dyDescent="0.25">
      <c r="A8" s="40" t="s">
        <v>325</v>
      </c>
      <c r="B8" s="40" t="s">
        <v>164</v>
      </c>
      <c r="C8" s="40" t="s">
        <v>165</v>
      </c>
      <c r="D8" s="40" t="s">
        <v>12</v>
      </c>
      <c r="E8" s="40" t="s">
        <v>12</v>
      </c>
      <c r="F8" s="40" t="s">
        <v>13</v>
      </c>
      <c r="G8" s="40" t="s">
        <v>14</v>
      </c>
      <c r="H8" s="40" t="s">
        <v>22</v>
      </c>
      <c r="I8" s="41" t="s">
        <v>17</v>
      </c>
      <c r="J8" s="64">
        <v>1</v>
      </c>
      <c r="K8" s="42">
        <v>3.70348546568166</v>
      </c>
      <c r="L8" s="42">
        <v>4.0330624559330603</v>
      </c>
      <c r="M8" s="42">
        <v>3.6078241402443001</v>
      </c>
      <c r="N8" s="42">
        <v>3.6286600177691199</v>
      </c>
      <c r="O8" s="42">
        <v>3.3084958511632001</v>
      </c>
      <c r="P8" s="42">
        <v>3.2834516103781199</v>
      </c>
      <c r="Q8" s="42">
        <v>2.9774072190485099</v>
      </c>
      <c r="R8" s="42">
        <v>2.7824732878851099</v>
      </c>
      <c r="S8" s="42">
        <v>2.6588765778612902</v>
      </c>
      <c r="T8" s="42">
        <v>2.5399856692629799</v>
      </c>
      <c r="U8" s="42">
        <v>2.5617888966614801</v>
      </c>
      <c r="V8" s="42">
        <v>2.28728546982</v>
      </c>
      <c r="W8" s="42">
        <v>2.8485211005000002</v>
      </c>
      <c r="X8" s="42">
        <v>2.1524103695985599</v>
      </c>
      <c r="Y8" s="42">
        <v>2.1040139885635001</v>
      </c>
      <c r="Z8" s="42">
        <v>2.1322171502428402</v>
      </c>
      <c r="AA8" s="42">
        <v>2.1295471694682999</v>
      </c>
      <c r="AB8" s="42">
        <v>2.1721381128576698</v>
      </c>
      <c r="AC8" s="42">
        <v>2.2155808751148198</v>
      </c>
      <c r="AD8" s="42">
        <v>2.2598924926171202</v>
      </c>
      <c r="AE8" s="42">
        <v>2.1449340000000001</v>
      </c>
      <c r="AF8" s="42">
        <v>2.2068024559106401</v>
      </c>
      <c r="AG8" s="42">
        <v>2.2509385050288602</v>
      </c>
      <c r="AH8" s="61" t="s">
        <v>386</v>
      </c>
    </row>
    <row r="9" spans="1:34" ht="15" customHeight="1" x14ac:dyDescent="0.25">
      <c r="A9" s="40" t="s">
        <v>325</v>
      </c>
      <c r="B9" s="40" t="s">
        <v>164</v>
      </c>
      <c r="C9" s="40" t="s">
        <v>165</v>
      </c>
      <c r="D9" s="40" t="s">
        <v>12</v>
      </c>
      <c r="E9" s="40" t="s">
        <v>12</v>
      </c>
      <c r="F9" s="40" t="s">
        <v>13</v>
      </c>
      <c r="G9" s="40" t="s">
        <v>14</v>
      </c>
      <c r="H9" s="40" t="s">
        <v>22</v>
      </c>
      <c r="I9" s="41" t="s">
        <v>18</v>
      </c>
      <c r="J9" s="64">
        <v>298</v>
      </c>
      <c r="K9" s="42">
        <v>3.2246509816671001E-2</v>
      </c>
      <c r="L9" s="42">
        <v>3.5116159974602601E-2</v>
      </c>
      <c r="M9" s="42">
        <v>3.1413579892042902E-2</v>
      </c>
      <c r="N9" s="42">
        <v>3.1594999350919903E-2</v>
      </c>
      <c r="O9" s="42">
        <v>2.88073073140339E-2</v>
      </c>
      <c r="P9" s="42">
        <v>2.8589245338683698E-2</v>
      </c>
      <c r="Q9" s="42">
        <v>2.5924495183513099E-2</v>
      </c>
      <c r="R9" s="42">
        <v>2.4227191661435998E-2</v>
      </c>
      <c r="S9" s="42">
        <v>2.31510263679514E-2</v>
      </c>
      <c r="T9" s="42">
        <v>2.21158348202176E-2</v>
      </c>
      <c r="U9" s="42">
        <v>2.2305677062844399E-2</v>
      </c>
      <c r="V9" s="42">
        <v>1.9915556315678401E-2</v>
      </c>
      <c r="W9" s="42">
        <v>2.48022746359992E-2</v>
      </c>
      <c r="X9" s="42">
        <v>1.87411892812679E-2</v>
      </c>
      <c r="Y9" s="42">
        <v>1.83197985695721E-2</v>
      </c>
      <c r="Z9" s="42">
        <v>1.8565365492510401E-2</v>
      </c>
      <c r="AA9" s="42">
        <v>1.85421177811168E-2</v>
      </c>
      <c r="AB9" s="42">
        <v>1.8912960136739099E-2</v>
      </c>
      <c r="AC9" s="42">
        <v>1.9291219339473899E-2</v>
      </c>
      <c r="AD9" s="42">
        <v>1.9677043726263398E-2</v>
      </c>
      <c r="AE9" s="42">
        <v>1.8676092002532198E-2</v>
      </c>
      <c r="AF9" s="42">
        <v>1.92147850227565E-2</v>
      </c>
      <c r="AG9" s="42">
        <v>1.95990807232116E-2</v>
      </c>
      <c r="AH9" s="61" t="s">
        <v>386</v>
      </c>
    </row>
    <row r="10" spans="1:34" ht="15" customHeight="1" x14ac:dyDescent="0.25">
      <c r="A10" s="40" t="s">
        <v>325</v>
      </c>
      <c r="B10" s="40" t="s">
        <v>103</v>
      </c>
      <c r="C10" s="40" t="s">
        <v>165</v>
      </c>
      <c r="D10" s="40" t="s">
        <v>12</v>
      </c>
      <c r="E10" s="40" t="s">
        <v>12</v>
      </c>
      <c r="F10" s="40" t="s">
        <v>13</v>
      </c>
      <c r="G10" s="40" t="s">
        <v>14</v>
      </c>
      <c r="H10" s="40" t="s">
        <v>27</v>
      </c>
      <c r="I10" s="41" t="s">
        <v>16</v>
      </c>
      <c r="J10" s="64">
        <v>25</v>
      </c>
      <c r="K10" s="42"/>
      <c r="L10" s="42">
        <v>1.76625E-6</v>
      </c>
      <c r="M10" s="42"/>
      <c r="N10" s="42">
        <v>1.3072500000000001E-5</v>
      </c>
      <c r="O10" s="42"/>
      <c r="P10" s="42">
        <v>6.0637500000000002E-6</v>
      </c>
      <c r="Q10" s="42">
        <v>4.3874999999999999E-6</v>
      </c>
      <c r="R10" s="42">
        <v>2.023875E-5</v>
      </c>
      <c r="S10" s="42">
        <v>8.3699999999999995E-6</v>
      </c>
      <c r="T10" s="42">
        <v>6.9862500000000002E-6</v>
      </c>
      <c r="U10" s="42">
        <v>6.6937500000000001E-6</v>
      </c>
      <c r="V10" s="42">
        <v>3.7349999999999998E-6</v>
      </c>
      <c r="W10" s="42"/>
      <c r="X10" s="42"/>
      <c r="Y10" s="42"/>
      <c r="Z10" s="42"/>
      <c r="AA10" s="42"/>
      <c r="AB10" s="42"/>
      <c r="AC10" s="42"/>
      <c r="AD10" s="42"/>
      <c r="AE10" s="42"/>
      <c r="AF10" s="42"/>
      <c r="AG10" s="42"/>
      <c r="AH10" s="61" t="s">
        <v>1141</v>
      </c>
    </row>
    <row r="11" spans="1:34" ht="15" customHeight="1" x14ac:dyDescent="0.25">
      <c r="A11" s="40" t="s">
        <v>325</v>
      </c>
      <c r="B11" s="40" t="s">
        <v>103</v>
      </c>
      <c r="C11" s="40" t="s">
        <v>165</v>
      </c>
      <c r="D11" s="40" t="s">
        <v>12</v>
      </c>
      <c r="E11" s="40" t="s">
        <v>12</v>
      </c>
      <c r="F11" s="40" t="s">
        <v>13</v>
      </c>
      <c r="G11" s="40" t="s">
        <v>14</v>
      </c>
      <c r="H11" s="40" t="s">
        <v>27</v>
      </c>
      <c r="I11" s="41" t="s">
        <v>17</v>
      </c>
      <c r="J11" s="64">
        <v>1</v>
      </c>
      <c r="K11" s="42"/>
      <c r="L11" s="42">
        <v>1.7686049999999999E-3</v>
      </c>
      <c r="M11" s="42"/>
      <c r="N11" s="42">
        <v>1.308993E-2</v>
      </c>
      <c r="O11" s="42"/>
      <c r="P11" s="42">
        <v>6.0718350000000003E-3</v>
      </c>
      <c r="Q11" s="42">
        <v>4.3933499999999999E-3</v>
      </c>
      <c r="R11" s="42">
        <v>2.0265735E-2</v>
      </c>
      <c r="S11" s="42">
        <v>8.3811600000000003E-3</v>
      </c>
      <c r="T11" s="42">
        <v>6.9955649999999996E-3</v>
      </c>
      <c r="U11" s="42">
        <v>6.702675E-3</v>
      </c>
      <c r="V11" s="42">
        <v>3.73998E-3</v>
      </c>
      <c r="W11" s="42"/>
      <c r="X11" s="42"/>
      <c r="Y11" s="42"/>
      <c r="Z11" s="42"/>
      <c r="AA11" s="42"/>
      <c r="AB11" s="42"/>
      <c r="AC11" s="42"/>
      <c r="AD11" s="42"/>
      <c r="AE11" s="42"/>
      <c r="AF11" s="42"/>
      <c r="AG11" s="42"/>
      <c r="AH11" s="61" t="s">
        <v>1141</v>
      </c>
    </row>
    <row r="12" spans="1:34" ht="15" customHeight="1" x14ac:dyDescent="0.25">
      <c r="A12" s="40" t="s">
        <v>325</v>
      </c>
      <c r="B12" s="40" t="s">
        <v>103</v>
      </c>
      <c r="C12" s="40" t="s">
        <v>165</v>
      </c>
      <c r="D12" s="40" t="s">
        <v>12</v>
      </c>
      <c r="E12" s="40" t="s">
        <v>12</v>
      </c>
      <c r="F12" s="40" t="s">
        <v>13</v>
      </c>
      <c r="G12" s="40" t="s">
        <v>14</v>
      </c>
      <c r="H12" s="40" t="s">
        <v>27</v>
      </c>
      <c r="I12" s="41" t="s">
        <v>18</v>
      </c>
      <c r="J12" s="64">
        <v>298</v>
      </c>
      <c r="K12" s="42"/>
      <c r="L12" s="42">
        <v>4.2107399999999996E-6</v>
      </c>
      <c r="M12" s="42"/>
      <c r="N12" s="42">
        <v>3.116484E-5</v>
      </c>
      <c r="O12" s="42"/>
      <c r="P12" s="42">
        <v>1.445598E-5</v>
      </c>
      <c r="Q12" s="42">
        <v>1.0459799999999999E-5</v>
      </c>
      <c r="R12" s="42">
        <v>4.8249179999999997E-5</v>
      </c>
      <c r="S12" s="42">
        <v>1.9954080000000001E-5</v>
      </c>
      <c r="T12" s="42">
        <v>1.6655220000000001E-5</v>
      </c>
      <c r="U12" s="42">
        <v>1.5957899999999998E-5</v>
      </c>
      <c r="V12" s="42">
        <v>8.9042399999999996E-6</v>
      </c>
      <c r="W12" s="42"/>
      <c r="X12" s="42"/>
      <c r="Y12" s="42"/>
      <c r="Z12" s="42"/>
      <c r="AA12" s="42"/>
      <c r="AB12" s="42"/>
      <c r="AC12" s="42"/>
      <c r="AD12" s="42"/>
      <c r="AE12" s="42"/>
      <c r="AF12" s="42"/>
      <c r="AG12" s="42"/>
      <c r="AH12" s="61" t="s">
        <v>1141</v>
      </c>
    </row>
    <row r="13" spans="1:34" ht="15" customHeight="1" x14ac:dyDescent="0.25">
      <c r="A13" s="40" t="s">
        <v>325</v>
      </c>
      <c r="B13" s="40" t="s">
        <v>109</v>
      </c>
      <c r="C13" s="40" t="s">
        <v>104</v>
      </c>
      <c r="D13" s="40" t="s">
        <v>106</v>
      </c>
      <c r="E13" s="40" t="s">
        <v>110</v>
      </c>
      <c r="F13" s="40" t="s">
        <v>112</v>
      </c>
      <c r="G13" s="40" t="s">
        <v>14</v>
      </c>
      <c r="H13" s="40" t="s">
        <v>1127</v>
      </c>
      <c r="I13" s="41" t="s">
        <v>16</v>
      </c>
      <c r="J13" s="64">
        <v>25</v>
      </c>
      <c r="K13" s="42"/>
      <c r="L13" s="42"/>
      <c r="M13" s="42"/>
      <c r="N13" s="42"/>
      <c r="O13" s="42"/>
      <c r="P13" s="42"/>
      <c r="Q13" s="42"/>
      <c r="R13" s="42"/>
      <c r="S13" s="42"/>
      <c r="T13" s="42"/>
      <c r="U13" s="42"/>
      <c r="V13" s="42"/>
      <c r="W13" s="42"/>
      <c r="X13" s="42"/>
      <c r="Y13" s="42"/>
      <c r="Z13" s="42"/>
      <c r="AA13" s="42"/>
      <c r="AB13" s="42"/>
      <c r="AC13" s="42"/>
      <c r="AD13" s="42">
        <v>1.3062505255991601E-6</v>
      </c>
      <c r="AE13" s="42">
        <v>3.3324292364983E-6</v>
      </c>
      <c r="AF13" s="42">
        <v>6.5327971935538696E-6</v>
      </c>
      <c r="AG13" s="42">
        <v>8.7696634485402194E-6</v>
      </c>
      <c r="AH13" s="61" t="s">
        <v>1130</v>
      </c>
    </row>
    <row r="14" spans="1:34" ht="15" customHeight="1" x14ac:dyDescent="0.25">
      <c r="A14" s="40" t="s">
        <v>325</v>
      </c>
      <c r="B14" s="40" t="s">
        <v>109</v>
      </c>
      <c r="C14" s="40" t="s">
        <v>104</v>
      </c>
      <c r="D14" s="40" t="s">
        <v>106</v>
      </c>
      <c r="E14" s="40" t="s">
        <v>110</v>
      </c>
      <c r="F14" s="40" t="s">
        <v>112</v>
      </c>
      <c r="G14" s="40" t="s">
        <v>14</v>
      </c>
      <c r="H14" s="40" t="s">
        <v>1127</v>
      </c>
      <c r="I14" s="41" t="s">
        <v>18</v>
      </c>
      <c r="J14" s="64">
        <v>298</v>
      </c>
      <c r="K14" s="42"/>
      <c r="L14" s="42"/>
      <c r="M14" s="42"/>
      <c r="N14" s="42"/>
      <c r="O14" s="42"/>
      <c r="P14" s="42"/>
      <c r="Q14" s="42"/>
      <c r="R14" s="42"/>
      <c r="S14" s="42"/>
      <c r="T14" s="42"/>
      <c r="U14" s="42"/>
      <c r="V14" s="42"/>
      <c r="W14" s="42"/>
      <c r="X14" s="42"/>
      <c r="Y14" s="42"/>
      <c r="Z14" s="42"/>
      <c r="AA14" s="42"/>
      <c r="AB14" s="42"/>
      <c r="AC14" s="42"/>
      <c r="AD14" s="42">
        <v>6.2282025060567903E-5</v>
      </c>
      <c r="AE14" s="42">
        <v>1.5889022599623899E-4</v>
      </c>
      <c r="AF14" s="42">
        <v>3.1148377018864901E-4</v>
      </c>
      <c r="AG14" s="42">
        <v>4.1813755322639803E-4</v>
      </c>
      <c r="AH14" s="61" t="s">
        <v>1130</v>
      </c>
    </row>
    <row r="15" spans="1:34" ht="15" customHeight="1" x14ac:dyDescent="0.25">
      <c r="A15" s="40" t="s">
        <v>325</v>
      </c>
      <c r="B15" s="40" t="s">
        <v>109</v>
      </c>
      <c r="C15" s="40" t="s">
        <v>104</v>
      </c>
      <c r="D15" s="40" t="s">
        <v>106</v>
      </c>
      <c r="E15" s="40" t="s">
        <v>110</v>
      </c>
      <c r="F15" s="40" t="s">
        <v>112</v>
      </c>
      <c r="G15" s="40" t="s">
        <v>14</v>
      </c>
      <c r="H15" s="40" t="s">
        <v>22</v>
      </c>
      <c r="I15" s="41" t="s">
        <v>16</v>
      </c>
      <c r="J15" s="64">
        <v>25</v>
      </c>
      <c r="K15" s="42">
        <v>3.3226617903004099E-3</v>
      </c>
      <c r="L15" s="42">
        <v>3.1422232442871799E-3</v>
      </c>
      <c r="M15" s="42">
        <v>3.5191212540601098E-3</v>
      </c>
      <c r="N15" s="42">
        <v>3.4836401261869E-3</v>
      </c>
      <c r="O15" s="42">
        <v>3.6919290072426401E-3</v>
      </c>
      <c r="P15" s="42">
        <v>3.55688571154608E-3</v>
      </c>
      <c r="Q15" s="42">
        <v>3.61257324839204E-3</v>
      </c>
      <c r="R15" s="42">
        <v>3.7829967898327E-3</v>
      </c>
      <c r="S15" s="42">
        <v>3.29862583090964E-3</v>
      </c>
      <c r="T15" s="42">
        <v>3.2099309925772098E-3</v>
      </c>
      <c r="U15" s="42">
        <v>3.1309592063583302E-3</v>
      </c>
      <c r="V15" s="42">
        <v>3.09126241109691E-3</v>
      </c>
      <c r="W15" s="42">
        <v>2.9462539269620299E-3</v>
      </c>
      <c r="X15" s="42">
        <v>3.0962356056048199E-3</v>
      </c>
      <c r="Y15" s="42">
        <v>3.2139644975560399E-3</v>
      </c>
      <c r="Z15" s="42">
        <v>3.3549080241365198E-3</v>
      </c>
      <c r="AA15" s="42">
        <v>3.4726952121114799E-3</v>
      </c>
      <c r="AB15" s="42">
        <v>3.5269468939523102E-3</v>
      </c>
      <c r="AC15" s="42">
        <v>3.5352073492177102E-3</v>
      </c>
      <c r="AD15" s="42">
        <v>3.0571687385375999E-3</v>
      </c>
      <c r="AE15" s="42">
        <v>1.8282145589237999E-3</v>
      </c>
      <c r="AF15" s="42">
        <v>2.3616720136578301E-3</v>
      </c>
      <c r="AG15" s="42">
        <v>2.6308063093732998E-3</v>
      </c>
      <c r="AH15" s="61" t="s">
        <v>382</v>
      </c>
    </row>
    <row r="16" spans="1:34" ht="15" customHeight="1" x14ac:dyDescent="0.25">
      <c r="A16" s="40" t="s">
        <v>325</v>
      </c>
      <c r="B16" s="40" t="s">
        <v>109</v>
      </c>
      <c r="C16" s="40" t="s">
        <v>104</v>
      </c>
      <c r="D16" s="40" t="s">
        <v>106</v>
      </c>
      <c r="E16" s="40" t="s">
        <v>110</v>
      </c>
      <c r="F16" s="40" t="s">
        <v>112</v>
      </c>
      <c r="G16" s="40" t="s">
        <v>14</v>
      </c>
      <c r="H16" s="40" t="s">
        <v>22</v>
      </c>
      <c r="I16" s="41" t="s">
        <v>17</v>
      </c>
      <c r="J16" s="64">
        <v>1</v>
      </c>
      <c r="K16" s="42">
        <v>18.194926797986501</v>
      </c>
      <c r="L16" s="42">
        <v>17.2068436455483</v>
      </c>
      <c r="M16" s="42">
        <v>19.270740644678401</v>
      </c>
      <c r="N16" s="42">
        <v>19.0764456591798</v>
      </c>
      <c r="O16" s="42">
        <v>20.217037504761901</v>
      </c>
      <c r="P16" s="42">
        <v>19.477539164325801</v>
      </c>
      <c r="Q16" s="42">
        <v>19.782484632874599</v>
      </c>
      <c r="R16" s="42">
        <v>20.715725527334101</v>
      </c>
      <c r="S16" s="42">
        <v>18.063305661308899</v>
      </c>
      <c r="T16" s="42">
        <v>17.577611903512398</v>
      </c>
      <c r="U16" s="42">
        <v>17.145161669319702</v>
      </c>
      <c r="V16" s="42">
        <v>16.927781650081901</v>
      </c>
      <c r="W16" s="42">
        <v>16.1337138452805</v>
      </c>
      <c r="X16" s="42">
        <v>16.9550149093584</v>
      </c>
      <c r="Y16" s="42">
        <v>17.5996994142074</v>
      </c>
      <c r="Z16" s="42">
        <v>18.371507473718101</v>
      </c>
      <c r="AA16" s="42">
        <v>19.016511208133998</v>
      </c>
      <c r="AB16" s="42">
        <v>19.313593921350101</v>
      </c>
      <c r="AC16" s="42">
        <v>19.3588282510404</v>
      </c>
      <c r="AD16" s="42">
        <v>16.741084382757801</v>
      </c>
      <c r="AE16" s="42">
        <v>10.0113198904978</v>
      </c>
      <c r="AF16" s="42">
        <v>12.932537863106599</v>
      </c>
      <c r="AG16" s="42">
        <v>14.406319764010799</v>
      </c>
      <c r="AH16" s="61" t="s">
        <v>382</v>
      </c>
    </row>
    <row r="17" spans="1:34" ht="15" customHeight="1" x14ac:dyDescent="0.25">
      <c r="A17" s="40" t="s">
        <v>325</v>
      </c>
      <c r="B17" s="40" t="s">
        <v>109</v>
      </c>
      <c r="C17" s="40" t="s">
        <v>104</v>
      </c>
      <c r="D17" s="40" t="s">
        <v>106</v>
      </c>
      <c r="E17" s="40" t="s">
        <v>110</v>
      </c>
      <c r="F17" s="40" t="s">
        <v>112</v>
      </c>
      <c r="G17" s="40" t="s">
        <v>14</v>
      </c>
      <c r="H17" s="40" t="s">
        <v>22</v>
      </c>
      <c r="I17" s="41" t="s">
        <v>18</v>
      </c>
      <c r="J17" s="64">
        <v>298</v>
      </c>
      <c r="K17" s="42">
        <v>0.15842451416152301</v>
      </c>
      <c r="L17" s="42">
        <v>0.149821204287613</v>
      </c>
      <c r="M17" s="42">
        <v>0.16779170139358601</v>
      </c>
      <c r="N17" s="42">
        <v>0.16609996121659101</v>
      </c>
      <c r="O17" s="42">
        <v>0.176031175065329</v>
      </c>
      <c r="P17" s="42">
        <v>0.16959231072651701</v>
      </c>
      <c r="Q17" s="42">
        <v>0.17224749248333199</v>
      </c>
      <c r="R17" s="42">
        <v>0.180373286939223</v>
      </c>
      <c r="S17" s="42">
        <v>0.157278479617772</v>
      </c>
      <c r="T17" s="42">
        <v>0.153049509726081</v>
      </c>
      <c r="U17" s="42">
        <v>0.14928413495916501</v>
      </c>
      <c r="V17" s="42">
        <v>0.147391391761101</v>
      </c>
      <c r="W17" s="42">
        <v>0.14047738723754999</v>
      </c>
      <c r="X17" s="42">
        <v>0.14762851367523799</v>
      </c>
      <c r="Y17" s="42">
        <v>0.15324182724347199</v>
      </c>
      <c r="Z17" s="42">
        <v>0.15996201459083001</v>
      </c>
      <c r="AA17" s="42">
        <v>0.165578107713475</v>
      </c>
      <c r="AB17" s="42">
        <v>0.16816482790364601</v>
      </c>
      <c r="AC17" s="42">
        <v>0.16855868641069999</v>
      </c>
      <c r="AD17" s="42">
        <v>0.14576580545347301</v>
      </c>
      <c r="AE17" s="42">
        <v>8.7169270169486807E-2</v>
      </c>
      <c r="AF17" s="42">
        <v>0.112604521611205</v>
      </c>
      <c r="AG17" s="42">
        <v>0.12543684483091899</v>
      </c>
      <c r="AH17" s="61" t="s">
        <v>382</v>
      </c>
    </row>
    <row r="18" spans="1:34" ht="15" customHeight="1" x14ac:dyDescent="0.25">
      <c r="A18" s="40" t="s">
        <v>325</v>
      </c>
      <c r="B18" s="40" t="s">
        <v>107</v>
      </c>
      <c r="C18" s="40" t="s">
        <v>104</v>
      </c>
      <c r="D18" s="40" t="s">
        <v>106</v>
      </c>
      <c r="E18" s="40" t="s">
        <v>108</v>
      </c>
      <c r="F18" s="40" t="s">
        <v>13</v>
      </c>
      <c r="G18" s="40" t="s">
        <v>14</v>
      </c>
      <c r="H18" s="40" t="s">
        <v>1127</v>
      </c>
      <c r="I18" s="41" t="s">
        <v>16</v>
      </c>
      <c r="J18" s="64">
        <v>25</v>
      </c>
      <c r="K18" s="42"/>
      <c r="L18" s="42"/>
      <c r="M18" s="42"/>
      <c r="N18" s="42"/>
      <c r="O18" s="42"/>
      <c r="P18" s="42"/>
      <c r="Q18" s="42"/>
      <c r="R18" s="42"/>
      <c r="S18" s="42"/>
      <c r="T18" s="42"/>
      <c r="U18" s="42"/>
      <c r="V18" s="42"/>
      <c r="W18" s="42"/>
      <c r="X18" s="42"/>
      <c r="Y18" s="42"/>
      <c r="Z18" s="42"/>
      <c r="AA18" s="42"/>
      <c r="AB18" s="42"/>
      <c r="AC18" s="42"/>
      <c r="AD18" s="42">
        <v>1.5383482527763801E-6</v>
      </c>
      <c r="AE18" s="42">
        <v>3.2056880269223601E-6</v>
      </c>
      <c r="AF18" s="42">
        <v>5.3607003634272501E-6</v>
      </c>
      <c r="AG18" s="42">
        <v>8.1707261588943505E-6</v>
      </c>
      <c r="AH18" s="61" t="s">
        <v>1128</v>
      </c>
    </row>
    <row r="19" spans="1:34" ht="15" customHeight="1" x14ac:dyDescent="0.25">
      <c r="A19" s="40" t="s">
        <v>325</v>
      </c>
      <c r="B19" s="40" t="s">
        <v>107</v>
      </c>
      <c r="C19" s="40" t="s">
        <v>104</v>
      </c>
      <c r="D19" s="40" t="s">
        <v>106</v>
      </c>
      <c r="E19" s="40" t="s">
        <v>108</v>
      </c>
      <c r="F19" s="40" t="s">
        <v>13</v>
      </c>
      <c r="G19" s="40" t="s">
        <v>14</v>
      </c>
      <c r="H19" s="40" t="s">
        <v>1127</v>
      </c>
      <c r="I19" s="41" t="s">
        <v>18</v>
      </c>
      <c r="J19" s="64">
        <v>298</v>
      </c>
      <c r="K19" s="42"/>
      <c r="L19" s="42"/>
      <c r="M19" s="42"/>
      <c r="N19" s="42"/>
      <c r="O19" s="42"/>
      <c r="P19" s="42"/>
      <c r="Q19" s="42"/>
      <c r="R19" s="42"/>
      <c r="S19" s="42"/>
      <c r="T19" s="42"/>
      <c r="U19" s="42"/>
      <c r="V19" s="42"/>
      <c r="W19" s="42"/>
      <c r="X19" s="42"/>
      <c r="Y19" s="42"/>
      <c r="Z19" s="42"/>
      <c r="AA19" s="42"/>
      <c r="AB19" s="42"/>
      <c r="AC19" s="42"/>
      <c r="AD19" s="42">
        <v>7.33484446923778E-5</v>
      </c>
      <c r="AE19" s="42">
        <v>1.52847205123658E-4</v>
      </c>
      <c r="AF19" s="42">
        <v>2.5559819332821103E-4</v>
      </c>
      <c r="AG19" s="42">
        <v>3.8958022325608299E-4</v>
      </c>
      <c r="AH19" s="61" t="s">
        <v>1128</v>
      </c>
    </row>
    <row r="20" spans="1:34" ht="15" customHeight="1" x14ac:dyDescent="0.25">
      <c r="A20" s="40" t="s">
        <v>325</v>
      </c>
      <c r="B20" s="40" t="s">
        <v>107</v>
      </c>
      <c r="C20" s="40" t="s">
        <v>104</v>
      </c>
      <c r="D20" s="40" t="s">
        <v>106</v>
      </c>
      <c r="E20" s="40" t="s">
        <v>108</v>
      </c>
      <c r="F20" s="40" t="s">
        <v>13</v>
      </c>
      <c r="G20" s="40" t="s">
        <v>14</v>
      </c>
      <c r="H20" s="40" t="s">
        <v>22</v>
      </c>
      <c r="I20" s="41" t="s">
        <v>16</v>
      </c>
      <c r="J20" s="64">
        <v>25</v>
      </c>
      <c r="K20" s="42">
        <v>3.0343859542930102E-3</v>
      </c>
      <c r="L20" s="42">
        <v>2.7502612600853499E-3</v>
      </c>
      <c r="M20" s="42">
        <v>2.84211831972814E-3</v>
      </c>
      <c r="N20" s="42">
        <v>2.6345796575514301E-3</v>
      </c>
      <c r="O20" s="42">
        <v>2.8562318228284099E-3</v>
      </c>
      <c r="P20" s="42">
        <v>2.93004413385557E-3</v>
      </c>
      <c r="Q20" s="42">
        <v>3.0463791881013202E-3</v>
      </c>
      <c r="R20" s="42">
        <v>3.1760355063966501E-3</v>
      </c>
      <c r="S20" s="42">
        <v>3.01401567669483E-3</v>
      </c>
      <c r="T20" s="42">
        <v>2.9808583613421401E-3</v>
      </c>
      <c r="U20" s="42">
        <v>2.9330234394260501E-3</v>
      </c>
      <c r="V20" s="42">
        <v>3.1096794415625098E-3</v>
      </c>
      <c r="W20" s="42">
        <v>2.9718838711140002E-3</v>
      </c>
      <c r="X20" s="42">
        <v>3.2766114734520098E-3</v>
      </c>
      <c r="Y20" s="42">
        <v>3.6027042421211001E-3</v>
      </c>
      <c r="Z20" s="42">
        <v>3.9700394341159002E-3</v>
      </c>
      <c r="AA20" s="42">
        <v>4.2659606595538404E-3</v>
      </c>
      <c r="AB20" s="42">
        <v>4.4448688693611996E-3</v>
      </c>
      <c r="AC20" s="42">
        <v>4.3392580160342802E-3</v>
      </c>
      <c r="AD20" s="42">
        <v>3.6003738143681801E-3</v>
      </c>
      <c r="AE20" s="42">
        <v>1.7586826624848501E-3</v>
      </c>
      <c r="AF20" s="42">
        <v>1.9379471988513199E-3</v>
      </c>
      <c r="AG20" s="42">
        <v>2.4511314552850801E-3</v>
      </c>
      <c r="AH20" s="61" t="s">
        <v>381</v>
      </c>
    </row>
    <row r="21" spans="1:34" ht="15" customHeight="1" x14ac:dyDescent="0.25">
      <c r="A21" s="40" t="s">
        <v>325</v>
      </c>
      <c r="B21" s="40" t="s">
        <v>107</v>
      </c>
      <c r="C21" s="40" t="s">
        <v>104</v>
      </c>
      <c r="D21" s="40" t="s">
        <v>106</v>
      </c>
      <c r="E21" s="40" t="s">
        <v>108</v>
      </c>
      <c r="F21" s="40" t="s">
        <v>13</v>
      </c>
      <c r="G21" s="40" t="s">
        <v>14</v>
      </c>
      <c r="H21" s="40" t="s">
        <v>22</v>
      </c>
      <c r="I21" s="41" t="s">
        <v>17</v>
      </c>
      <c r="J21" s="64">
        <v>1</v>
      </c>
      <c r="K21" s="42">
        <v>16.6163256448102</v>
      </c>
      <c r="L21" s="42">
        <v>15.060456182651899</v>
      </c>
      <c r="M21" s="42">
        <v>15.5634662936893</v>
      </c>
      <c r="N21" s="42">
        <v>14.426982653650899</v>
      </c>
      <c r="O21" s="42">
        <v>15.6407519676397</v>
      </c>
      <c r="P21" s="42">
        <v>16.044948867802699</v>
      </c>
      <c r="Q21" s="42">
        <v>16.682000704441698</v>
      </c>
      <c r="R21" s="42">
        <v>17.391999906637601</v>
      </c>
      <c r="S21" s="42">
        <v>16.504777815646399</v>
      </c>
      <c r="T21" s="42">
        <v>16.323208049075198</v>
      </c>
      <c r="U21" s="42">
        <v>16.061263572754601</v>
      </c>
      <c r="V21" s="42">
        <v>17.028633479821501</v>
      </c>
      <c r="W21" s="42">
        <v>16.274063657302602</v>
      </c>
      <c r="X21" s="42">
        <v>17.942754835577698</v>
      </c>
      <c r="Y21" s="42">
        <v>19.728441862950501</v>
      </c>
      <c r="Z21" s="42">
        <v>21.739972783184601</v>
      </c>
      <c r="AA21" s="42">
        <v>23.3604401598317</v>
      </c>
      <c r="AB21" s="42">
        <v>24.340143177005</v>
      </c>
      <c r="AC21" s="42">
        <v>23.761817164118099</v>
      </c>
      <c r="AD21" s="42">
        <v>19.715680418949201</v>
      </c>
      <c r="AE21" s="42">
        <v>9.6305625803421293</v>
      </c>
      <c r="AF21" s="42">
        <v>10.6122168450598</v>
      </c>
      <c r="AG21" s="42">
        <v>13.422418595641</v>
      </c>
      <c r="AH21" s="61" t="s">
        <v>381</v>
      </c>
    </row>
    <row r="22" spans="1:34" ht="15" customHeight="1" x14ac:dyDescent="0.25">
      <c r="A22" s="40" t="s">
        <v>325</v>
      </c>
      <c r="B22" s="40" t="s">
        <v>107</v>
      </c>
      <c r="C22" s="40" t="s">
        <v>104</v>
      </c>
      <c r="D22" s="40" t="s">
        <v>106</v>
      </c>
      <c r="E22" s="40" t="s">
        <v>108</v>
      </c>
      <c r="F22" s="40" t="s">
        <v>13</v>
      </c>
      <c r="G22" s="40" t="s">
        <v>14</v>
      </c>
      <c r="H22" s="40" t="s">
        <v>22</v>
      </c>
      <c r="I22" s="41" t="s">
        <v>18</v>
      </c>
      <c r="J22" s="64">
        <v>298</v>
      </c>
      <c r="K22" s="42">
        <v>0.144679522300691</v>
      </c>
      <c r="L22" s="42">
        <v>0.13113245688087</v>
      </c>
      <c r="M22" s="42">
        <v>0.135512201484638</v>
      </c>
      <c r="N22" s="42">
        <v>0.125616758072052</v>
      </c>
      <c r="O22" s="42">
        <v>0.13618513331245899</v>
      </c>
      <c r="P22" s="42">
        <v>0.13970450430223399</v>
      </c>
      <c r="Q22" s="42">
        <v>0.14525135968867101</v>
      </c>
      <c r="R22" s="42">
        <v>0.15143337294499301</v>
      </c>
      <c r="S22" s="42">
        <v>0.14370826746481</v>
      </c>
      <c r="T22" s="42">
        <v>0.14212732666879299</v>
      </c>
      <c r="U22" s="42">
        <v>0.13984655759183401</v>
      </c>
      <c r="V22" s="42">
        <v>0.14826951577370001</v>
      </c>
      <c r="W22" s="42">
        <v>0.14169942297471499</v>
      </c>
      <c r="X22" s="42">
        <v>0.15622883505419199</v>
      </c>
      <c r="Y22" s="42">
        <v>0.17177693826433399</v>
      </c>
      <c r="Z22" s="42">
        <v>0.189291480218646</v>
      </c>
      <c r="AA22" s="42">
        <v>0.203401004247527</v>
      </c>
      <c r="AB22" s="42">
        <v>0.211931347691142</v>
      </c>
      <c r="AC22" s="42">
        <v>0.206895822204515</v>
      </c>
      <c r="AD22" s="42">
        <v>0.171665823469075</v>
      </c>
      <c r="AE22" s="42">
        <v>8.3853989347277502E-2</v>
      </c>
      <c r="AF22" s="42">
        <v>9.2401322441230893E-2</v>
      </c>
      <c r="AG22" s="42">
        <v>0.11686994778799301</v>
      </c>
      <c r="AH22" s="61" t="s">
        <v>381</v>
      </c>
    </row>
    <row r="23" spans="1:34" ht="15" customHeight="1" x14ac:dyDescent="0.25">
      <c r="A23" s="40" t="s">
        <v>325</v>
      </c>
      <c r="B23" s="40" t="s">
        <v>123</v>
      </c>
      <c r="C23" s="40" t="s">
        <v>104</v>
      </c>
      <c r="D23" s="40" t="s">
        <v>124</v>
      </c>
      <c r="E23" s="40" t="s">
        <v>128</v>
      </c>
      <c r="F23" s="40" t="s">
        <v>13</v>
      </c>
      <c r="G23" s="40" t="s">
        <v>14</v>
      </c>
      <c r="H23" s="40" t="s">
        <v>21</v>
      </c>
      <c r="I23" s="41" t="s">
        <v>16</v>
      </c>
      <c r="J23" s="64">
        <v>25</v>
      </c>
      <c r="K23" s="42">
        <v>7.7993850564189597E-6</v>
      </c>
      <c r="L23" s="42"/>
      <c r="M23" s="42"/>
      <c r="N23" s="42"/>
      <c r="O23" s="42"/>
      <c r="P23" s="42">
        <v>3.7237923022515899E-5</v>
      </c>
      <c r="Q23" s="42">
        <v>2.66777719064659E-5</v>
      </c>
      <c r="R23" s="42">
        <v>3.9245987942732699E-6</v>
      </c>
      <c r="S23" s="42"/>
      <c r="T23" s="42">
        <v>5.0954288484689899E-5</v>
      </c>
      <c r="U23" s="42"/>
      <c r="V23" s="42"/>
      <c r="W23" s="42"/>
      <c r="X23" s="42"/>
      <c r="Y23" s="42"/>
      <c r="Z23" s="42"/>
      <c r="AA23" s="42"/>
      <c r="AB23" s="42"/>
      <c r="AC23" s="42"/>
      <c r="AD23" s="42"/>
      <c r="AE23" s="42"/>
      <c r="AF23" s="42"/>
      <c r="AG23" s="42"/>
      <c r="AH23" s="61" t="s">
        <v>383</v>
      </c>
    </row>
    <row r="24" spans="1:34" ht="15" customHeight="1" x14ac:dyDescent="0.25">
      <c r="A24" s="40" t="s">
        <v>325</v>
      </c>
      <c r="B24" s="40" t="s">
        <v>123</v>
      </c>
      <c r="C24" s="40" t="s">
        <v>104</v>
      </c>
      <c r="D24" s="40" t="s">
        <v>124</v>
      </c>
      <c r="E24" s="40" t="s">
        <v>128</v>
      </c>
      <c r="F24" s="40" t="s">
        <v>13</v>
      </c>
      <c r="G24" s="40" t="s">
        <v>14</v>
      </c>
      <c r="H24" s="40" t="s">
        <v>21</v>
      </c>
      <c r="I24" s="41" t="s">
        <v>17</v>
      </c>
      <c r="J24" s="64">
        <v>1</v>
      </c>
      <c r="K24" s="42">
        <v>6.7012316404751707E-2</v>
      </c>
      <c r="L24" s="42"/>
      <c r="M24" s="42"/>
      <c r="N24" s="42"/>
      <c r="O24" s="42"/>
      <c r="P24" s="42">
        <v>0.31994823460945698</v>
      </c>
      <c r="Q24" s="42">
        <v>0.22921541622035499</v>
      </c>
      <c r="R24" s="42">
        <v>3.3720152840395902E-2</v>
      </c>
      <c r="S24" s="42"/>
      <c r="T24" s="42">
        <v>0.437799246660456</v>
      </c>
      <c r="U24" s="42"/>
      <c r="V24" s="42"/>
      <c r="W24" s="42"/>
      <c r="X24" s="42"/>
      <c r="Y24" s="42"/>
      <c r="Z24" s="42"/>
      <c r="AA24" s="42"/>
      <c r="AB24" s="42"/>
      <c r="AC24" s="42"/>
      <c r="AD24" s="42"/>
      <c r="AE24" s="42"/>
      <c r="AF24" s="42"/>
      <c r="AG24" s="42"/>
      <c r="AH24" s="61" t="s">
        <v>383</v>
      </c>
    </row>
    <row r="25" spans="1:34" ht="15" customHeight="1" x14ac:dyDescent="0.25">
      <c r="A25" s="40" t="s">
        <v>325</v>
      </c>
      <c r="B25" s="40" t="s">
        <v>123</v>
      </c>
      <c r="C25" s="40" t="s">
        <v>104</v>
      </c>
      <c r="D25" s="40" t="s">
        <v>124</v>
      </c>
      <c r="E25" s="40" t="s">
        <v>128</v>
      </c>
      <c r="F25" s="40" t="s">
        <v>13</v>
      </c>
      <c r="G25" s="40" t="s">
        <v>14</v>
      </c>
      <c r="H25" s="40" t="s">
        <v>21</v>
      </c>
      <c r="I25" s="41" t="s">
        <v>18</v>
      </c>
      <c r="J25" s="64">
        <v>298</v>
      </c>
      <c r="K25" s="42">
        <v>4.6484334936256997E-5</v>
      </c>
      <c r="L25" s="42"/>
      <c r="M25" s="42"/>
      <c r="N25" s="42"/>
      <c r="O25" s="42"/>
      <c r="P25" s="42">
        <v>2.2193802121419501E-4</v>
      </c>
      <c r="Q25" s="42">
        <v>1.5899952056253701E-4</v>
      </c>
      <c r="R25" s="42">
        <v>2.3390608813868702E-5</v>
      </c>
      <c r="S25" s="42"/>
      <c r="T25" s="42">
        <v>3.0368755936875202E-4</v>
      </c>
      <c r="U25" s="42"/>
      <c r="V25" s="42"/>
      <c r="W25" s="42"/>
      <c r="X25" s="42"/>
      <c r="Y25" s="42"/>
      <c r="Z25" s="42"/>
      <c r="AA25" s="42"/>
      <c r="AB25" s="42"/>
      <c r="AC25" s="42"/>
      <c r="AD25" s="42"/>
      <c r="AE25" s="42"/>
      <c r="AF25" s="42"/>
      <c r="AG25" s="42"/>
      <c r="AH25" s="61" t="s">
        <v>383</v>
      </c>
    </row>
    <row r="26" spans="1:34" ht="15" customHeight="1" x14ac:dyDescent="0.25">
      <c r="A26" s="40" t="s">
        <v>325</v>
      </c>
      <c r="B26" s="40" t="s">
        <v>123</v>
      </c>
      <c r="C26" s="40" t="s">
        <v>104</v>
      </c>
      <c r="D26" s="40" t="s">
        <v>124</v>
      </c>
      <c r="E26" s="40" t="s">
        <v>128</v>
      </c>
      <c r="F26" s="40" t="s">
        <v>13</v>
      </c>
      <c r="G26" s="40" t="s">
        <v>14</v>
      </c>
      <c r="H26" s="40" t="s">
        <v>27</v>
      </c>
      <c r="I26" s="61" t="s">
        <v>16</v>
      </c>
      <c r="J26" s="64">
        <v>25</v>
      </c>
      <c r="K26" s="68">
        <v>1.5337155042601599E-2</v>
      </c>
      <c r="L26" s="42">
        <v>1.1612694539623301E-2</v>
      </c>
      <c r="M26" s="42">
        <v>1.38523442987069E-2</v>
      </c>
      <c r="N26" s="42">
        <v>9.5183707685535402E-3</v>
      </c>
      <c r="O26" s="42">
        <v>1.14907521749186E-2</v>
      </c>
      <c r="P26" s="42">
        <v>1.4286473596352E-2</v>
      </c>
      <c r="Q26" s="42">
        <v>1.5922661717806999E-2</v>
      </c>
      <c r="R26" s="42">
        <v>1.74831646155304E-2</v>
      </c>
      <c r="S26" s="42">
        <v>1.7664725730513298E-2</v>
      </c>
      <c r="T26" s="42">
        <v>1.7012167232123E-2</v>
      </c>
      <c r="U26" s="42">
        <v>1.8722090078989902E-2</v>
      </c>
      <c r="V26" s="42">
        <v>1.3755163293252199E-2</v>
      </c>
      <c r="W26" s="42">
        <v>1.25653734968738E-2</v>
      </c>
      <c r="X26" s="42">
        <v>9.3357562500000005E-3</v>
      </c>
      <c r="Y26" s="42">
        <v>6.3644849999999996E-3</v>
      </c>
      <c r="Z26" s="42">
        <v>8.7672937500000003E-3</v>
      </c>
      <c r="AA26" s="42">
        <v>1.1011961250000001E-2</v>
      </c>
      <c r="AB26" s="42">
        <v>1.2481447499999999E-2</v>
      </c>
      <c r="AC26" s="42">
        <v>1.2948907500000001E-2</v>
      </c>
      <c r="AD26" s="42">
        <v>1.3889351249999999E-2</v>
      </c>
      <c r="AE26" s="42">
        <v>9.5104237500000001E-3</v>
      </c>
      <c r="AF26" s="69">
        <v>9.5104237500000001E-3</v>
      </c>
      <c r="AG26" s="70">
        <v>9.5104237500000001E-3</v>
      </c>
      <c r="AH26" s="61" t="s">
        <v>384</v>
      </c>
    </row>
    <row r="27" spans="1:34" ht="15" customHeight="1" x14ac:dyDescent="0.25">
      <c r="A27" s="40" t="s">
        <v>325</v>
      </c>
      <c r="B27" s="40" t="s">
        <v>123</v>
      </c>
      <c r="C27" s="40" t="s">
        <v>104</v>
      </c>
      <c r="D27" s="40" t="s">
        <v>124</v>
      </c>
      <c r="E27" s="40" t="s">
        <v>128</v>
      </c>
      <c r="F27" s="40" t="s">
        <v>13</v>
      </c>
      <c r="G27" s="40" t="s">
        <v>14</v>
      </c>
      <c r="H27" s="40" t="s">
        <v>27</v>
      </c>
      <c r="I27" s="61" t="s">
        <v>17</v>
      </c>
      <c r="J27" s="64">
        <v>1</v>
      </c>
      <c r="K27" s="68">
        <v>15.3576045826584</v>
      </c>
      <c r="L27" s="42">
        <v>11.6281781323428</v>
      </c>
      <c r="M27" s="42">
        <v>13.870814091105199</v>
      </c>
      <c r="N27" s="42">
        <v>9.5310619295782804</v>
      </c>
      <c r="O27" s="42">
        <v>11.5060731778185</v>
      </c>
      <c r="P27" s="42">
        <v>14.3055222278138</v>
      </c>
      <c r="Q27" s="42">
        <v>15.943891933430701</v>
      </c>
      <c r="R27" s="42">
        <v>17.506475501684399</v>
      </c>
      <c r="S27" s="42">
        <v>17.688278698154001</v>
      </c>
      <c r="T27" s="42">
        <v>17.0348501217658</v>
      </c>
      <c r="U27" s="42">
        <v>18.747052865761901</v>
      </c>
      <c r="V27" s="42">
        <v>13.7735035109766</v>
      </c>
      <c r="W27" s="42">
        <v>12.582127328203001</v>
      </c>
      <c r="X27" s="42">
        <v>9.348203925</v>
      </c>
      <c r="Y27" s="42">
        <v>6.3729709799999998</v>
      </c>
      <c r="Z27" s="42">
        <v>8.7789834750000004</v>
      </c>
      <c r="AA27" s="42">
        <v>11.026643865</v>
      </c>
      <c r="AB27" s="42">
        <v>12.49808943</v>
      </c>
      <c r="AC27" s="42">
        <v>12.96617271</v>
      </c>
      <c r="AD27" s="42">
        <v>13.907870385000001</v>
      </c>
      <c r="AE27" s="42">
        <v>9.5231043149999994</v>
      </c>
      <c r="AF27" s="69">
        <v>9.5231043149999994</v>
      </c>
      <c r="AG27" s="70">
        <v>9.5231043149999994</v>
      </c>
      <c r="AH27" s="61" t="s">
        <v>384</v>
      </c>
    </row>
    <row r="28" spans="1:34" ht="15" customHeight="1" x14ac:dyDescent="0.25">
      <c r="A28" s="40" t="s">
        <v>325</v>
      </c>
      <c r="B28" s="40" t="s">
        <v>123</v>
      </c>
      <c r="C28" s="40" t="s">
        <v>104</v>
      </c>
      <c r="D28" s="40" t="s">
        <v>124</v>
      </c>
      <c r="E28" s="40" t="s">
        <v>128</v>
      </c>
      <c r="F28" s="40" t="s">
        <v>13</v>
      </c>
      <c r="G28" s="40" t="s">
        <v>14</v>
      </c>
      <c r="H28" s="40" t="s">
        <v>27</v>
      </c>
      <c r="I28" s="61" t="s">
        <v>18</v>
      </c>
      <c r="J28" s="64">
        <v>298</v>
      </c>
      <c r="K28" s="68">
        <v>3.6563777621562203E-2</v>
      </c>
      <c r="L28" s="42">
        <v>2.7684663782461899E-2</v>
      </c>
      <c r="M28" s="42">
        <v>3.3023988808117202E-2</v>
      </c>
      <c r="N28" s="42">
        <v>2.26917959122316E-2</v>
      </c>
      <c r="O28" s="42">
        <v>2.7393953185005902E-2</v>
      </c>
      <c r="P28" s="42">
        <v>3.4058953053703198E-2</v>
      </c>
      <c r="Q28" s="42">
        <v>3.7959625535251902E-2</v>
      </c>
      <c r="R28" s="42">
        <v>4.1679864443424398E-2</v>
      </c>
      <c r="S28" s="42">
        <v>4.21127061415437E-2</v>
      </c>
      <c r="T28" s="42">
        <v>4.0557006681381097E-2</v>
      </c>
      <c r="U28" s="42">
        <v>4.4633462748311897E-2</v>
      </c>
      <c r="V28" s="42">
        <v>3.2792309291113299E-2</v>
      </c>
      <c r="W28" s="42">
        <v>2.9955850416547199E-2</v>
      </c>
      <c r="X28" s="42">
        <v>2.2256442899999999E-2</v>
      </c>
      <c r="Y28" s="42">
        <v>1.5172932240000001E-2</v>
      </c>
      <c r="Z28" s="42">
        <v>2.0901228300000001E-2</v>
      </c>
      <c r="AA28" s="42">
        <v>2.625251562E-2</v>
      </c>
      <c r="AB28" s="42">
        <v>2.9755770840000001E-2</v>
      </c>
      <c r="AC28" s="42">
        <v>3.0870195480000001E-2</v>
      </c>
      <c r="AD28" s="42">
        <v>3.3112213379999998E-2</v>
      </c>
      <c r="AE28" s="42">
        <v>2.2672850219999999E-2</v>
      </c>
      <c r="AF28" s="69">
        <v>2.2672850219999999E-2</v>
      </c>
      <c r="AG28" s="70">
        <v>2.2672850219999999E-2</v>
      </c>
      <c r="AH28" s="61" t="s">
        <v>384</v>
      </c>
    </row>
    <row r="29" spans="1:34" ht="15" customHeight="1" x14ac:dyDescent="0.2">
      <c r="I29"/>
      <c r="J29"/>
    </row>
    <row r="30" spans="1:34" ht="15" customHeight="1" x14ac:dyDescent="0.2">
      <c r="I30"/>
      <c r="J30"/>
    </row>
    <row r="31" spans="1:34" ht="15" customHeight="1" x14ac:dyDescent="0.2">
      <c r="I31"/>
      <c r="J31"/>
    </row>
    <row r="32" spans="1:34" ht="15" customHeight="1" x14ac:dyDescent="0.2">
      <c r="I32"/>
      <c r="J32"/>
    </row>
    <row r="33" spans="1:33" ht="15" customHeight="1" x14ac:dyDescent="0.2">
      <c r="I33"/>
      <c r="J33"/>
    </row>
    <row r="34" spans="1:33" ht="15" customHeight="1" x14ac:dyDescent="0.2">
      <c r="I34"/>
      <c r="J34"/>
    </row>
    <row r="35" spans="1:33" ht="15" customHeight="1" x14ac:dyDescent="0.2">
      <c r="I35"/>
      <c r="J35"/>
    </row>
    <row r="36" spans="1:33" ht="15" customHeight="1" x14ac:dyDescent="0.2">
      <c r="I36"/>
      <c r="J36"/>
    </row>
    <row r="37" spans="1:33" ht="15" customHeight="1" x14ac:dyDescent="0.2">
      <c r="I37"/>
      <c r="J37"/>
    </row>
    <row r="38" spans="1:33" ht="15" customHeight="1" x14ac:dyDescent="0.2">
      <c r="I38"/>
      <c r="J38"/>
    </row>
    <row r="39" spans="1:33" ht="15" customHeight="1" x14ac:dyDescent="0.2">
      <c r="I39"/>
      <c r="J39"/>
    </row>
    <row r="40" spans="1:33" ht="15" customHeight="1" x14ac:dyDescent="0.2">
      <c r="I40"/>
      <c r="J40"/>
    </row>
    <row r="41" spans="1:33" ht="15" customHeight="1" x14ac:dyDescent="0.2">
      <c r="I41"/>
      <c r="J41"/>
    </row>
    <row r="42" spans="1:33" ht="15" customHeight="1" x14ac:dyDescent="0.2">
      <c r="I42"/>
      <c r="J42"/>
    </row>
    <row r="43" spans="1:33" ht="15" customHeight="1" x14ac:dyDescent="0.2">
      <c r="I43"/>
      <c r="J43"/>
    </row>
    <row r="44" spans="1:33" ht="15" customHeight="1" x14ac:dyDescent="0.2">
      <c r="I44"/>
      <c r="J44"/>
    </row>
    <row r="45" spans="1:33" ht="15" customHeight="1" x14ac:dyDescent="0.2">
      <c r="A45" s="3"/>
      <c r="B45" s="3"/>
      <c r="C45" s="3"/>
      <c r="D45" s="3"/>
      <c r="E45" s="3"/>
      <c r="F45" s="3"/>
      <c r="G45" s="3"/>
      <c r="H45" s="3"/>
      <c r="I45" s="2"/>
      <c r="J45" s="2"/>
      <c r="K45" s="3"/>
      <c r="L45" s="3"/>
      <c r="M45" s="3"/>
      <c r="N45" s="3"/>
      <c r="O45" s="3"/>
      <c r="P45" s="3"/>
      <c r="Q45" s="3"/>
      <c r="R45" s="3"/>
      <c r="S45" s="3"/>
      <c r="T45" s="3"/>
      <c r="U45" s="3"/>
      <c r="V45" s="3"/>
      <c r="W45" s="3"/>
      <c r="X45" s="3"/>
      <c r="Y45" s="3"/>
      <c r="Z45" s="3"/>
      <c r="AA45" s="3"/>
      <c r="AB45" s="3"/>
      <c r="AC45" s="3"/>
      <c r="AD45" s="3"/>
      <c r="AE45" s="3"/>
      <c r="AF45" s="3"/>
      <c r="AG45" s="3"/>
    </row>
    <row r="46" spans="1:33" ht="15" customHeight="1" x14ac:dyDescent="0.2">
      <c r="A46" s="3"/>
      <c r="B46" s="3"/>
      <c r="C46" s="3"/>
      <c r="D46" s="3"/>
      <c r="E46" s="3"/>
      <c r="F46" s="3"/>
      <c r="G46" s="3"/>
      <c r="H46" s="3"/>
      <c r="I46" s="2"/>
      <c r="J46" s="2"/>
      <c r="K46" s="3"/>
      <c r="L46" s="3"/>
      <c r="M46" s="3"/>
      <c r="N46" s="3"/>
      <c r="O46" s="3"/>
      <c r="P46" s="3"/>
      <c r="Q46" s="3"/>
      <c r="R46" s="3"/>
      <c r="S46" s="3"/>
      <c r="T46" s="3"/>
      <c r="U46" s="3"/>
      <c r="V46" s="3"/>
      <c r="W46" s="3"/>
      <c r="X46" s="3"/>
      <c r="Y46" s="3"/>
      <c r="Z46" s="3"/>
      <c r="AA46" s="3"/>
      <c r="AB46" s="3"/>
      <c r="AC46" s="3"/>
      <c r="AD46" s="3"/>
      <c r="AE46" s="3"/>
      <c r="AF46" s="3"/>
      <c r="AG46" s="3"/>
    </row>
    <row r="47" spans="1:33" ht="15" customHeight="1" x14ac:dyDescent="0.2">
      <c r="A47" s="3"/>
      <c r="B47" s="3"/>
      <c r="C47" s="3"/>
      <c r="D47" s="3"/>
      <c r="E47" s="3"/>
      <c r="F47" s="3"/>
      <c r="G47" s="3"/>
      <c r="H47" s="3"/>
      <c r="I47" s="2"/>
      <c r="J47" s="2"/>
      <c r="K47" s="3"/>
      <c r="L47" s="3"/>
      <c r="M47" s="3"/>
      <c r="N47" s="3"/>
      <c r="O47" s="3"/>
      <c r="P47" s="3"/>
      <c r="Q47" s="3"/>
      <c r="R47" s="3"/>
      <c r="S47" s="3"/>
      <c r="T47" s="3"/>
      <c r="U47" s="3"/>
      <c r="V47" s="3"/>
      <c r="W47" s="3"/>
      <c r="X47" s="3"/>
      <c r="Y47" s="3"/>
      <c r="Z47" s="3"/>
      <c r="AA47" s="3"/>
      <c r="AB47" s="3"/>
      <c r="AC47" s="3"/>
      <c r="AD47" s="3"/>
      <c r="AE47" s="3"/>
      <c r="AF47" s="3"/>
      <c r="AG47" s="3"/>
    </row>
    <row r="48" spans="1:33" ht="15" customHeight="1" x14ac:dyDescent="0.2">
      <c r="A48" s="3"/>
      <c r="B48" s="3"/>
      <c r="C48" s="3"/>
      <c r="D48" s="3"/>
      <c r="E48" s="3"/>
      <c r="F48" s="3"/>
      <c r="G48" s="3"/>
      <c r="H48" s="3"/>
      <c r="I48" s="2"/>
      <c r="J48" s="2"/>
      <c r="K48" s="3"/>
      <c r="L48" s="3"/>
      <c r="M48" s="3"/>
      <c r="N48" s="3"/>
      <c r="O48" s="3"/>
      <c r="P48" s="3"/>
      <c r="Q48" s="3"/>
      <c r="R48" s="3"/>
      <c r="S48" s="3"/>
      <c r="T48" s="3"/>
      <c r="U48" s="3"/>
      <c r="V48" s="3"/>
      <c r="W48" s="3"/>
      <c r="X48" s="3"/>
      <c r="Y48" s="3"/>
      <c r="Z48" s="3"/>
      <c r="AA48" s="3"/>
      <c r="AB48" s="3"/>
      <c r="AC48" s="3"/>
      <c r="AD48" s="3"/>
      <c r="AE48" s="3"/>
      <c r="AF48" s="3"/>
      <c r="AG48" s="3"/>
    </row>
    <row r="49" spans="1:33" ht="15" customHeight="1" x14ac:dyDescent="0.2">
      <c r="A49" s="3"/>
      <c r="B49" s="3"/>
      <c r="C49" s="3"/>
      <c r="D49" s="3"/>
      <c r="E49" s="3"/>
      <c r="F49" s="3"/>
      <c r="G49" s="3"/>
      <c r="H49" s="3"/>
      <c r="I49" s="2"/>
      <c r="J49" s="2"/>
      <c r="K49" s="3"/>
      <c r="L49" s="3"/>
      <c r="M49" s="3"/>
      <c r="N49" s="3"/>
      <c r="O49" s="3"/>
      <c r="P49" s="3"/>
      <c r="Q49" s="3"/>
      <c r="R49" s="3"/>
      <c r="S49" s="3"/>
      <c r="T49" s="3"/>
      <c r="U49" s="3"/>
      <c r="V49" s="3"/>
      <c r="W49" s="3"/>
      <c r="X49" s="3"/>
      <c r="Y49" s="3"/>
      <c r="Z49" s="3"/>
      <c r="AA49" s="3"/>
      <c r="AB49" s="3"/>
      <c r="AC49" s="3"/>
      <c r="AD49" s="3"/>
      <c r="AE49" s="3"/>
      <c r="AF49" s="3"/>
      <c r="AG49" s="3"/>
    </row>
    <row r="50" spans="1:33" ht="15" customHeight="1" x14ac:dyDescent="0.2">
      <c r="A50" s="3"/>
      <c r="B50" s="3"/>
      <c r="C50" s="3"/>
      <c r="D50" s="3"/>
      <c r="E50" s="3"/>
      <c r="F50" s="3"/>
      <c r="G50" s="3"/>
      <c r="H50" s="3"/>
      <c r="I50" s="2"/>
      <c r="J50" s="2"/>
      <c r="K50" s="3"/>
      <c r="L50" s="3"/>
      <c r="M50" s="3"/>
      <c r="N50" s="3"/>
      <c r="O50" s="3"/>
      <c r="P50" s="3"/>
      <c r="Q50" s="3"/>
      <c r="R50" s="3"/>
      <c r="S50" s="3"/>
      <c r="T50" s="3"/>
      <c r="U50" s="3"/>
      <c r="V50" s="3"/>
      <c r="W50" s="3"/>
      <c r="X50" s="3"/>
      <c r="Y50" s="3"/>
      <c r="Z50" s="3"/>
      <c r="AA50" s="3"/>
      <c r="AB50" s="3"/>
      <c r="AC50" s="3"/>
      <c r="AD50" s="3"/>
      <c r="AE50" s="3"/>
      <c r="AF50" s="3"/>
      <c r="AG50" s="3"/>
    </row>
    <row r="51" spans="1:33" ht="15" customHeight="1" x14ac:dyDescent="0.2">
      <c r="A51" s="3"/>
      <c r="B51" s="3"/>
      <c r="C51" s="3"/>
      <c r="D51" s="3"/>
      <c r="E51" s="3"/>
      <c r="F51" s="3"/>
      <c r="G51" s="3"/>
      <c r="H51" s="3"/>
      <c r="I51" s="2"/>
      <c r="J51" s="2"/>
      <c r="K51" s="3"/>
      <c r="L51" s="3"/>
      <c r="M51" s="3"/>
      <c r="N51" s="3"/>
      <c r="O51" s="3"/>
      <c r="P51" s="3"/>
      <c r="Q51" s="3"/>
      <c r="R51" s="3"/>
      <c r="S51" s="3"/>
      <c r="T51" s="3"/>
      <c r="U51" s="3"/>
      <c r="V51" s="3"/>
      <c r="W51" s="3"/>
      <c r="X51" s="3"/>
      <c r="Y51" s="3"/>
      <c r="Z51" s="3"/>
      <c r="AA51" s="3"/>
      <c r="AB51" s="3"/>
      <c r="AC51" s="3"/>
      <c r="AD51" s="3"/>
      <c r="AE51" s="3"/>
      <c r="AF51" s="3"/>
      <c r="AG51" s="3"/>
    </row>
    <row r="52" spans="1:33" ht="15" customHeight="1" x14ac:dyDescent="0.2">
      <c r="A52" s="3"/>
      <c r="B52" s="3"/>
      <c r="C52" s="3"/>
      <c r="D52" s="3"/>
      <c r="E52" s="3"/>
      <c r="F52" s="3"/>
      <c r="G52" s="3"/>
      <c r="H52" s="3"/>
      <c r="I52" s="2"/>
      <c r="J52" s="2"/>
      <c r="K52" s="3"/>
      <c r="L52" s="3"/>
      <c r="M52" s="3"/>
      <c r="N52" s="3"/>
      <c r="O52" s="3"/>
      <c r="P52" s="3"/>
      <c r="Q52" s="3"/>
      <c r="R52" s="3"/>
      <c r="S52" s="3"/>
      <c r="T52" s="3"/>
      <c r="U52" s="3"/>
      <c r="V52" s="3"/>
      <c r="W52" s="3"/>
      <c r="X52" s="3"/>
      <c r="Y52" s="3"/>
      <c r="Z52" s="3"/>
      <c r="AA52" s="3"/>
      <c r="AB52" s="3"/>
      <c r="AC52" s="3"/>
      <c r="AD52" s="3"/>
      <c r="AE52" s="3"/>
      <c r="AF52" s="3"/>
      <c r="AG52" s="3"/>
    </row>
    <row r="53" spans="1:33" ht="15" customHeight="1" x14ac:dyDescent="0.2">
      <c r="A53" s="3"/>
      <c r="B53" s="3"/>
      <c r="C53" s="3"/>
      <c r="D53" s="3"/>
      <c r="E53" s="3"/>
      <c r="F53" s="3"/>
      <c r="G53" s="3"/>
      <c r="H53" s="3"/>
      <c r="I53" s="2"/>
      <c r="J53" s="2"/>
      <c r="K53" s="3"/>
      <c r="L53" s="3"/>
      <c r="M53" s="3"/>
      <c r="N53" s="3"/>
      <c r="O53" s="3"/>
      <c r="P53" s="3"/>
      <c r="Q53" s="3"/>
      <c r="R53" s="3"/>
      <c r="S53" s="3"/>
      <c r="T53" s="3"/>
      <c r="U53" s="3"/>
      <c r="V53" s="3"/>
      <c r="W53" s="3"/>
      <c r="X53" s="3"/>
      <c r="Y53" s="3"/>
      <c r="Z53" s="3"/>
      <c r="AA53" s="3"/>
      <c r="AB53" s="3"/>
      <c r="AC53" s="3"/>
      <c r="AD53" s="3"/>
      <c r="AE53" s="3"/>
      <c r="AF53" s="3"/>
      <c r="AG53" s="3"/>
    </row>
    <row r="54" spans="1:33" ht="15" customHeight="1" x14ac:dyDescent="0.2">
      <c r="A54" s="3"/>
      <c r="B54" s="3"/>
      <c r="C54" s="3"/>
      <c r="D54" s="3"/>
      <c r="E54" s="3"/>
      <c r="F54" s="3"/>
      <c r="G54" s="3"/>
      <c r="H54" s="3"/>
      <c r="I54" s="2"/>
      <c r="J54" s="2"/>
      <c r="K54" s="3"/>
      <c r="L54" s="3"/>
      <c r="M54" s="3"/>
      <c r="N54" s="3"/>
      <c r="O54" s="3"/>
      <c r="P54" s="3"/>
      <c r="Q54" s="3"/>
      <c r="R54" s="3"/>
      <c r="S54" s="3"/>
      <c r="T54" s="3"/>
      <c r="U54" s="3"/>
      <c r="V54" s="3"/>
      <c r="W54" s="3"/>
      <c r="X54" s="3"/>
      <c r="Y54" s="3"/>
      <c r="Z54" s="3"/>
      <c r="AA54" s="3"/>
      <c r="AB54" s="3"/>
      <c r="AC54" s="3"/>
      <c r="AD54" s="3"/>
      <c r="AE54" s="3"/>
      <c r="AF54" s="3"/>
      <c r="AG54" s="3"/>
    </row>
    <row r="55" spans="1:33" ht="15" customHeight="1" x14ac:dyDescent="0.2">
      <c r="A55" s="3"/>
      <c r="B55" s="3"/>
      <c r="C55" s="3"/>
      <c r="D55" s="3"/>
      <c r="E55" s="3"/>
      <c r="F55" s="3"/>
      <c r="G55" s="3"/>
      <c r="H55" s="3"/>
      <c r="I55" s="2"/>
      <c r="J55" s="2"/>
      <c r="K55" s="3"/>
      <c r="L55" s="3"/>
      <c r="M55" s="3"/>
      <c r="N55" s="3"/>
      <c r="O55" s="3"/>
      <c r="P55" s="3"/>
      <c r="Q55" s="3"/>
      <c r="R55" s="3"/>
      <c r="S55" s="3"/>
      <c r="T55" s="3"/>
      <c r="U55" s="3"/>
      <c r="V55" s="3"/>
      <c r="W55" s="3"/>
      <c r="X55" s="3"/>
      <c r="Y55" s="3"/>
      <c r="Z55" s="3"/>
      <c r="AA55" s="3"/>
      <c r="AB55" s="3"/>
      <c r="AC55" s="3"/>
      <c r="AD55" s="3"/>
      <c r="AE55" s="3"/>
      <c r="AF55" s="3"/>
      <c r="AG55" s="3"/>
    </row>
    <row r="56" spans="1:33" ht="15" customHeight="1" x14ac:dyDescent="0.2">
      <c r="A56" s="3"/>
      <c r="B56" s="3"/>
      <c r="C56" s="3"/>
      <c r="D56" s="3"/>
      <c r="E56" s="3"/>
      <c r="F56" s="3"/>
      <c r="G56" s="3"/>
      <c r="H56" s="3"/>
      <c r="I56" s="2"/>
      <c r="J56" s="2"/>
      <c r="K56" s="3"/>
      <c r="L56" s="3"/>
      <c r="M56" s="3"/>
      <c r="N56" s="3"/>
      <c r="O56" s="3"/>
      <c r="P56" s="3"/>
      <c r="Q56" s="3"/>
      <c r="R56" s="3"/>
      <c r="S56" s="3"/>
      <c r="T56" s="3"/>
      <c r="U56" s="3"/>
      <c r="V56" s="3"/>
      <c r="W56" s="3"/>
      <c r="X56" s="3"/>
      <c r="Y56" s="3"/>
      <c r="Z56" s="3"/>
      <c r="AA56" s="3"/>
      <c r="AB56" s="3"/>
      <c r="AC56" s="3"/>
      <c r="AD56" s="3"/>
      <c r="AE56" s="3"/>
      <c r="AF56" s="3"/>
      <c r="AG56" s="3"/>
    </row>
    <row r="57" spans="1:33" ht="15" customHeight="1" x14ac:dyDescent="0.2">
      <c r="A57" s="3"/>
      <c r="B57" s="3"/>
      <c r="C57" s="3"/>
      <c r="D57" s="3"/>
      <c r="E57" s="3"/>
      <c r="F57" s="3"/>
      <c r="G57" s="3"/>
      <c r="H57" s="3"/>
      <c r="I57" s="2"/>
      <c r="J57" s="2"/>
      <c r="K57" s="3"/>
      <c r="L57" s="3"/>
      <c r="M57" s="3"/>
      <c r="N57" s="3"/>
      <c r="O57" s="3"/>
      <c r="P57" s="3"/>
      <c r="Q57" s="3"/>
      <c r="R57" s="3"/>
      <c r="S57" s="3"/>
      <c r="T57" s="3"/>
      <c r="U57" s="3"/>
      <c r="V57" s="3"/>
      <c r="W57" s="3"/>
      <c r="X57" s="3"/>
      <c r="Y57" s="3"/>
      <c r="Z57" s="3"/>
      <c r="AA57" s="3"/>
      <c r="AB57" s="3"/>
      <c r="AC57" s="3"/>
      <c r="AD57" s="3"/>
      <c r="AE57" s="3"/>
      <c r="AF57" s="3"/>
      <c r="AG57" s="3"/>
    </row>
    <row r="58" spans="1:33" ht="15" customHeight="1" x14ac:dyDescent="0.2">
      <c r="A58" s="3"/>
      <c r="B58" s="3"/>
      <c r="C58" s="3"/>
      <c r="D58" s="3"/>
      <c r="E58" s="3"/>
      <c r="F58" s="3"/>
      <c r="G58" s="3"/>
      <c r="H58" s="3"/>
      <c r="I58" s="2"/>
      <c r="J58" s="2"/>
      <c r="K58" s="3"/>
      <c r="L58" s="3"/>
      <c r="M58" s="3"/>
      <c r="N58" s="3"/>
      <c r="O58" s="3"/>
      <c r="P58" s="3"/>
      <c r="Q58" s="3"/>
      <c r="R58" s="3"/>
      <c r="S58" s="3"/>
      <c r="T58" s="3"/>
      <c r="U58" s="3"/>
      <c r="V58" s="3"/>
      <c r="W58" s="3"/>
      <c r="X58" s="3"/>
      <c r="Y58" s="3"/>
      <c r="Z58" s="3"/>
      <c r="AA58" s="3"/>
      <c r="AB58" s="3"/>
      <c r="AC58" s="3"/>
      <c r="AD58" s="3"/>
      <c r="AE58" s="3"/>
      <c r="AF58" s="3"/>
      <c r="AG58" s="3"/>
    </row>
    <row r="59" spans="1:33" ht="15" customHeight="1" x14ac:dyDescent="0.2">
      <c r="A59" s="3"/>
      <c r="B59" s="3"/>
      <c r="C59" s="3"/>
      <c r="D59" s="3"/>
      <c r="E59" s="3"/>
      <c r="F59" s="3"/>
      <c r="G59" s="3"/>
      <c r="H59" s="3"/>
      <c r="I59" s="2"/>
      <c r="J59" s="2"/>
      <c r="K59" s="3"/>
      <c r="L59" s="3"/>
      <c r="M59" s="3"/>
      <c r="N59" s="3"/>
      <c r="O59" s="3"/>
      <c r="P59" s="3"/>
      <c r="Q59" s="3"/>
      <c r="R59" s="3"/>
      <c r="S59" s="3"/>
      <c r="T59" s="3"/>
      <c r="U59" s="3"/>
      <c r="V59" s="3"/>
      <c r="W59" s="3"/>
      <c r="X59" s="3"/>
      <c r="Y59" s="3"/>
      <c r="Z59" s="3"/>
      <c r="AA59" s="3"/>
      <c r="AB59" s="3"/>
      <c r="AC59" s="3"/>
      <c r="AD59" s="3"/>
      <c r="AE59" s="3"/>
      <c r="AF59" s="3"/>
      <c r="AG59" s="3"/>
    </row>
    <row r="60" spans="1:33" ht="15" customHeight="1" x14ac:dyDescent="0.2">
      <c r="A60" s="3"/>
      <c r="B60" s="3"/>
      <c r="C60" s="3"/>
      <c r="D60" s="3"/>
      <c r="E60" s="3"/>
      <c r="F60" s="3"/>
      <c r="G60" s="3"/>
      <c r="H60" s="3"/>
      <c r="I60" s="2"/>
      <c r="J60" s="2"/>
      <c r="K60" s="3"/>
      <c r="L60" s="3"/>
      <c r="M60" s="3"/>
      <c r="N60" s="3"/>
      <c r="O60" s="3"/>
      <c r="P60" s="3"/>
      <c r="Q60" s="3"/>
      <c r="R60" s="3"/>
      <c r="S60" s="3"/>
      <c r="T60" s="3"/>
      <c r="U60" s="3"/>
      <c r="V60" s="3"/>
      <c r="W60" s="3"/>
      <c r="X60" s="3"/>
      <c r="Y60" s="3"/>
      <c r="Z60" s="3"/>
      <c r="AA60" s="3"/>
      <c r="AB60" s="3"/>
      <c r="AC60" s="3"/>
      <c r="AD60" s="3"/>
      <c r="AE60" s="3"/>
      <c r="AF60" s="3"/>
      <c r="AG60" s="3"/>
    </row>
    <row r="61" spans="1:33" ht="15" customHeight="1" x14ac:dyDescent="0.2">
      <c r="A61" s="3"/>
      <c r="B61" s="3"/>
      <c r="C61" s="3"/>
      <c r="D61" s="3"/>
      <c r="E61" s="3"/>
      <c r="F61" s="3"/>
      <c r="G61" s="3"/>
      <c r="H61" s="3"/>
      <c r="I61" s="2"/>
      <c r="J61" s="2"/>
      <c r="K61" s="3"/>
      <c r="L61" s="3"/>
      <c r="M61" s="3"/>
      <c r="N61" s="3"/>
      <c r="O61" s="3"/>
      <c r="P61" s="3"/>
      <c r="Q61" s="3"/>
      <c r="R61" s="3"/>
      <c r="S61" s="3"/>
      <c r="T61" s="3"/>
      <c r="U61" s="3"/>
      <c r="V61" s="3"/>
      <c r="W61" s="3"/>
      <c r="X61" s="3"/>
      <c r="Y61" s="3"/>
      <c r="Z61" s="3"/>
      <c r="AA61" s="3"/>
      <c r="AB61" s="3"/>
      <c r="AC61" s="3"/>
      <c r="AD61" s="3"/>
      <c r="AE61" s="3"/>
      <c r="AF61" s="3"/>
      <c r="AG61" s="3"/>
    </row>
    <row r="62" spans="1:33" ht="15" customHeight="1" x14ac:dyDescent="0.2">
      <c r="A62" s="3"/>
      <c r="B62" s="3"/>
      <c r="C62" s="3"/>
      <c r="D62" s="3"/>
      <c r="E62" s="3"/>
      <c r="F62" s="3"/>
      <c r="G62" s="3"/>
      <c r="H62" s="3"/>
      <c r="I62" s="2"/>
      <c r="J62" s="2"/>
      <c r="K62" s="3"/>
      <c r="L62" s="3"/>
      <c r="M62" s="3"/>
      <c r="N62" s="3"/>
      <c r="O62" s="3"/>
      <c r="P62" s="3"/>
      <c r="Q62" s="3"/>
      <c r="R62" s="3"/>
      <c r="S62" s="3"/>
      <c r="T62" s="3"/>
      <c r="U62" s="3"/>
      <c r="V62" s="3"/>
      <c r="W62" s="3"/>
      <c r="X62" s="3"/>
      <c r="Y62" s="3"/>
      <c r="Z62" s="3"/>
      <c r="AA62" s="3"/>
      <c r="AB62" s="3"/>
      <c r="AC62" s="3"/>
      <c r="AD62" s="3"/>
      <c r="AE62" s="3"/>
      <c r="AF62" s="3"/>
      <c r="AG62" s="3"/>
    </row>
    <row r="63" spans="1:33" ht="15" customHeight="1" x14ac:dyDescent="0.2">
      <c r="A63" s="3"/>
      <c r="B63" s="3"/>
      <c r="C63" s="3"/>
      <c r="D63" s="3"/>
      <c r="E63" s="3"/>
      <c r="F63" s="3"/>
      <c r="G63" s="3"/>
      <c r="H63" s="3"/>
      <c r="I63" s="2"/>
      <c r="J63" s="2"/>
      <c r="K63" s="3"/>
      <c r="L63" s="3"/>
      <c r="M63" s="3"/>
      <c r="N63" s="3"/>
      <c r="O63" s="3"/>
      <c r="P63" s="3"/>
      <c r="Q63" s="3"/>
      <c r="R63" s="3"/>
      <c r="S63" s="3"/>
      <c r="T63" s="3"/>
      <c r="U63" s="3"/>
      <c r="V63" s="3"/>
      <c r="W63" s="3"/>
      <c r="X63" s="3"/>
      <c r="Y63" s="3"/>
      <c r="Z63" s="3"/>
      <c r="AA63" s="3"/>
      <c r="AB63" s="3"/>
      <c r="AC63" s="3"/>
      <c r="AD63" s="3"/>
      <c r="AE63" s="3"/>
      <c r="AF63" s="3"/>
      <c r="AG63" s="3"/>
    </row>
    <row r="64" spans="1:33" ht="15" customHeight="1" x14ac:dyDescent="0.2">
      <c r="A64" s="3"/>
      <c r="B64" s="3"/>
      <c r="C64" s="3"/>
      <c r="D64" s="3"/>
      <c r="E64" s="3"/>
      <c r="F64" s="3"/>
      <c r="G64" s="3"/>
      <c r="H64" s="3"/>
      <c r="I64" s="2"/>
      <c r="J64" s="2"/>
      <c r="K64" s="3"/>
      <c r="L64" s="3"/>
      <c r="M64" s="3"/>
      <c r="N64" s="3"/>
      <c r="O64" s="3"/>
      <c r="P64" s="3"/>
      <c r="Q64" s="3"/>
      <c r="R64" s="3"/>
      <c r="S64" s="3"/>
      <c r="T64" s="3"/>
      <c r="U64" s="3"/>
      <c r="V64" s="3"/>
      <c r="W64" s="3"/>
      <c r="X64" s="3"/>
      <c r="Y64" s="3"/>
      <c r="Z64" s="3"/>
      <c r="AA64" s="3"/>
      <c r="AB64" s="3"/>
      <c r="AC64" s="3"/>
      <c r="AD64" s="3"/>
      <c r="AE64" s="3"/>
      <c r="AF64" s="3"/>
      <c r="AG64" s="3"/>
    </row>
    <row r="65" spans="1:33" ht="15" customHeight="1" x14ac:dyDescent="0.2">
      <c r="A65" s="3"/>
      <c r="B65" s="3"/>
      <c r="C65" s="3"/>
      <c r="D65" s="3"/>
      <c r="E65" s="3"/>
      <c r="F65" s="3"/>
      <c r="G65" s="3"/>
      <c r="H65" s="3"/>
      <c r="I65" s="2"/>
      <c r="J65" s="2"/>
      <c r="K65" s="3"/>
      <c r="L65" s="3"/>
      <c r="M65" s="3"/>
      <c r="N65" s="3"/>
      <c r="O65" s="3"/>
      <c r="P65" s="3"/>
      <c r="Q65" s="3"/>
      <c r="R65" s="3"/>
      <c r="S65" s="3"/>
      <c r="T65" s="3"/>
      <c r="U65" s="3"/>
      <c r="V65" s="3"/>
      <c r="W65" s="3"/>
      <c r="X65" s="3"/>
      <c r="Y65" s="3"/>
      <c r="Z65" s="3"/>
      <c r="AA65" s="3"/>
      <c r="AB65" s="3"/>
      <c r="AC65" s="3"/>
      <c r="AD65" s="3"/>
      <c r="AE65" s="3"/>
      <c r="AF65" s="3"/>
      <c r="AG65" s="3"/>
    </row>
    <row r="66" spans="1:33" ht="15" customHeight="1" x14ac:dyDescent="0.2">
      <c r="A66" s="3"/>
      <c r="B66" s="3"/>
      <c r="C66" s="3"/>
      <c r="D66" s="3"/>
      <c r="E66" s="3"/>
      <c r="F66" s="3"/>
      <c r="G66" s="3"/>
      <c r="H66" s="3"/>
      <c r="I66" s="2"/>
      <c r="J66" s="2"/>
      <c r="K66" s="3"/>
      <c r="L66" s="3"/>
      <c r="M66" s="3"/>
      <c r="N66" s="3"/>
      <c r="O66" s="3"/>
      <c r="P66" s="3"/>
      <c r="Q66" s="3"/>
      <c r="R66" s="3"/>
      <c r="S66" s="3"/>
      <c r="T66" s="3"/>
      <c r="U66" s="3"/>
      <c r="V66" s="3"/>
      <c r="W66" s="3"/>
      <c r="X66" s="3"/>
      <c r="Y66" s="3"/>
      <c r="Z66" s="3"/>
      <c r="AA66" s="3"/>
      <c r="AB66" s="3"/>
      <c r="AC66" s="3"/>
      <c r="AD66" s="3"/>
      <c r="AE66" s="3"/>
      <c r="AF66" s="3"/>
      <c r="AG66" s="3"/>
    </row>
    <row r="67" spans="1:33" ht="15" customHeight="1" x14ac:dyDescent="0.2">
      <c r="A67" s="3"/>
      <c r="B67" s="3"/>
      <c r="C67" s="3"/>
      <c r="D67" s="3"/>
      <c r="E67" s="3"/>
      <c r="F67" s="3"/>
      <c r="G67" s="3"/>
      <c r="H67" s="3"/>
      <c r="I67" s="2"/>
      <c r="J67" s="2"/>
      <c r="K67" s="3"/>
      <c r="L67" s="3"/>
      <c r="M67" s="3"/>
      <c r="N67" s="3"/>
      <c r="O67" s="3"/>
      <c r="P67" s="3"/>
      <c r="Q67" s="3"/>
      <c r="R67" s="3"/>
      <c r="S67" s="3"/>
      <c r="T67" s="3"/>
      <c r="U67" s="3"/>
      <c r="V67" s="3"/>
      <c r="W67" s="3"/>
      <c r="X67" s="3"/>
      <c r="Y67" s="3"/>
      <c r="Z67" s="3"/>
      <c r="AA67" s="3"/>
      <c r="AB67" s="3"/>
      <c r="AC67" s="3"/>
      <c r="AD67" s="3"/>
      <c r="AE67" s="3"/>
      <c r="AF67" s="3"/>
      <c r="AG67" s="3"/>
    </row>
    <row r="68" spans="1:33" ht="15" customHeight="1" x14ac:dyDescent="0.2">
      <c r="A68" s="3"/>
      <c r="B68" s="3"/>
      <c r="C68" s="3"/>
      <c r="D68" s="3"/>
      <c r="E68" s="3"/>
      <c r="F68" s="3"/>
      <c r="G68" s="3"/>
      <c r="H68" s="3"/>
      <c r="I68" s="2"/>
      <c r="J68" s="2"/>
      <c r="K68" s="3"/>
      <c r="L68" s="3"/>
      <c r="M68" s="3"/>
      <c r="N68" s="3"/>
      <c r="O68" s="3"/>
      <c r="P68" s="3"/>
      <c r="Q68" s="3"/>
      <c r="R68" s="3"/>
      <c r="S68" s="3"/>
      <c r="T68" s="3"/>
      <c r="U68" s="3"/>
      <c r="V68" s="3"/>
      <c r="W68" s="3"/>
      <c r="X68" s="3"/>
      <c r="Y68" s="3"/>
      <c r="Z68" s="3"/>
      <c r="AA68" s="3"/>
      <c r="AB68" s="3"/>
      <c r="AC68" s="3"/>
      <c r="AD68" s="3"/>
      <c r="AE68" s="3"/>
      <c r="AF68" s="3"/>
      <c r="AG68" s="3"/>
    </row>
    <row r="69" spans="1:33" ht="15" customHeight="1" x14ac:dyDescent="0.2">
      <c r="A69" s="3"/>
      <c r="B69" s="3"/>
      <c r="C69" s="3"/>
      <c r="D69" s="3"/>
      <c r="E69" s="3"/>
      <c r="F69" s="3"/>
      <c r="G69" s="3"/>
      <c r="H69" s="3"/>
      <c r="I69" s="2"/>
      <c r="J69" s="2"/>
      <c r="K69" s="3"/>
      <c r="L69" s="3"/>
      <c r="M69" s="3"/>
      <c r="N69" s="3"/>
      <c r="O69" s="3"/>
      <c r="P69" s="3"/>
      <c r="Q69" s="3"/>
      <c r="R69" s="3"/>
      <c r="S69" s="3"/>
      <c r="T69" s="3"/>
      <c r="U69" s="3"/>
      <c r="V69" s="3"/>
      <c r="W69" s="3"/>
      <c r="X69" s="3"/>
      <c r="Y69" s="3"/>
      <c r="Z69" s="3"/>
      <c r="AA69" s="3"/>
      <c r="AB69" s="3"/>
      <c r="AC69" s="3"/>
      <c r="AD69" s="3"/>
      <c r="AE69" s="3"/>
      <c r="AF69" s="3"/>
      <c r="AG69" s="3"/>
    </row>
    <row r="70" spans="1:33" ht="15" customHeight="1" x14ac:dyDescent="0.2">
      <c r="A70" s="3"/>
      <c r="B70" s="3"/>
      <c r="C70" s="3"/>
      <c r="D70" s="3"/>
      <c r="E70" s="3"/>
      <c r="F70" s="3"/>
      <c r="G70" s="3"/>
      <c r="H70" s="3"/>
      <c r="I70" s="2"/>
      <c r="J70" s="2"/>
      <c r="K70" s="3"/>
      <c r="L70" s="3"/>
      <c r="M70" s="3"/>
      <c r="N70" s="3"/>
      <c r="O70" s="3"/>
      <c r="P70" s="3"/>
      <c r="Q70" s="3"/>
      <c r="R70" s="3"/>
      <c r="S70" s="3"/>
      <c r="T70" s="3"/>
      <c r="U70" s="3"/>
      <c r="V70" s="3"/>
      <c r="W70" s="3"/>
      <c r="X70" s="3"/>
      <c r="Y70" s="3"/>
      <c r="Z70" s="3"/>
      <c r="AA70" s="3"/>
      <c r="AB70" s="3"/>
      <c r="AC70" s="3"/>
      <c r="AD70" s="3"/>
      <c r="AE70" s="3"/>
      <c r="AF70" s="3"/>
      <c r="AG70" s="3"/>
    </row>
    <row r="71" spans="1:33" ht="15" customHeight="1" x14ac:dyDescent="0.2">
      <c r="A71" s="3"/>
      <c r="B71" s="3"/>
      <c r="C71" s="3"/>
      <c r="D71" s="3"/>
      <c r="E71" s="3"/>
      <c r="F71" s="3"/>
      <c r="G71" s="3"/>
      <c r="H71" s="3"/>
      <c r="I71" s="2"/>
      <c r="J71" s="2"/>
      <c r="K71" s="3"/>
      <c r="L71" s="3"/>
      <c r="M71" s="3"/>
      <c r="N71" s="3"/>
      <c r="O71" s="3"/>
      <c r="P71" s="3"/>
      <c r="Q71" s="3"/>
      <c r="R71" s="3"/>
      <c r="S71" s="3"/>
      <c r="T71" s="3"/>
      <c r="U71" s="3"/>
      <c r="V71" s="3"/>
      <c r="W71" s="3"/>
      <c r="X71" s="3"/>
      <c r="Y71" s="3"/>
      <c r="Z71" s="3"/>
      <c r="AA71" s="3"/>
      <c r="AB71" s="3"/>
      <c r="AC71" s="3"/>
      <c r="AD71" s="3"/>
      <c r="AE71" s="3"/>
      <c r="AF71" s="3"/>
      <c r="AG71" s="3"/>
    </row>
    <row r="72" spans="1:33" ht="15" customHeight="1" x14ac:dyDescent="0.2">
      <c r="A72" s="3"/>
      <c r="B72" s="3"/>
      <c r="C72" s="3"/>
      <c r="D72" s="3"/>
      <c r="E72" s="3"/>
      <c r="F72" s="3"/>
      <c r="G72" s="3"/>
      <c r="H72" s="3"/>
      <c r="I72" s="2"/>
      <c r="J72" s="2"/>
      <c r="K72" s="3"/>
      <c r="L72" s="3"/>
      <c r="M72" s="3"/>
      <c r="N72" s="3"/>
      <c r="O72" s="3"/>
      <c r="P72" s="3"/>
      <c r="Q72" s="3"/>
      <c r="R72" s="3"/>
      <c r="S72" s="3"/>
      <c r="T72" s="3"/>
      <c r="U72" s="3"/>
      <c r="V72" s="3"/>
      <c r="W72" s="3"/>
      <c r="X72" s="3"/>
      <c r="Y72" s="3"/>
      <c r="Z72" s="3"/>
      <c r="AA72" s="3"/>
      <c r="AB72" s="3"/>
      <c r="AC72" s="3"/>
      <c r="AD72" s="3"/>
      <c r="AE72" s="3"/>
      <c r="AF72" s="3"/>
      <c r="AG72" s="3"/>
    </row>
    <row r="73" spans="1:33" ht="15" customHeight="1" x14ac:dyDescent="0.2">
      <c r="A73" s="3"/>
      <c r="B73" s="3"/>
      <c r="C73" s="3"/>
      <c r="D73" s="3"/>
      <c r="E73" s="3"/>
      <c r="F73" s="3"/>
      <c r="G73" s="3"/>
      <c r="H73" s="3"/>
      <c r="I73" s="2"/>
      <c r="J73" s="2"/>
      <c r="K73" s="3"/>
      <c r="L73" s="3"/>
      <c r="M73" s="3"/>
      <c r="N73" s="3"/>
      <c r="O73" s="3"/>
      <c r="P73" s="3"/>
      <c r="Q73" s="3"/>
      <c r="R73" s="3"/>
      <c r="S73" s="3"/>
      <c r="T73" s="3"/>
      <c r="U73" s="3"/>
      <c r="V73" s="3"/>
      <c r="W73" s="3"/>
      <c r="X73" s="3"/>
      <c r="Y73" s="3"/>
      <c r="Z73" s="3"/>
      <c r="AA73" s="3"/>
      <c r="AB73" s="3"/>
      <c r="AC73" s="3"/>
      <c r="AD73" s="3"/>
      <c r="AE73" s="3"/>
      <c r="AF73" s="3"/>
      <c r="AG73" s="3"/>
    </row>
    <row r="74" spans="1:33" ht="15" customHeight="1" x14ac:dyDescent="0.2">
      <c r="A74" s="3"/>
      <c r="B74" s="3"/>
      <c r="C74" s="3"/>
      <c r="D74" s="3"/>
      <c r="E74" s="3"/>
      <c r="F74" s="3"/>
      <c r="G74" s="3"/>
      <c r="H74" s="3"/>
      <c r="I74" s="2"/>
      <c r="J74" s="2"/>
      <c r="K74" s="3"/>
      <c r="L74" s="3"/>
      <c r="M74" s="3"/>
      <c r="N74" s="3"/>
      <c r="O74" s="3"/>
      <c r="P74" s="3"/>
      <c r="Q74" s="3"/>
      <c r="R74" s="3"/>
      <c r="S74" s="3"/>
      <c r="T74" s="3"/>
      <c r="U74" s="3"/>
      <c r="V74" s="3"/>
      <c r="W74" s="3"/>
      <c r="X74" s="3"/>
      <c r="Y74" s="3"/>
      <c r="Z74" s="3"/>
      <c r="AA74" s="3"/>
      <c r="AB74" s="3"/>
      <c r="AC74" s="3"/>
      <c r="AD74" s="3"/>
      <c r="AE74" s="3"/>
      <c r="AF74" s="3"/>
      <c r="AG74" s="3"/>
    </row>
    <row r="75" spans="1:33" ht="15" customHeight="1" x14ac:dyDescent="0.2">
      <c r="A75" s="3"/>
      <c r="B75" s="3"/>
      <c r="C75" s="3"/>
      <c r="D75" s="3"/>
      <c r="E75" s="3"/>
      <c r="F75" s="3"/>
      <c r="G75" s="3"/>
      <c r="H75" s="3"/>
      <c r="I75" s="2"/>
      <c r="J75" s="2"/>
      <c r="K75" s="3"/>
      <c r="L75" s="3"/>
      <c r="M75" s="3"/>
      <c r="N75" s="3"/>
      <c r="O75" s="3"/>
      <c r="P75" s="3"/>
      <c r="Q75" s="3"/>
      <c r="R75" s="3"/>
      <c r="S75" s="3"/>
      <c r="T75" s="3"/>
      <c r="U75" s="3"/>
      <c r="V75" s="3"/>
      <c r="W75" s="3"/>
      <c r="X75" s="3"/>
      <c r="Y75" s="3"/>
      <c r="Z75" s="3"/>
      <c r="AA75" s="3"/>
      <c r="AB75" s="3"/>
      <c r="AC75" s="3"/>
      <c r="AD75" s="3"/>
      <c r="AE75" s="3"/>
      <c r="AF75" s="3"/>
      <c r="AG75" s="3"/>
    </row>
    <row r="76" spans="1:33" ht="15" customHeight="1" x14ac:dyDescent="0.2">
      <c r="A76" s="3"/>
      <c r="B76" s="3"/>
      <c r="C76" s="3"/>
      <c r="D76" s="3"/>
      <c r="E76" s="3"/>
      <c r="F76" s="3"/>
      <c r="G76" s="3"/>
      <c r="H76" s="3"/>
      <c r="I76" s="2"/>
      <c r="J76" s="2"/>
      <c r="K76" s="3"/>
      <c r="L76" s="3"/>
      <c r="M76" s="3"/>
      <c r="N76" s="3"/>
      <c r="O76" s="3"/>
      <c r="P76" s="3"/>
      <c r="Q76" s="3"/>
      <c r="R76" s="3"/>
      <c r="S76" s="3"/>
      <c r="T76" s="3"/>
      <c r="U76" s="3"/>
      <c r="V76" s="3"/>
      <c r="W76" s="3"/>
      <c r="X76" s="3"/>
      <c r="Y76" s="3"/>
      <c r="Z76" s="3"/>
      <c r="AA76" s="3"/>
      <c r="AB76" s="3"/>
      <c r="AC76" s="3"/>
      <c r="AD76" s="3"/>
      <c r="AE76" s="3"/>
      <c r="AF76" s="3"/>
      <c r="AG76" s="3"/>
    </row>
    <row r="77" spans="1:33" ht="15" customHeight="1" x14ac:dyDescent="0.2">
      <c r="A77" s="3"/>
      <c r="B77" s="3"/>
      <c r="C77" s="3"/>
      <c r="D77" s="3"/>
      <c r="E77" s="3"/>
      <c r="F77" s="3"/>
      <c r="G77" s="3"/>
      <c r="H77" s="3"/>
      <c r="I77" s="2"/>
      <c r="J77" s="2"/>
      <c r="K77" s="3"/>
      <c r="L77" s="3"/>
      <c r="M77" s="3"/>
      <c r="N77" s="3"/>
      <c r="O77" s="3"/>
      <c r="P77" s="3"/>
      <c r="Q77" s="3"/>
      <c r="R77" s="3"/>
      <c r="S77" s="3"/>
      <c r="T77" s="3"/>
      <c r="U77" s="3"/>
      <c r="V77" s="3"/>
      <c r="W77" s="3"/>
      <c r="X77" s="3"/>
      <c r="Y77" s="3"/>
      <c r="Z77" s="3"/>
      <c r="AA77" s="3"/>
      <c r="AB77" s="3"/>
      <c r="AC77" s="3"/>
      <c r="AD77" s="3"/>
      <c r="AE77" s="3"/>
      <c r="AF77" s="3"/>
      <c r="AG77" s="3"/>
    </row>
    <row r="78" spans="1:33" ht="15" customHeight="1" x14ac:dyDescent="0.2">
      <c r="A78" s="3"/>
      <c r="B78" s="3"/>
      <c r="C78" s="3"/>
      <c r="D78" s="3"/>
      <c r="E78" s="3"/>
      <c r="F78" s="3"/>
      <c r="G78" s="3"/>
      <c r="H78" s="3"/>
      <c r="I78" s="2"/>
      <c r="J78" s="2"/>
      <c r="K78" s="3"/>
      <c r="L78" s="3"/>
      <c r="M78" s="3"/>
      <c r="N78" s="3"/>
      <c r="O78" s="3"/>
      <c r="P78" s="3"/>
      <c r="Q78" s="3"/>
      <c r="R78" s="3"/>
      <c r="S78" s="3"/>
      <c r="T78" s="3"/>
      <c r="U78" s="3"/>
      <c r="V78" s="3"/>
      <c r="W78" s="3"/>
      <c r="X78" s="3"/>
      <c r="Y78" s="3"/>
      <c r="Z78" s="3"/>
      <c r="AA78" s="3"/>
      <c r="AB78" s="3"/>
      <c r="AC78" s="3"/>
      <c r="AD78" s="3"/>
      <c r="AE78" s="3"/>
      <c r="AF78" s="3"/>
      <c r="AG78" s="3"/>
    </row>
    <row r="79" spans="1:33" ht="15" customHeight="1" x14ac:dyDescent="0.2">
      <c r="A79" s="3"/>
      <c r="B79" s="3"/>
      <c r="C79" s="3"/>
      <c r="D79" s="3"/>
      <c r="E79" s="3"/>
      <c r="F79" s="3"/>
      <c r="G79" s="3"/>
      <c r="H79" s="3"/>
      <c r="I79" s="2"/>
      <c r="J79" s="2"/>
      <c r="K79" s="3"/>
      <c r="L79" s="3"/>
      <c r="M79" s="3"/>
      <c r="N79" s="3"/>
      <c r="O79" s="3"/>
      <c r="P79" s="3"/>
      <c r="Q79" s="3"/>
      <c r="R79" s="3"/>
      <c r="S79" s="3"/>
      <c r="T79" s="3"/>
      <c r="U79" s="3"/>
      <c r="V79" s="3"/>
      <c r="W79" s="3"/>
      <c r="X79" s="3"/>
      <c r="Y79" s="3"/>
      <c r="Z79" s="3"/>
      <c r="AA79" s="3"/>
      <c r="AB79" s="3"/>
      <c r="AC79" s="3"/>
      <c r="AD79" s="3"/>
      <c r="AE79" s="3"/>
      <c r="AF79" s="3"/>
      <c r="AG79" s="3"/>
    </row>
    <row r="80" spans="1:33" ht="15" customHeight="1" x14ac:dyDescent="0.2">
      <c r="A80" s="3"/>
      <c r="B80" s="3"/>
      <c r="C80" s="3"/>
      <c r="D80" s="3"/>
      <c r="E80" s="3"/>
      <c r="F80" s="3"/>
      <c r="G80" s="3"/>
      <c r="H80" s="3"/>
      <c r="I80" s="2"/>
      <c r="J80" s="2"/>
      <c r="K80" s="3"/>
      <c r="L80" s="3"/>
      <c r="M80" s="3"/>
      <c r="N80" s="3"/>
      <c r="O80" s="3"/>
      <c r="P80" s="3"/>
      <c r="Q80" s="3"/>
      <c r="R80" s="3"/>
      <c r="S80" s="3"/>
      <c r="T80" s="3"/>
      <c r="U80" s="3"/>
      <c r="V80" s="3"/>
      <c r="W80" s="3"/>
      <c r="X80" s="3"/>
      <c r="Y80" s="3"/>
      <c r="Z80" s="3"/>
      <c r="AA80" s="3"/>
      <c r="AB80" s="3"/>
      <c r="AC80" s="3"/>
      <c r="AD80" s="3"/>
      <c r="AE80" s="3"/>
      <c r="AF80" s="3"/>
      <c r="AG80" s="3"/>
    </row>
    <row r="81" spans="1:33" ht="15" customHeight="1" x14ac:dyDescent="0.2">
      <c r="A81" s="3"/>
      <c r="B81" s="3"/>
      <c r="C81" s="3"/>
      <c r="D81" s="3"/>
      <c r="E81" s="3"/>
      <c r="F81" s="3"/>
      <c r="G81" s="3"/>
      <c r="H81" s="3"/>
      <c r="I81" s="2"/>
      <c r="J81" s="2"/>
      <c r="K81" s="3"/>
      <c r="L81" s="3"/>
      <c r="M81" s="3"/>
      <c r="N81" s="3"/>
      <c r="O81" s="3"/>
      <c r="P81" s="3"/>
      <c r="Q81" s="3"/>
      <c r="R81" s="3"/>
      <c r="S81" s="3"/>
      <c r="T81" s="3"/>
      <c r="U81" s="3"/>
      <c r="V81" s="3"/>
      <c r="W81" s="3"/>
      <c r="X81" s="3"/>
      <c r="Y81" s="3"/>
      <c r="Z81" s="3"/>
      <c r="AA81" s="3"/>
      <c r="AB81" s="3"/>
      <c r="AC81" s="3"/>
      <c r="AD81" s="3"/>
      <c r="AE81" s="3"/>
      <c r="AF81" s="3"/>
      <c r="AG81" s="3"/>
    </row>
    <row r="82" spans="1:33" ht="15" customHeight="1" x14ac:dyDescent="0.2">
      <c r="A82" s="3"/>
      <c r="B82" s="3"/>
      <c r="C82" s="3"/>
      <c r="D82" s="3"/>
      <c r="E82" s="3"/>
      <c r="F82" s="3"/>
      <c r="G82" s="3"/>
      <c r="H82" s="3"/>
      <c r="I82" s="2"/>
      <c r="J82" s="2"/>
      <c r="K82" s="3"/>
      <c r="L82" s="3"/>
      <c r="M82" s="3"/>
      <c r="N82" s="3"/>
      <c r="O82" s="3"/>
      <c r="P82" s="3"/>
      <c r="Q82" s="3"/>
      <c r="R82" s="3"/>
      <c r="S82" s="3"/>
      <c r="T82" s="3"/>
      <c r="U82" s="3"/>
      <c r="V82" s="3"/>
      <c r="W82" s="3"/>
      <c r="X82" s="3"/>
      <c r="Y82" s="3"/>
      <c r="Z82" s="3"/>
      <c r="AA82" s="3"/>
      <c r="AB82" s="3"/>
      <c r="AC82" s="3"/>
      <c r="AD82" s="3"/>
      <c r="AE82" s="3"/>
      <c r="AF82" s="3"/>
      <c r="AG82" s="3"/>
    </row>
    <row r="83" spans="1:33" ht="15" customHeight="1" x14ac:dyDescent="0.2">
      <c r="A83" s="3"/>
      <c r="B83" s="3"/>
      <c r="C83" s="3"/>
      <c r="D83" s="3"/>
      <c r="E83" s="3"/>
      <c r="F83" s="3"/>
      <c r="G83" s="3"/>
      <c r="H83" s="3"/>
      <c r="I83" s="2"/>
      <c r="J83" s="2"/>
      <c r="K83" s="3"/>
      <c r="L83" s="3"/>
      <c r="M83" s="3"/>
      <c r="N83" s="3"/>
      <c r="O83" s="3"/>
      <c r="P83" s="3"/>
      <c r="Q83" s="3"/>
      <c r="R83" s="3"/>
      <c r="S83" s="3"/>
      <c r="T83" s="3"/>
      <c r="U83" s="3"/>
      <c r="V83" s="3"/>
      <c r="W83" s="3"/>
      <c r="X83" s="3"/>
      <c r="Y83" s="3"/>
      <c r="Z83" s="3"/>
      <c r="AA83" s="3"/>
      <c r="AB83" s="3"/>
      <c r="AC83" s="3"/>
      <c r="AD83" s="3"/>
      <c r="AE83" s="3"/>
      <c r="AF83" s="3"/>
      <c r="AG83" s="3"/>
    </row>
    <row r="84" spans="1:33" ht="15" customHeight="1" x14ac:dyDescent="0.2">
      <c r="A84" s="3"/>
      <c r="B84" s="3"/>
      <c r="C84" s="3"/>
      <c r="D84" s="3"/>
      <c r="E84" s="3"/>
      <c r="F84" s="3"/>
      <c r="G84" s="3"/>
      <c r="H84" s="3"/>
      <c r="I84" s="2"/>
      <c r="J84" s="2"/>
      <c r="K84" s="3"/>
      <c r="L84" s="3"/>
      <c r="M84" s="3"/>
      <c r="N84" s="3"/>
      <c r="O84" s="3"/>
      <c r="P84" s="3"/>
      <c r="Q84" s="3"/>
      <c r="R84" s="3"/>
      <c r="S84" s="3"/>
      <c r="T84" s="3"/>
      <c r="U84" s="3"/>
      <c r="V84" s="3"/>
      <c r="W84" s="3"/>
      <c r="X84" s="3"/>
      <c r="Y84" s="3"/>
      <c r="Z84" s="3"/>
      <c r="AA84" s="3"/>
      <c r="AB84" s="3"/>
      <c r="AC84" s="3"/>
      <c r="AD84" s="3"/>
      <c r="AE84" s="3"/>
      <c r="AF84" s="3"/>
      <c r="AG84" s="3"/>
    </row>
    <row r="85" spans="1:33" ht="15" customHeight="1" x14ac:dyDescent="0.2">
      <c r="A85" s="3"/>
      <c r="B85" s="3"/>
      <c r="C85" s="3"/>
      <c r="D85" s="3"/>
      <c r="E85" s="3"/>
      <c r="F85" s="3"/>
      <c r="G85" s="3"/>
      <c r="H85" s="3"/>
      <c r="I85" s="2"/>
      <c r="J85" s="2"/>
      <c r="K85" s="3"/>
      <c r="L85" s="3"/>
      <c r="M85" s="3"/>
      <c r="N85" s="3"/>
      <c r="O85" s="3"/>
      <c r="P85" s="3"/>
      <c r="Q85" s="3"/>
      <c r="R85" s="3"/>
      <c r="S85" s="3"/>
      <c r="T85" s="3"/>
      <c r="U85" s="3"/>
      <c r="V85" s="3"/>
      <c r="W85" s="3"/>
      <c r="X85" s="3"/>
      <c r="Y85" s="3"/>
      <c r="Z85" s="3"/>
      <c r="AA85" s="3"/>
      <c r="AB85" s="3"/>
      <c r="AC85" s="3"/>
      <c r="AD85" s="3"/>
      <c r="AE85" s="3"/>
      <c r="AF85" s="3"/>
      <c r="AG85" s="3"/>
    </row>
    <row r="86" spans="1:33" ht="15" customHeight="1" x14ac:dyDescent="0.2">
      <c r="A86" s="3"/>
      <c r="B86" s="3"/>
      <c r="C86" s="3"/>
      <c r="D86" s="3"/>
      <c r="E86" s="3"/>
      <c r="F86" s="3"/>
      <c r="G86" s="3"/>
      <c r="H86" s="3"/>
      <c r="I86" s="2"/>
      <c r="J86" s="2"/>
      <c r="K86" s="3"/>
      <c r="L86" s="3"/>
      <c r="M86" s="3"/>
      <c r="N86" s="3"/>
      <c r="O86" s="3"/>
      <c r="P86" s="3"/>
      <c r="Q86" s="3"/>
      <c r="R86" s="3"/>
      <c r="S86" s="3"/>
      <c r="T86" s="3"/>
      <c r="U86" s="3"/>
      <c r="V86" s="3"/>
      <c r="W86" s="3"/>
      <c r="X86" s="3"/>
      <c r="Y86" s="3"/>
      <c r="Z86" s="3"/>
      <c r="AA86" s="3"/>
      <c r="AB86" s="3"/>
      <c r="AC86" s="3"/>
      <c r="AD86" s="3"/>
      <c r="AE86" s="3"/>
      <c r="AF86" s="3"/>
      <c r="AG86" s="3"/>
    </row>
    <row r="87" spans="1:33" ht="15" customHeight="1" x14ac:dyDescent="0.2">
      <c r="A87" s="3"/>
      <c r="B87" s="3"/>
      <c r="C87" s="3"/>
      <c r="D87" s="3"/>
      <c r="E87" s="3"/>
      <c r="F87" s="3"/>
      <c r="G87" s="3"/>
      <c r="H87" s="3"/>
      <c r="I87" s="2"/>
      <c r="J87" s="2"/>
      <c r="K87" s="3"/>
      <c r="L87" s="3"/>
      <c r="M87" s="3"/>
      <c r="N87" s="3"/>
      <c r="O87" s="3"/>
      <c r="P87" s="3"/>
      <c r="Q87" s="3"/>
      <c r="R87" s="3"/>
      <c r="S87" s="3"/>
      <c r="T87" s="3"/>
      <c r="U87" s="3"/>
      <c r="V87" s="3"/>
      <c r="W87" s="3"/>
      <c r="X87" s="3"/>
      <c r="Y87" s="3"/>
      <c r="Z87" s="3"/>
      <c r="AA87" s="3"/>
      <c r="AB87" s="3"/>
      <c r="AC87" s="3"/>
      <c r="AD87" s="3"/>
      <c r="AE87" s="3"/>
      <c r="AF87" s="3"/>
      <c r="AG87" s="3"/>
    </row>
    <row r="88" spans="1:33" ht="15" customHeight="1" x14ac:dyDescent="0.2">
      <c r="A88" s="3"/>
      <c r="B88" s="3"/>
      <c r="C88" s="3"/>
      <c r="D88" s="3"/>
      <c r="E88" s="3"/>
      <c r="F88" s="3"/>
      <c r="G88" s="3"/>
      <c r="H88" s="3"/>
      <c r="I88" s="2"/>
      <c r="J88" s="2"/>
      <c r="K88" s="3"/>
      <c r="L88" s="3"/>
      <c r="M88" s="3"/>
      <c r="N88" s="3"/>
      <c r="O88" s="3"/>
      <c r="P88" s="3"/>
      <c r="Q88" s="3"/>
      <c r="R88" s="3"/>
      <c r="S88" s="3"/>
      <c r="T88" s="3"/>
      <c r="U88" s="3"/>
      <c r="V88" s="3"/>
      <c r="W88" s="3"/>
      <c r="X88" s="3"/>
      <c r="Y88" s="3"/>
      <c r="Z88" s="3"/>
      <c r="AA88" s="3"/>
      <c r="AB88" s="3"/>
      <c r="AC88" s="3"/>
      <c r="AD88" s="3"/>
      <c r="AE88" s="3"/>
      <c r="AF88" s="3"/>
      <c r="AG88" s="3"/>
    </row>
    <row r="89" spans="1:33" ht="15" customHeight="1" x14ac:dyDescent="0.2">
      <c r="A89" s="3"/>
      <c r="B89" s="3"/>
      <c r="C89" s="3"/>
      <c r="D89" s="3"/>
      <c r="E89" s="3"/>
      <c r="F89" s="3"/>
      <c r="G89" s="3"/>
      <c r="H89" s="3"/>
      <c r="I89" s="2"/>
      <c r="J89" s="2"/>
      <c r="K89" s="3"/>
      <c r="L89" s="3"/>
      <c r="M89" s="3"/>
      <c r="N89" s="3"/>
      <c r="O89" s="3"/>
      <c r="P89" s="3"/>
      <c r="Q89" s="3"/>
      <c r="R89" s="3"/>
      <c r="S89" s="3"/>
      <c r="T89" s="3"/>
      <c r="U89" s="3"/>
      <c r="V89" s="3"/>
      <c r="W89" s="3"/>
      <c r="X89" s="3"/>
      <c r="Y89" s="3"/>
      <c r="Z89" s="3"/>
      <c r="AA89" s="3"/>
      <c r="AB89" s="3"/>
      <c r="AC89" s="3"/>
      <c r="AD89" s="3"/>
      <c r="AE89" s="3"/>
      <c r="AF89" s="3"/>
      <c r="AG89" s="3"/>
    </row>
    <row r="90" spans="1:33" ht="15" customHeight="1" x14ac:dyDescent="0.2">
      <c r="A90" s="3"/>
      <c r="B90" s="3"/>
      <c r="C90" s="3"/>
      <c r="D90" s="3"/>
      <c r="E90" s="3"/>
      <c r="F90" s="3"/>
      <c r="G90" s="3"/>
      <c r="H90" s="3"/>
      <c r="I90" s="2"/>
      <c r="J90" s="2"/>
      <c r="K90" s="3"/>
      <c r="L90" s="3"/>
      <c r="M90" s="3"/>
      <c r="N90" s="3"/>
      <c r="O90" s="3"/>
      <c r="P90" s="3"/>
      <c r="Q90" s="3"/>
      <c r="R90" s="3"/>
      <c r="S90" s="3"/>
      <c r="T90" s="3"/>
      <c r="U90" s="3"/>
      <c r="V90" s="3"/>
      <c r="W90" s="3"/>
      <c r="X90" s="3"/>
      <c r="Y90" s="3"/>
      <c r="Z90" s="3"/>
      <c r="AA90" s="3"/>
      <c r="AB90" s="3"/>
      <c r="AC90" s="3"/>
      <c r="AD90" s="3"/>
      <c r="AE90" s="3"/>
      <c r="AF90" s="3"/>
      <c r="AG90" s="3"/>
    </row>
    <row r="91" spans="1:33" ht="15" customHeight="1" x14ac:dyDescent="0.2">
      <c r="A91" s="3"/>
      <c r="B91" s="3"/>
      <c r="C91" s="3"/>
      <c r="D91" s="3"/>
      <c r="E91" s="3"/>
      <c r="F91" s="3"/>
      <c r="G91" s="3"/>
      <c r="H91" s="3"/>
      <c r="I91" s="2"/>
      <c r="J91" s="2"/>
      <c r="K91" s="3"/>
      <c r="L91" s="3"/>
      <c r="M91" s="3"/>
      <c r="N91" s="3"/>
      <c r="O91" s="3"/>
      <c r="P91" s="3"/>
      <c r="Q91" s="3"/>
      <c r="R91" s="3"/>
      <c r="S91" s="3"/>
      <c r="T91" s="3"/>
      <c r="U91" s="3"/>
      <c r="V91" s="3"/>
      <c r="W91" s="3"/>
      <c r="X91" s="3"/>
      <c r="Y91" s="3"/>
      <c r="Z91" s="3"/>
      <c r="AA91" s="3"/>
      <c r="AB91" s="3"/>
      <c r="AC91" s="3"/>
      <c r="AD91" s="3"/>
      <c r="AE91" s="3"/>
      <c r="AF91" s="3"/>
      <c r="AG91" s="3"/>
    </row>
    <row r="92" spans="1:33" ht="15" customHeight="1" x14ac:dyDescent="0.2">
      <c r="A92" s="3"/>
      <c r="B92" s="3"/>
      <c r="C92" s="3"/>
      <c r="D92" s="3"/>
      <c r="E92" s="3"/>
      <c r="F92" s="3"/>
      <c r="G92" s="3"/>
      <c r="H92" s="3"/>
      <c r="I92" s="2"/>
      <c r="J92" s="2"/>
      <c r="K92" s="3"/>
      <c r="L92" s="3"/>
      <c r="M92" s="3"/>
      <c r="N92" s="3"/>
      <c r="O92" s="3"/>
      <c r="P92" s="3"/>
      <c r="Q92" s="3"/>
      <c r="R92" s="3"/>
      <c r="S92" s="3"/>
      <c r="T92" s="3"/>
      <c r="U92" s="3"/>
      <c r="V92" s="3"/>
      <c r="W92" s="3"/>
      <c r="X92" s="3"/>
      <c r="Y92" s="3"/>
      <c r="Z92" s="3"/>
      <c r="AA92" s="3"/>
      <c r="AB92" s="3"/>
      <c r="AC92" s="3"/>
      <c r="AD92" s="3"/>
      <c r="AE92" s="3"/>
      <c r="AF92" s="3"/>
      <c r="AG92" s="3"/>
    </row>
    <row r="93" spans="1:33" ht="15" customHeight="1" x14ac:dyDescent="0.2">
      <c r="A93" s="3"/>
      <c r="B93" s="3"/>
      <c r="C93" s="3"/>
      <c r="D93" s="3"/>
      <c r="E93" s="3"/>
      <c r="F93" s="3"/>
      <c r="G93" s="3"/>
      <c r="H93" s="3"/>
      <c r="I93" s="2"/>
      <c r="J93" s="2"/>
      <c r="K93" s="3"/>
      <c r="L93" s="3"/>
      <c r="M93" s="3"/>
      <c r="N93" s="3"/>
      <c r="O93" s="3"/>
      <c r="P93" s="3"/>
      <c r="Q93" s="3"/>
      <c r="R93" s="3"/>
      <c r="S93" s="3"/>
      <c r="T93" s="3"/>
      <c r="U93" s="3"/>
      <c r="V93" s="3"/>
      <c r="W93" s="3"/>
      <c r="X93" s="3"/>
      <c r="Y93" s="3"/>
      <c r="Z93" s="3"/>
      <c r="AA93" s="3"/>
      <c r="AB93" s="3"/>
      <c r="AC93" s="3"/>
      <c r="AD93" s="3"/>
      <c r="AE93" s="3"/>
      <c r="AF93" s="3"/>
      <c r="AG93" s="3"/>
    </row>
    <row r="94" spans="1:33" ht="15" customHeight="1" x14ac:dyDescent="0.2">
      <c r="A94" s="3"/>
      <c r="B94" s="3"/>
      <c r="C94" s="3"/>
      <c r="D94" s="3"/>
      <c r="E94" s="3"/>
      <c r="F94" s="3"/>
      <c r="G94" s="3"/>
      <c r="H94" s="3"/>
      <c r="I94" s="2"/>
      <c r="J94" s="2"/>
      <c r="K94" s="3"/>
      <c r="L94" s="3"/>
      <c r="M94" s="3"/>
      <c r="N94" s="3"/>
      <c r="O94" s="3"/>
      <c r="P94" s="3"/>
      <c r="Q94" s="3"/>
      <c r="R94" s="3"/>
      <c r="S94" s="3"/>
      <c r="T94" s="3"/>
      <c r="U94" s="3"/>
      <c r="V94" s="3"/>
      <c r="W94" s="3"/>
      <c r="X94" s="3"/>
      <c r="Y94" s="3"/>
      <c r="Z94" s="3"/>
      <c r="AA94" s="3"/>
      <c r="AB94" s="3"/>
      <c r="AC94" s="3"/>
      <c r="AD94" s="3"/>
      <c r="AE94" s="3"/>
      <c r="AF94" s="3"/>
      <c r="AG94" s="3"/>
    </row>
    <row r="95" spans="1:33" ht="15" customHeight="1" x14ac:dyDescent="0.2">
      <c r="A95" s="3"/>
      <c r="B95" s="3"/>
      <c r="C95" s="3"/>
      <c r="D95" s="3"/>
      <c r="E95" s="3"/>
      <c r="F95" s="3"/>
      <c r="G95" s="3"/>
      <c r="H95" s="3"/>
      <c r="I95" s="2"/>
      <c r="J95" s="2"/>
      <c r="K95" s="3"/>
      <c r="L95" s="3"/>
      <c r="M95" s="3"/>
      <c r="N95" s="3"/>
      <c r="O95" s="3"/>
      <c r="P95" s="3"/>
      <c r="Q95" s="3"/>
      <c r="R95" s="3"/>
      <c r="S95" s="3"/>
      <c r="T95" s="3"/>
      <c r="U95" s="3"/>
      <c r="V95" s="3"/>
      <c r="W95" s="3"/>
      <c r="X95" s="3"/>
      <c r="Y95" s="3"/>
      <c r="Z95" s="3"/>
      <c r="AA95" s="3"/>
      <c r="AB95" s="3"/>
      <c r="AC95" s="3"/>
      <c r="AD95" s="3"/>
      <c r="AE95" s="3"/>
      <c r="AF95" s="3"/>
      <c r="AG95" s="3"/>
    </row>
    <row r="96" spans="1:33" ht="15" customHeight="1" x14ac:dyDescent="0.2">
      <c r="A96" s="3"/>
      <c r="B96" s="3"/>
      <c r="C96" s="3"/>
      <c r="D96" s="3"/>
      <c r="E96" s="3"/>
      <c r="F96" s="3"/>
      <c r="G96" s="3"/>
      <c r="H96" s="3"/>
      <c r="I96" s="2"/>
      <c r="J96" s="2"/>
      <c r="K96" s="3"/>
      <c r="L96" s="3"/>
      <c r="M96" s="3"/>
      <c r="N96" s="3"/>
      <c r="O96" s="3"/>
      <c r="P96" s="3"/>
      <c r="Q96" s="3"/>
      <c r="R96" s="3"/>
      <c r="S96" s="3"/>
      <c r="T96" s="3"/>
      <c r="U96" s="3"/>
      <c r="V96" s="3"/>
      <c r="W96" s="3"/>
      <c r="X96" s="3"/>
      <c r="Y96" s="3"/>
      <c r="Z96" s="3"/>
      <c r="AA96" s="3"/>
      <c r="AB96" s="3"/>
      <c r="AC96" s="3"/>
      <c r="AD96" s="3"/>
      <c r="AE96" s="3"/>
      <c r="AF96" s="3"/>
      <c r="AG96" s="3"/>
    </row>
    <row r="97" spans="1:33" ht="15" customHeight="1" x14ac:dyDescent="0.2">
      <c r="A97" s="3"/>
      <c r="B97" s="3"/>
      <c r="C97" s="3"/>
      <c r="D97" s="3"/>
      <c r="E97" s="3"/>
      <c r="F97" s="3"/>
      <c r="G97" s="3"/>
      <c r="H97" s="3"/>
      <c r="I97" s="2"/>
      <c r="J97" s="2"/>
      <c r="K97" s="3"/>
      <c r="L97" s="3"/>
      <c r="M97" s="3"/>
      <c r="N97" s="3"/>
      <c r="O97" s="3"/>
      <c r="P97" s="3"/>
      <c r="Q97" s="3"/>
      <c r="R97" s="3"/>
      <c r="S97" s="3"/>
      <c r="T97" s="3"/>
      <c r="U97" s="3"/>
      <c r="V97" s="3"/>
      <c r="W97" s="3"/>
      <c r="X97" s="3"/>
      <c r="Y97" s="3"/>
      <c r="Z97" s="3"/>
      <c r="AA97" s="3"/>
      <c r="AB97" s="3"/>
      <c r="AC97" s="3"/>
      <c r="AD97" s="3"/>
      <c r="AE97" s="3"/>
      <c r="AF97" s="3"/>
      <c r="AG97" s="3"/>
    </row>
    <row r="98" spans="1:33" ht="15" customHeight="1" x14ac:dyDescent="0.2">
      <c r="A98" s="3"/>
      <c r="B98" s="3"/>
      <c r="C98" s="3"/>
      <c r="D98" s="3"/>
      <c r="E98" s="3"/>
      <c r="F98" s="3"/>
      <c r="G98" s="3"/>
      <c r="H98" s="3"/>
      <c r="I98" s="2"/>
      <c r="J98" s="2"/>
      <c r="K98" s="3"/>
      <c r="L98" s="3"/>
      <c r="M98" s="3"/>
      <c r="N98" s="3"/>
      <c r="O98" s="3"/>
      <c r="P98" s="3"/>
      <c r="Q98" s="3"/>
      <c r="R98" s="3"/>
      <c r="S98" s="3"/>
      <c r="T98" s="3"/>
      <c r="U98" s="3"/>
      <c r="V98" s="3"/>
      <c r="W98" s="3"/>
      <c r="X98" s="3"/>
      <c r="Y98" s="3"/>
      <c r="Z98" s="3"/>
      <c r="AA98" s="3"/>
      <c r="AB98" s="3"/>
      <c r="AC98" s="3"/>
      <c r="AD98" s="3"/>
      <c r="AE98" s="3"/>
      <c r="AF98" s="3"/>
      <c r="AG98" s="3"/>
    </row>
    <row r="99" spans="1:33" ht="15" customHeight="1" x14ac:dyDescent="0.2">
      <c r="A99" s="3"/>
      <c r="B99" s="3"/>
      <c r="C99" s="3"/>
      <c r="D99" s="3"/>
      <c r="E99" s="3"/>
      <c r="F99" s="3"/>
      <c r="G99" s="3"/>
      <c r="H99" s="3"/>
      <c r="I99" s="2"/>
      <c r="J99" s="2"/>
      <c r="K99" s="3"/>
      <c r="L99" s="3"/>
      <c r="M99" s="3"/>
      <c r="N99" s="3"/>
      <c r="O99" s="3"/>
      <c r="P99" s="3"/>
      <c r="Q99" s="3"/>
      <c r="R99" s="3"/>
      <c r="S99" s="3"/>
      <c r="T99" s="3"/>
      <c r="U99" s="3"/>
      <c r="V99" s="3"/>
      <c r="W99" s="3"/>
      <c r="X99" s="3"/>
      <c r="Y99" s="3"/>
      <c r="Z99" s="3"/>
      <c r="AA99" s="3"/>
      <c r="AB99" s="3"/>
      <c r="AC99" s="3"/>
      <c r="AD99" s="3"/>
      <c r="AE99" s="3"/>
      <c r="AF99" s="3"/>
      <c r="AG99" s="3"/>
    </row>
    <row r="100" spans="1:33" ht="15" customHeight="1" x14ac:dyDescent="0.2">
      <c r="A100" s="3"/>
      <c r="B100" s="3"/>
      <c r="C100" s="3"/>
      <c r="D100" s="3"/>
      <c r="E100" s="3"/>
      <c r="F100" s="3"/>
      <c r="G100" s="3"/>
      <c r="H100" s="3"/>
      <c r="I100" s="2"/>
      <c r="J100" s="2"/>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ht="15" customHeight="1" x14ac:dyDescent="0.2">
      <c r="A101" s="3"/>
      <c r="B101" s="3"/>
      <c r="C101" s="3"/>
      <c r="D101" s="3"/>
      <c r="E101" s="3"/>
      <c r="F101" s="3"/>
      <c r="G101" s="3"/>
      <c r="H101" s="3"/>
      <c r="I101" s="2"/>
      <c r="J101" s="2"/>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ht="15" customHeight="1" x14ac:dyDescent="0.2">
      <c r="A102" s="3"/>
      <c r="B102" s="3"/>
      <c r="C102" s="3"/>
      <c r="D102" s="3"/>
      <c r="E102" s="3"/>
      <c r="F102" s="3"/>
      <c r="G102" s="3"/>
      <c r="H102" s="3"/>
      <c r="I102" s="2"/>
      <c r="J102" s="2"/>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ht="15" customHeight="1" x14ac:dyDescent="0.2">
      <c r="A103" s="3"/>
      <c r="B103" s="3"/>
      <c r="C103" s="3"/>
      <c r="D103" s="3"/>
      <c r="E103" s="3"/>
      <c r="F103" s="3"/>
      <c r="G103" s="3"/>
      <c r="H103" s="3"/>
      <c r="I103" s="2"/>
      <c r="J103" s="2"/>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ht="15" customHeight="1" x14ac:dyDescent="0.2">
      <c r="A104" s="3"/>
      <c r="B104" s="3"/>
      <c r="C104" s="3"/>
      <c r="D104" s="3"/>
      <c r="E104" s="3"/>
      <c r="F104" s="3"/>
      <c r="G104" s="3"/>
      <c r="H104" s="3"/>
      <c r="I104" s="2"/>
      <c r="J104" s="2"/>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ht="15" customHeight="1" x14ac:dyDescent="0.2">
      <c r="A105" s="3"/>
      <c r="B105" s="3"/>
      <c r="C105" s="3"/>
      <c r="D105" s="3"/>
      <c r="E105" s="3"/>
      <c r="F105" s="3"/>
      <c r="G105" s="3"/>
      <c r="H105" s="3"/>
      <c r="I105" s="2"/>
      <c r="J105" s="2"/>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ht="15" customHeight="1" x14ac:dyDescent="0.2">
      <c r="A106" s="3"/>
      <c r="B106" s="3"/>
      <c r="C106" s="3"/>
      <c r="D106" s="3"/>
      <c r="E106" s="3"/>
      <c r="F106" s="3"/>
      <c r="G106" s="3"/>
      <c r="H106" s="3"/>
      <c r="I106" s="2"/>
      <c r="J106" s="2"/>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ht="15" customHeight="1" x14ac:dyDescent="0.2">
      <c r="A107" s="3"/>
      <c r="B107" s="3"/>
      <c r="C107" s="3"/>
      <c r="D107" s="3"/>
      <c r="E107" s="3"/>
      <c r="F107" s="3"/>
      <c r="G107" s="3"/>
      <c r="H107" s="3"/>
      <c r="I107" s="2"/>
      <c r="J107" s="2"/>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ht="15" customHeight="1" x14ac:dyDescent="0.2">
      <c r="A108" s="3"/>
      <c r="B108" s="3"/>
      <c r="C108" s="3"/>
      <c r="D108" s="3"/>
      <c r="E108" s="3"/>
      <c r="F108" s="3"/>
      <c r="G108" s="3"/>
      <c r="H108" s="3"/>
      <c r="I108" s="2"/>
      <c r="J108" s="2"/>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ht="15" customHeight="1" x14ac:dyDescent="0.2">
      <c r="A109" s="3"/>
      <c r="B109" s="3"/>
      <c r="C109" s="3"/>
      <c r="D109" s="3"/>
      <c r="E109" s="3"/>
      <c r="F109" s="3"/>
      <c r="G109" s="3"/>
      <c r="H109" s="3"/>
      <c r="I109" s="2"/>
      <c r="J109" s="2"/>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ht="15" customHeight="1" x14ac:dyDescent="0.2">
      <c r="A110" s="3"/>
      <c r="B110" s="3"/>
      <c r="C110" s="3"/>
      <c r="D110" s="3"/>
      <c r="E110" s="3"/>
      <c r="F110" s="3"/>
      <c r="G110" s="3"/>
      <c r="H110" s="3"/>
      <c r="I110" s="2"/>
      <c r="J110" s="2"/>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ht="15" customHeight="1" x14ac:dyDescent="0.2">
      <c r="A111" s="3"/>
      <c r="B111" s="3"/>
      <c r="C111" s="3"/>
      <c r="D111" s="3"/>
      <c r="E111" s="3"/>
      <c r="F111" s="3"/>
      <c r="G111" s="3"/>
      <c r="H111" s="3"/>
      <c r="I111" s="2"/>
      <c r="J111" s="2"/>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ht="15" customHeight="1" x14ac:dyDescent="0.2">
      <c r="A112" s="3"/>
      <c r="B112" s="3"/>
      <c r="C112" s="3"/>
      <c r="D112" s="3"/>
      <c r="E112" s="3"/>
      <c r="F112" s="3"/>
      <c r="G112" s="3"/>
      <c r="H112" s="3"/>
      <c r="I112" s="2"/>
      <c r="J112" s="2"/>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ht="15" customHeight="1" x14ac:dyDescent="0.2">
      <c r="A113" s="3"/>
      <c r="B113" s="3"/>
      <c r="C113" s="3"/>
      <c r="D113" s="3"/>
      <c r="E113" s="3"/>
      <c r="F113" s="3"/>
      <c r="G113" s="3"/>
      <c r="H113" s="3"/>
      <c r="I113" s="2"/>
      <c r="J113" s="2"/>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ht="15" customHeight="1" x14ac:dyDescent="0.2">
      <c r="A114" s="3"/>
      <c r="B114" s="3"/>
      <c r="C114" s="3"/>
      <c r="D114" s="3"/>
      <c r="E114" s="3"/>
      <c r="F114" s="3"/>
      <c r="G114" s="3"/>
      <c r="H114" s="3"/>
      <c r="I114" s="2"/>
      <c r="J114" s="2"/>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ht="15" customHeight="1" x14ac:dyDescent="0.2">
      <c r="A115" s="3"/>
      <c r="B115" s="3"/>
      <c r="C115" s="3"/>
      <c r="D115" s="3"/>
      <c r="E115" s="3"/>
      <c r="F115" s="3"/>
      <c r="G115" s="3"/>
      <c r="H115" s="3"/>
      <c r="I115" s="2"/>
      <c r="J115" s="2"/>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ht="15" customHeight="1" x14ac:dyDescent="0.2">
      <c r="A116" s="3"/>
      <c r="B116" s="3"/>
      <c r="C116" s="3"/>
      <c r="D116" s="3"/>
      <c r="E116" s="3"/>
      <c r="F116" s="3"/>
      <c r="G116" s="3"/>
      <c r="H116" s="3"/>
      <c r="I116" s="2"/>
      <c r="J116" s="2"/>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ht="15" customHeight="1" x14ac:dyDescent="0.2">
      <c r="A117" s="3"/>
      <c r="B117" s="3"/>
      <c r="C117" s="3"/>
      <c r="D117" s="3"/>
      <c r="E117" s="3"/>
      <c r="F117" s="3"/>
      <c r="G117" s="3"/>
      <c r="H117" s="3"/>
      <c r="I117" s="2"/>
      <c r="J117" s="2"/>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ht="15" customHeight="1" x14ac:dyDescent="0.2">
      <c r="A118" s="3"/>
      <c r="B118" s="3"/>
      <c r="C118" s="3"/>
      <c r="D118" s="3"/>
      <c r="E118" s="3"/>
      <c r="F118" s="3"/>
      <c r="G118" s="3"/>
      <c r="H118" s="3"/>
      <c r="I118" s="2"/>
      <c r="J118" s="2"/>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ht="15" customHeight="1" x14ac:dyDescent="0.2">
      <c r="A119" s="3"/>
      <c r="B119" s="3"/>
      <c r="C119" s="3"/>
      <c r="D119" s="3"/>
      <c r="E119" s="3"/>
      <c r="F119" s="3"/>
      <c r="G119" s="3"/>
      <c r="H119" s="3"/>
      <c r="I119" s="2"/>
      <c r="J119" s="2"/>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ht="15" customHeight="1" x14ac:dyDescent="0.2">
      <c r="A120" s="3"/>
      <c r="B120" s="3"/>
      <c r="C120" s="3"/>
      <c r="D120" s="3"/>
      <c r="E120" s="3"/>
      <c r="F120" s="3"/>
      <c r="G120" s="3"/>
      <c r="H120" s="3"/>
      <c r="I120" s="2"/>
      <c r="J120" s="2"/>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ht="15" customHeight="1" x14ac:dyDescent="0.2">
      <c r="A121" s="3"/>
      <c r="B121" s="3"/>
      <c r="C121" s="3"/>
      <c r="D121" s="3"/>
      <c r="E121" s="3"/>
      <c r="F121" s="3"/>
      <c r="G121" s="3"/>
      <c r="H121" s="3"/>
      <c r="I121" s="2"/>
      <c r="J121" s="2"/>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ht="15" customHeight="1" x14ac:dyDescent="0.2">
      <c r="A122" s="3"/>
      <c r="B122" s="3"/>
      <c r="C122" s="3"/>
      <c r="D122" s="3"/>
      <c r="E122" s="3"/>
      <c r="F122" s="3"/>
      <c r="G122" s="3"/>
      <c r="H122" s="3"/>
      <c r="I122" s="2"/>
      <c r="J122" s="2"/>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ht="15" customHeight="1" x14ac:dyDescent="0.2">
      <c r="A123" s="3"/>
      <c r="B123" s="3"/>
      <c r="C123" s="3"/>
      <c r="D123" s="3"/>
      <c r="E123" s="3"/>
      <c r="F123" s="3"/>
      <c r="G123" s="3"/>
      <c r="H123" s="3"/>
      <c r="I123" s="2"/>
      <c r="J123" s="2"/>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ht="15" customHeight="1" x14ac:dyDescent="0.2">
      <c r="A124" s="3"/>
      <c r="B124" s="3"/>
      <c r="C124" s="3"/>
      <c r="D124" s="3"/>
      <c r="E124" s="3"/>
      <c r="F124" s="3"/>
      <c r="G124" s="3"/>
      <c r="H124" s="3"/>
      <c r="I124" s="2"/>
      <c r="J124" s="2"/>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ht="15" customHeight="1" x14ac:dyDescent="0.2">
      <c r="A125" s="3"/>
      <c r="B125" s="3"/>
      <c r="C125" s="3"/>
      <c r="D125" s="3"/>
      <c r="E125" s="3"/>
      <c r="F125" s="3"/>
      <c r="G125" s="3"/>
      <c r="H125" s="3"/>
      <c r="I125" s="2"/>
      <c r="J125" s="2"/>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ht="15" customHeight="1" x14ac:dyDescent="0.2">
      <c r="A126" s="3"/>
      <c r="B126" s="3"/>
      <c r="C126" s="3"/>
      <c r="D126" s="3"/>
      <c r="E126" s="3"/>
      <c r="F126" s="3"/>
      <c r="G126" s="3"/>
      <c r="H126" s="3"/>
      <c r="I126" s="2"/>
      <c r="J126" s="2"/>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ht="15" customHeight="1" x14ac:dyDescent="0.2">
      <c r="A127" s="3"/>
      <c r="B127" s="3"/>
      <c r="C127" s="3"/>
      <c r="D127" s="3"/>
      <c r="E127" s="3"/>
      <c r="F127" s="3"/>
      <c r="G127" s="3"/>
      <c r="H127" s="3"/>
      <c r="I127" s="2"/>
      <c r="J127" s="2"/>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ht="15" customHeight="1" x14ac:dyDescent="0.2">
      <c r="A128" s="3"/>
      <c r="B128" s="3"/>
      <c r="C128" s="3"/>
      <c r="D128" s="3"/>
      <c r="E128" s="3"/>
      <c r="F128" s="3"/>
      <c r="G128" s="3"/>
      <c r="H128" s="3"/>
      <c r="I128" s="2"/>
      <c r="J128" s="2"/>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ht="15" customHeight="1" x14ac:dyDescent="0.2">
      <c r="A129" s="3"/>
      <c r="B129" s="3"/>
      <c r="C129" s="3"/>
      <c r="D129" s="3"/>
      <c r="E129" s="3"/>
      <c r="F129" s="3"/>
      <c r="G129" s="3"/>
      <c r="H129" s="3"/>
      <c r="I129" s="2"/>
      <c r="J129" s="2"/>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ht="15" customHeight="1" x14ac:dyDescent="0.2">
      <c r="A130" s="3"/>
      <c r="B130" s="3"/>
      <c r="C130" s="3"/>
      <c r="D130" s="3"/>
      <c r="E130" s="3"/>
      <c r="F130" s="3"/>
      <c r="G130" s="3"/>
      <c r="H130" s="3"/>
      <c r="I130" s="2"/>
      <c r="J130" s="2"/>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ht="15" customHeight="1" x14ac:dyDescent="0.2">
      <c r="A131" s="3"/>
      <c r="B131" s="3"/>
      <c r="C131" s="3"/>
      <c r="D131" s="3"/>
      <c r="E131" s="3"/>
      <c r="F131" s="3"/>
      <c r="G131" s="3"/>
      <c r="H131" s="3"/>
      <c r="I131" s="2"/>
      <c r="J131" s="2"/>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ht="15" customHeight="1" x14ac:dyDescent="0.2">
      <c r="A132" s="3"/>
      <c r="B132" s="3"/>
      <c r="C132" s="3"/>
      <c r="D132" s="3"/>
      <c r="E132" s="3"/>
      <c r="F132" s="3"/>
      <c r="G132" s="3"/>
      <c r="H132" s="3"/>
      <c r="I132" s="2"/>
      <c r="J132" s="2"/>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ht="15" customHeight="1" x14ac:dyDescent="0.2">
      <c r="A133" s="3"/>
      <c r="B133" s="3"/>
      <c r="C133" s="3"/>
      <c r="D133" s="3"/>
      <c r="E133" s="3"/>
      <c r="F133" s="3"/>
      <c r="G133" s="3"/>
      <c r="H133" s="3"/>
      <c r="I133" s="2"/>
      <c r="J133" s="2"/>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ht="15" customHeight="1" x14ac:dyDescent="0.2">
      <c r="A134" s="3"/>
      <c r="B134" s="3"/>
      <c r="C134" s="3"/>
      <c r="D134" s="3"/>
      <c r="E134" s="3"/>
      <c r="F134" s="3"/>
      <c r="G134" s="3"/>
      <c r="H134" s="3"/>
      <c r="I134" s="2"/>
      <c r="J134" s="2"/>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ht="15" customHeight="1" x14ac:dyDescent="0.2">
      <c r="A135" s="3"/>
      <c r="B135" s="3"/>
      <c r="C135" s="3"/>
      <c r="D135" s="3"/>
      <c r="E135" s="3"/>
      <c r="F135" s="3"/>
      <c r="G135" s="3"/>
      <c r="H135" s="3"/>
      <c r="I135" s="2"/>
      <c r="J135" s="2"/>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ht="15" customHeight="1" x14ac:dyDescent="0.2">
      <c r="A136" s="3"/>
      <c r="B136" s="3"/>
      <c r="C136" s="3"/>
      <c r="D136" s="3"/>
      <c r="E136" s="3"/>
      <c r="F136" s="3"/>
      <c r="G136" s="3"/>
      <c r="H136" s="3"/>
      <c r="I136" s="2"/>
      <c r="J136" s="2"/>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ht="15" customHeight="1" x14ac:dyDescent="0.2">
      <c r="A137" s="3"/>
      <c r="B137" s="3"/>
      <c r="C137" s="3"/>
      <c r="D137" s="3"/>
      <c r="E137" s="3"/>
      <c r="F137" s="3"/>
      <c r="G137" s="3"/>
      <c r="H137" s="3"/>
      <c r="I137" s="2"/>
      <c r="J137" s="2"/>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ht="15" customHeight="1" x14ac:dyDescent="0.2">
      <c r="A138" s="3"/>
      <c r="B138" s="3"/>
      <c r="C138" s="3"/>
      <c r="D138" s="3"/>
      <c r="E138" s="3"/>
      <c r="F138" s="3"/>
      <c r="G138" s="3"/>
      <c r="H138" s="3"/>
      <c r="I138" s="2"/>
      <c r="J138" s="2"/>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ht="15" customHeight="1" x14ac:dyDescent="0.2">
      <c r="A139" s="3"/>
      <c r="B139" s="3"/>
      <c r="C139" s="3"/>
      <c r="D139" s="3"/>
      <c r="E139" s="3"/>
      <c r="F139" s="3"/>
      <c r="G139" s="3"/>
      <c r="H139" s="3"/>
      <c r="I139" s="2"/>
      <c r="J139" s="2"/>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ht="15" customHeight="1" x14ac:dyDescent="0.2">
      <c r="A140" s="3"/>
      <c r="B140" s="3"/>
      <c r="C140" s="3"/>
      <c r="D140" s="3"/>
      <c r="E140" s="3"/>
      <c r="F140" s="3"/>
      <c r="G140" s="3"/>
      <c r="H140" s="3"/>
      <c r="I140" s="2"/>
      <c r="J140" s="2"/>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ht="15" customHeight="1" x14ac:dyDescent="0.2">
      <c r="A141" s="3"/>
      <c r="B141" s="3"/>
      <c r="C141" s="3"/>
      <c r="D141" s="3"/>
      <c r="E141" s="3"/>
      <c r="F141" s="3"/>
      <c r="G141" s="3"/>
      <c r="H141" s="3"/>
      <c r="I141" s="2"/>
      <c r="J141" s="2"/>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ht="15" customHeight="1" x14ac:dyDescent="0.2">
      <c r="A142" s="3"/>
      <c r="B142" s="3"/>
      <c r="C142" s="3"/>
      <c r="D142" s="3"/>
      <c r="E142" s="3"/>
      <c r="F142" s="3"/>
      <c r="G142" s="3"/>
      <c r="H142" s="3"/>
      <c r="I142" s="2"/>
      <c r="J142" s="2"/>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ht="15" customHeight="1" x14ac:dyDescent="0.2">
      <c r="A143" s="3"/>
      <c r="B143" s="3"/>
      <c r="C143" s="3"/>
      <c r="D143" s="3"/>
      <c r="E143" s="3"/>
      <c r="F143" s="3"/>
      <c r="G143" s="3"/>
      <c r="H143" s="3"/>
      <c r="I143" s="2"/>
      <c r="J143" s="2"/>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ht="15" customHeight="1" x14ac:dyDescent="0.2">
      <c r="A144" s="3"/>
      <c r="B144" s="3"/>
      <c r="C144" s="3"/>
      <c r="D144" s="3"/>
      <c r="E144" s="3"/>
      <c r="F144" s="3"/>
      <c r="G144" s="3"/>
      <c r="H144" s="3"/>
      <c r="I144" s="2"/>
      <c r="J144" s="2"/>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ht="15" customHeight="1" x14ac:dyDescent="0.2">
      <c r="A145" s="3"/>
      <c r="B145" s="3"/>
      <c r="C145" s="3"/>
      <c r="D145" s="3"/>
      <c r="E145" s="3"/>
      <c r="F145" s="3"/>
      <c r="G145" s="3"/>
      <c r="H145" s="3"/>
      <c r="I145" s="2"/>
      <c r="J145" s="2"/>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ht="15" customHeight="1" x14ac:dyDescent="0.2">
      <c r="A146" s="3"/>
      <c r="B146" s="3"/>
      <c r="C146" s="3"/>
      <c r="D146" s="3"/>
      <c r="E146" s="3"/>
      <c r="F146" s="3"/>
      <c r="G146" s="3"/>
      <c r="H146" s="3"/>
      <c r="I146" s="2"/>
      <c r="J146" s="2"/>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ht="15" customHeight="1" x14ac:dyDescent="0.2">
      <c r="A147" s="3"/>
      <c r="B147" s="3"/>
      <c r="C147" s="3"/>
      <c r="D147" s="3"/>
      <c r="E147" s="3"/>
      <c r="F147" s="3"/>
      <c r="G147" s="3"/>
      <c r="H147" s="3"/>
      <c r="I147" s="2"/>
      <c r="J147" s="2"/>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ht="15" customHeight="1" x14ac:dyDescent="0.2">
      <c r="A148" s="3"/>
      <c r="B148" s="3"/>
      <c r="C148" s="3"/>
      <c r="D148" s="3"/>
      <c r="E148" s="3"/>
      <c r="F148" s="3"/>
      <c r="G148" s="3"/>
      <c r="H148" s="3"/>
      <c r="I148" s="2"/>
      <c r="J148" s="2"/>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ht="15" customHeight="1" x14ac:dyDescent="0.2">
      <c r="A149" s="3"/>
      <c r="B149" s="3"/>
      <c r="C149" s="3"/>
      <c r="D149" s="3"/>
      <c r="E149" s="3"/>
      <c r="F149" s="3"/>
      <c r="G149" s="3"/>
      <c r="H149" s="3"/>
      <c r="I149" s="2"/>
      <c r="J149" s="2"/>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ht="15" customHeight="1" x14ac:dyDescent="0.2">
      <c r="A150" s="3"/>
      <c r="B150" s="3"/>
      <c r="C150" s="3"/>
      <c r="D150" s="3"/>
      <c r="E150" s="3"/>
      <c r="F150" s="3"/>
      <c r="G150" s="3"/>
      <c r="H150" s="3"/>
      <c r="I150" s="2"/>
      <c r="J150" s="2"/>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ht="15" customHeight="1" x14ac:dyDescent="0.2">
      <c r="A151" s="3"/>
      <c r="B151" s="3"/>
      <c r="C151" s="3"/>
      <c r="D151" s="3"/>
      <c r="E151" s="3"/>
      <c r="F151" s="3"/>
      <c r="G151" s="3"/>
      <c r="H151" s="3"/>
      <c r="I151" s="2"/>
      <c r="J151" s="2"/>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ht="15" customHeight="1" x14ac:dyDescent="0.2">
      <c r="A152" s="3"/>
      <c r="B152" s="3"/>
      <c r="C152" s="3"/>
      <c r="D152" s="3"/>
      <c r="E152" s="3"/>
      <c r="F152" s="3"/>
      <c r="G152" s="3"/>
      <c r="H152" s="3"/>
      <c r="I152" s="2"/>
      <c r="J152" s="2"/>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ht="15" customHeight="1" x14ac:dyDescent="0.2">
      <c r="A153" s="3"/>
      <c r="B153" s="3"/>
      <c r="C153" s="3"/>
      <c r="D153" s="3"/>
      <c r="E153" s="3"/>
      <c r="F153" s="3"/>
      <c r="G153" s="3"/>
      <c r="H153" s="3"/>
      <c r="I153" s="2"/>
      <c r="J153" s="2"/>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ht="15" customHeight="1" x14ac:dyDescent="0.2">
      <c r="A154" s="3"/>
      <c r="B154" s="3"/>
      <c r="C154" s="3"/>
      <c r="D154" s="3"/>
      <c r="E154" s="3"/>
      <c r="F154" s="3"/>
      <c r="G154" s="3"/>
      <c r="H154" s="3"/>
      <c r="I154" s="2"/>
      <c r="J154" s="2"/>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ht="15" customHeight="1" x14ac:dyDescent="0.2">
      <c r="A155" s="3"/>
      <c r="B155" s="3"/>
      <c r="C155" s="3"/>
      <c r="D155" s="3"/>
      <c r="E155" s="3"/>
      <c r="F155" s="3"/>
      <c r="G155" s="3"/>
      <c r="H155" s="3"/>
      <c r="I155" s="2"/>
      <c r="J155" s="2"/>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ht="15" customHeight="1" x14ac:dyDescent="0.2">
      <c r="A156" s="3"/>
      <c r="B156" s="3"/>
      <c r="C156" s="3"/>
      <c r="D156" s="3"/>
      <c r="E156" s="3"/>
      <c r="F156" s="3"/>
      <c r="G156" s="3"/>
      <c r="H156" s="3"/>
      <c r="I156" s="2"/>
      <c r="J156" s="2"/>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ht="15" customHeight="1" x14ac:dyDescent="0.2">
      <c r="A157" s="3"/>
      <c r="B157" s="3"/>
      <c r="C157" s="3"/>
      <c r="D157" s="3"/>
      <c r="E157" s="3"/>
      <c r="F157" s="3"/>
      <c r="G157" s="3"/>
      <c r="H157" s="3"/>
      <c r="I157" s="2"/>
      <c r="J157" s="2"/>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ht="15" customHeight="1" x14ac:dyDescent="0.2">
      <c r="A158" s="3"/>
      <c r="B158" s="3"/>
      <c r="C158" s="3"/>
      <c r="D158" s="3"/>
      <c r="E158" s="3"/>
      <c r="F158" s="3"/>
      <c r="G158" s="3"/>
      <c r="H158" s="3"/>
      <c r="I158" s="2"/>
      <c r="J158" s="2"/>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ht="15" customHeight="1" x14ac:dyDescent="0.2">
      <c r="A159" s="3"/>
      <c r="B159" s="3"/>
      <c r="C159" s="3"/>
      <c r="D159" s="3"/>
      <c r="E159" s="3"/>
      <c r="F159" s="3"/>
      <c r="G159" s="3"/>
      <c r="H159" s="3"/>
      <c r="I159" s="2"/>
      <c r="J159" s="2"/>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ht="15" customHeight="1" x14ac:dyDescent="0.2">
      <c r="A160" s="3"/>
      <c r="B160" s="3"/>
      <c r="C160" s="3"/>
      <c r="D160" s="3"/>
      <c r="E160" s="3"/>
      <c r="F160" s="3"/>
      <c r="G160" s="3"/>
      <c r="H160" s="3"/>
      <c r="I160" s="2"/>
      <c r="J160" s="2"/>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ht="15" customHeight="1" x14ac:dyDescent="0.2">
      <c r="A161" s="3"/>
      <c r="B161" s="3"/>
      <c r="C161" s="3"/>
      <c r="D161" s="3"/>
      <c r="E161" s="3"/>
      <c r="F161" s="3"/>
      <c r="G161" s="3"/>
      <c r="H161" s="3"/>
      <c r="I161" s="2"/>
      <c r="J161" s="2"/>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ht="15" customHeight="1" x14ac:dyDescent="0.2">
      <c r="A162" s="3"/>
      <c r="B162" s="3"/>
      <c r="C162" s="3"/>
      <c r="D162" s="3"/>
      <c r="E162" s="3"/>
      <c r="F162" s="3"/>
      <c r="G162" s="3"/>
      <c r="H162" s="3"/>
      <c r="I162" s="2"/>
      <c r="J162" s="2"/>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ht="15" customHeight="1" x14ac:dyDescent="0.2">
      <c r="A163" s="3"/>
      <c r="B163" s="3"/>
      <c r="C163" s="3"/>
      <c r="D163" s="3"/>
      <c r="E163" s="3"/>
      <c r="F163" s="3"/>
      <c r="G163" s="3"/>
      <c r="H163" s="3"/>
      <c r="I163" s="2"/>
      <c r="J163" s="2"/>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ht="15" customHeight="1" x14ac:dyDescent="0.2">
      <c r="A164" s="3"/>
      <c r="B164" s="3"/>
      <c r="C164" s="3"/>
      <c r="D164" s="3"/>
      <c r="E164" s="3"/>
      <c r="F164" s="3"/>
      <c r="G164" s="3"/>
      <c r="H164" s="3"/>
      <c r="I164" s="2"/>
      <c r="J164" s="2"/>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ht="15" customHeight="1" x14ac:dyDescent="0.2">
      <c r="A165" s="3"/>
      <c r="B165" s="3"/>
      <c r="C165" s="3"/>
      <c r="D165" s="3"/>
      <c r="E165" s="3"/>
      <c r="F165" s="3"/>
      <c r="G165" s="3"/>
      <c r="H165" s="3"/>
      <c r="I165" s="2"/>
      <c r="J165" s="2"/>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ht="15" customHeight="1" x14ac:dyDescent="0.2">
      <c r="A166" s="3"/>
      <c r="B166" s="3"/>
      <c r="C166" s="3"/>
      <c r="D166" s="3"/>
      <c r="E166" s="3"/>
      <c r="F166" s="3"/>
      <c r="G166" s="3"/>
      <c r="H166" s="3"/>
      <c r="I166" s="2"/>
      <c r="J166" s="2"/>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ht="15" customHeight="1" x14ac:dyDescent="0.2">
      <c r="A167" s="3"/>
      <c r="B167" s="3"/>
      <c r="C167" s="3"/>
      <c r="D167" s="3"/>
      <c r="E167" s="3"/>
      <c r="F167" s="3"/>
      <c r="G167" s="3"/>
      <c r="H167" s="3"/>
      <c r="I167" s="2"/>
      <c r="J167" s="2"/>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ht="15" customHeight="1" x14ac:dyDescent="0.2">
      <c r="A168" s="3"/>
      <c r="B168" s="3"/>
      <c r="C168" s="3"/>
      <c r="D168" s="3"/>
      <c r="E168" s="3"/>
      <c r="F168" s="3"/>
      <c r="G168" s="3"/>
      <c r="H168" s="3"/>
      <c r="I168" s="2"/>
      <c r="J168" s="2"/>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ht="15" customHeight="1" x14ac:dyDescent="0.2">
      <c r="A169" s="3"/>
      <c r="B169" s="3"/>
      <c r="C169" s="3"/>
      <c r="D169" s="3"/>
      <c r="E169" s="3"/>
      <c r="F169" s="3"/>
      <c r="G169" s="3"/>
      <c r="H169" s="3"/>
      <c r="I169" s="2"/>
      <c r="J169" s="2"/>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ht="15" customHeight="1" x14ac:dyDescent="0.2">
      <c r="A170" s="3"/>
      <c r="B170" s="3"/>
      <c r="C170" s="3"/>
      <c r="D170" s="3"/>
      <c r="E170" s="3"/>
      <c r="F170" s="3"/>
      <c r="G170" s="3"/>
      <c r="H170" s="3"/>
      <c r="I170" s="2"/>
      <c r="J170" s="2"/>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ht="15" customHeight="1" x14ac:dyDescent="0.2">
      <c r="A171" s="3"/>
      <c r="B171" s="3"/>
      <c r="C171" s="3"/>
      <c r="D171" s="3"/>
      <c r="E171" s="3"/>
      <c r="F171" s="3"/>
      <c r="G171" s="3"/>
      <c r="H171" s="3"/>
      <c r="I171" s="2"/>
      <c r="J171" s="2"/>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ht="15" customHeight="1" x14ac:dyDescent="0.2">
      <c r="A172" s="3"/>
      <c r="B172" s="3"/>
      <c r="C172" s="3"/>
      <c r="D172" s="3"/>
      <c r="E172" s="3"/>
      <c r="F172" s="3"/>
      <c r="G172" s="3"/>
      <c r="H172" s="3"/>
      <c r="I172" s="2"/>
      <c r="J172" s="2"/>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ht="15" customHeight="1" x14ac:dyDescent="0.2">
      <c r="A173" s="3"/>
      <c r="B173" s="3"/>
      <c r="C173" s="3"/>
      <c r="D173" s="3"/>
      <c r="E173" s="3"/>
      <c r="F173" s="3"/>
      <c r="G173" s="3"/>
      <c r="H173" s="3"/>
      <c r="I173" s="2"/>
      <c r="J173" s="2"/>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ht="15" customHeight="1" x14ac:dyDescent="0.2">
      <c r="A174" s="3"/>
      <c r="B174" s="3"/>
      <c r="C174" s="3"/>
      <c r="D174" s="3"/>
      <c r="E174" s="3"/>
      <c r="F174" s="3"/>
      <c r="G174" s="3"/>
      <c r="H174" s="3"/>
      <c r="I174" s="2"/>
      <c r="J174" s="2"/>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ht="15" customHeight="1" x14ac:dyDescent="0.2">
      <c r="A175" s="3"/>
      <c r="B175" s="3"/>
      <c r="C175" s="3"/>
      <c r="D175" s="3"/>
      <c r="E175" s="3"/>
      <c r="F175" s="3"/>
      <c r="G175" s="3"/>
      <c r="H175" s="3"/>
      <c r="I175" s="2"/>
      <c r="J175" s="2"/>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ht="15" customHeight="1" x14ac:dyDescent="0.2">
      <c r="A176" s="3"/>
      <c r="B176" s="3"/>
      <c r="C176" s="3"/>
      <c r="D176" s="3"/>
      <c r="E176" s="3"/>
      <c r="F176" s="3"/>
      <c r="G176" s="3"/>
      <c r="H176" s="3"/>
      <c r="I176" s="2"/>
      <c r="J176" s="2"/>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ht="15" customHeight="1" x14ac:dyDescent="0.2">
      <c r="A177" s="3"/>
      <c r="B177" s="3"/>
      <c r="C177" s="3"/>
      <c r="D177" s="3"/>
      <c r="E177" s="3"/>
      <c r="F177" s="3"/>
      <c r="G177" s="3"/>
      <c r="H177" s="3"/>
      <c r="I177" s="2"/>
      <c r="J177" s="2"/>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ht="15" customHeight="1" x14ac:dyDescent="0.2">
      <c r="A178" s="3"/>
      <c r="B178" s="3"/>
      <c r="C178" s="3"/>
      <c r="D178" s="3"/>
      <c r="E178" s="3"/>
      <c r="F178" s="3"/>
      <c r="G178" s="3"/>
      <c r="H178" s="3"/>
      <c r="I178" s="2"/>
      <c r="J178" s="2"/>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ht="15" customHeight="1" x14ac:dyDescent="0.2">
      <c r="A179" s="3"/>
      <c r="B179" s="3"/>
      <c r="C179" s="3"/>
      <c r="D179" s="3"/>
      <c r="E179" s="3"/>
      <c r="F179" s="3"/>
      <c r="G179" s="3"/>
      <c r="H179" s="3"/>
      <c r="I179" s="2"/>
      <c r="J179" s="2"/>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ht="15" customHeight="1" x14ac:dyDescent="0.2">
      <c r="A180" s="3"/>
      <c r="B180" s="3"/>
      <c r="C180" s="3"/>
      <c r="D180" s="3"/>
      <c r="E180" s="3"/>
      <c r="F180" s="3"/>
      <c r="G180" s="3"/>
      <c r="H180" s="3"/>
      <c r="I180" s="2"/>
      <c r="J180" s="2"/>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ht="15" customHeight="1" x14ac:dyDescent="0.2">
      <c r="A181" s="3"/>
      <c r="B181" s="3"/>
      <c r="C181" s="3"/>
      <c r="D181" s="3"/>
      <c r="E181" s="3"/>
      <c r="F181" s="3"/>
      <c r="G181" s="3"/>
      <c r="H181" s="3"/>
      <c r="I181" s="2"/>
      <c r="J181" s="2"/>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ht="15" customHeight="1" x14ac:dyDescent="0.2">
      <c r="A182" s="3"/>
      <c r="B182" s="3"/>
      <c r="C182" s="3"/>
      <c r="D182" s="3"/>
      <c r="E182" s="3"/>
      <c r="F182" s="3"/>
      <c r="G182" s="3"/>
      <c r="H182" s="3"/>
      <c r="I182" s="2"/>
      <c r="J182" s="2"/>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ht="15" customHeight="1" x14ac:dyDescent="0.2">
      <c r="A183" s="3"/>
      <c r="B183" s="3"/>
      <c r="C183" s="3"/>
      <c r="D183" s="3"/>
      <c r="E183" s="3"/>
      <c r="F183" s="3"/>
      <c r="G183" s="3"/>
      <c r="H183" s="3"/>
      <c r="I183" s="2"/>
      <c r="J183" s="2"/>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ht="15" customHeight="1" x14ac:dyDescent="0.2">
      <c r="A184" s="3"/>
      <c r="B184" s="3"/>
      <c r="C184" s="3"/>
      <c r="D184" s="3"/>
      <c r="E184" s="3"/>
      <c r="F184" s="3"/>
      <c r="G184" s="3"/>
      <c r="H184" s="3"/>
      <c r="I184" s="2"/>
      <c r="J184" s="2"/>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ht="15" customHeight="1" x14ac:dyDescent="0.2">
      <c r="A185" s="3"/>
      <c r="B185" s="3"/>
      <c r="C185" s="3"/>
      <c r="D185" s="3"/>
      <c r="E185" s="3"/>
      <c r="F185" s="3"/>
      <c r="G185" s="3"/>
      <c r="H185" s="3"/>
      <c r="I185" s="2"/>
      <c r="J185" s="2"/>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ht="15" customHeight="1" x14ac:dyDescent="0.2">
      <c r="A186" s="3"/>
      <c r="B186" s="3"/>
      <c r="C186" s="3"/>
      <c r="D186" s="3"/>
      <c r="E186" s="3"/>
      <c r="F186" s="3"/>
      <c r="G186" s="3"/>
      <c r="H186" s="3"/>
      <c r="I186" s="2"/>
      <c r="J186" s="2"/>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ht="15" customHeight="1" x14ac:dyDescent="0.2">
      <c r="A187" s="3"/>
      <c r="B187" s="3"/>
      <c r="C187" s="3"/>
      <c r="D187" s="3"/>
      <c r="E187" s="3"/>
      <c r="F187" s="3"/>
      <c r="G187" s="3"/>
      <c r="H187" s="3"/>
      <c r="I187" s="2"/>
      <c r="J187" s="2"/>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ht="15" customHeight="1" x14ac:dyDescent="0.2">
      <c r="A188" s="3"/>
      <c r="B188" s="3"/>
      <c r="C188" s="3"/>
      <c r="D188" s="3"/>
      <c r="E188" s="3"/>
      <c r="F188" s="3"/>
      <c r="G188" s="3"/>
      <c r="H188" s="3"/>
      <c r="I188" s="2"/>
      <c r="J188" s="2"/>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ht="15" customHeight="1" x14ac:dyDescent="0.2">
      <c r="A189" s="3"/>
      <c r="B189" s="3"/>
      <c r="C189" s="3"/>
      <c r="D189" s="3"/>
      <c r="E189" s="3"/>
      <c r="F189" s="3"/>
      <c r="G189" s="3"/>
      <c r="H189" s="3"/>
      <c r="I189" s="2"/>
      <c r="J189" s="2"/>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ht="15" customHeight="1" x14ac:dyDescent="0.2">
      <c r="A190" s="3"/>
      <c r="B190" s="3"/>
      <c r="C190" s="3"/>
      <c r="D190" s="3"/>
      <c r="E190" s="3"/>
      <c r="F190" s="3"/>
      <c r="G190" s="3"/>
      <c r="H190" s="3"/>
      <c r="I190" s="2"/>
      <c r="J190" s="2"/>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ht="15" customHeight="1" x14ac:dyDescent="0.2">
      <c r="A191" s="3"/>
      <c r="B191" s="3"/>
      <c r="C191" s="3"/>
      <c r="D191" s="3"/>
      <c r="E191" s="3"/>
      <c r="F191" s="3"/>
      <c r="G191" s="3"/>
      <c r="H191" s="3"/>
      <c r="I191" s="2"/>
      <c r="J191" s="2"/>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ht="15" customHeight="1" x14ac:dyDescent="0.2">
      <c r="A192" s="3"/>
      <c r="B192" s="3"/>
      <c r="C192" s="3"/>
      <c r="D192" s="3"/>
      <c r="E192" s="3"/>
      <c r="F192" s="3"/>
      <c r="G192" s="3"/>
      <c r="H192" s="3"/>
      <c r="I192" s="2"/>
      <c r="J192" s="2"/>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ht="15" customHeight="1" x14ac:dyDescent="0.2">
      <c r="A193" s="3"/>
      <c r="B193" s="3"/>
      <c r="C193" s="3"/>
      <c r="D193" s="3"/>
      <c r="E193" s="3"/>
      <c r="F193" s="3"/>
      <c r="G193" s="3"/>
      <c r="H193" s="3"/>
      <c r="I193" s="2"/>
      <c r="J193" s="2"/>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ht="15" customHeight="1" x14ac:dyDescent="0.2">
      <c r="A194" s="3"/>
      <c r="B194" s="3"/>
      <c r="C194" s="3"/>
      <c r="D194" s="3"/>
      <c r="E194" s="3"/>
      <c r="F194" s="3"/>
      <c r="G194" s="3"/>
      <c r="H194" s="3"/>
      <c r="I194" s="2"/>
      <c r="J194" s="2"/>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ht="15" customHeight="1" x14ac:dyDescent="0.2">
      <c r="A195" s="3"/>
      <c r="B195" s="3"/>
      <c r="C195" s="3"/>
      <c r="D195" s="3"/>
      <c r="E195" s="3"/>
      <c r="F195" s="3"/>
      <c r="G195" s="3"/>
      <c r="H195" s="3"/>
      <c r="I195" s="2"/>
      <c r="J195" s="2"/>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ht="15" customHeight="1" x14ac:dyDescent="0.2">
      <c r="A196" s="3"/>
      <c r="B196" s="3"/>
      <c r="C196" s="3"/>
      <c r="D196" s="3"/>
      <c r="E196" s="3"/>
      <c r="F196" s="3"/>
      <c r="G196" s="3"/>
      <c r="H196" s="3"/>
      <c r="I196" s="2"/>
      <c r="J196" s="2"/>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ht="15" customHeight="1" x14ac:dyDescent="0.2">
      <c r="A197" s="3"/>
      <c r="B197" s="3"/>
      <c r="C197" s="3"/>
      <c r="D197" s="3"/>
      <c r="E197" s="3"/>
      <c r="F197" s="3"/>
      <c r="G197" s="3"/>
      <c r="H197" s="3"/>
      <c r="I197" s="2"/>
      <c r="J197" s="2"/>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ht="15" customHeight="1" x14ac:dyDescent="0.2">
      <c r="A198" s="3"/>
      <c r="B198" s="3"/>
      <c r="C198" s="3"/>
      <c r="D198" s="3"/>
      <c r="E198" s="3"/>
      <c r="F198" s="3"/>
      <c r="G198" s="3"/>
      <c r="H198" s="3"/>
      <c r="I198" s="2"/>
      <c r="J198" s="2"/>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ht="15" customHeight="1" x14ac:dyDescent="0.2">
      <c r="A199" s="3"/>
      <c r="B199" s="3"/>
      <c r="C199" s="3"/>
      <c r="D199" s="3"/>
      <c r="E199" s="3"/>
      <c r="F199" s="3"/>
      <c r="G199" s="3"/>
      <c r="H199" s="3"/>
      <c r="I199" s="2"/>
      <c r="J199" s="2"/>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ht="15" customHeight="1" x14ac:dyDescent="0.2">
      <c r="A200" s="3"/>
      <c r="B200" s="3"/>
      <c r="C200" s="3"/>
      <c r="D200" s="3"/>
      <c r="E200" s="3"/>
      <c r="F200" s="3"/>
      <c r="G200" s="3"/>
      <c r="H200" s="3"/>
      <c r="I200" s="2"/>
      <c r="J200" s="2"/>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ht="15" customHeight="1" x14ac:dyDescent="0.2">
      <c r="A201" s="3"/>
      <c r="B201" s="3"/>
      <c r="C201" s="3"/>
      <c r="D201" s="3"/>
      <c r="E201" s="3"/>
      <c r="F201" s="3"/>
      <c r="G201" s="3"/>
      <c r="H201" s="3"/>
      <c r="I201" s="2"/>
      <c r="J201" s="2"/>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ht="15" customHeight="1" x14ac:dyDescent="0.2">
      <c r="A202" s="3"/>
      <c r="B202" s="3"/>
      <c r="C202" s="3"/>
      <c r="D202" s="3"/>
      <c r="E202" s="3"/>
      <c r="F202" s="3"/>
      <c r="G202" s="3"/>
      <c r="H202" s="3"/>
      <c r="I202" s="2"/>
      <c r="J202" s="2"/>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ht="15" customHeight="1" x14ac:dyDescent="0.2">
      <c r="A203" s="3"/>
      <c r="B203" s="3"/>
      <c r="C203" s="3"/>
      <c r="D203" s="3"/>
      <c r="E203" s="3"/>
      <c r="F203" s="3"/>
      <c r="G203" s="3"/>
      <c r="H203" s="3"/>
      <c r="I203" s="2"/>
      <c r="J203" s="2"/>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ht="15" customHeight="1" x14ac:dyDescent="0.2">
      <c r="A204" s="3"/>
      <c r="B204" s="3"/>
      <c r="C204" s="3"/>
      <c r="D204" s="3"/>
      <c r="E204" s="3"/>
      <c r="F204" s="3"/>
      <c r="G204" s="3"/>
      <c r="H204" s="3"/>
      <c r="I204" s="2"/>
      <c r="J204" s="2"/>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ht="15" customHeight="1" x14ac:dyDescent="0.2">
      <c r="A205" s="3"/>
      <c r="B205" s="3"/>
      <c r="C205" s="3"/>
      <c r="D205" s="3"/>
      <c r="E205" s="3"/>
      <c r="F205" s="3"/>
      <c r="G205" s="3"/>
      <c r="H205" s="3"/>
      <c r="I205" s="2"/>
      <c r="J205" s="2"/>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ht="15" customHeight="1" x14ac:dyDescent="0.2">
      <c r="A206" s="3"/>
      <c r="B206" s="3"/>
      <c r="C206" s="3"/>
      <c r="D206" s="3"/>
      <c r="E206" s="3"/>
      <c r="F206" s="3"/>
      <c r="G206" s="3"/>
      <c r="H206" s="3"/>
      <c r="I206" s="2"/>
      <c r="J206" s="2"/>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ht="15" customHeight="1" x14ac:dyDescent="0.2">
      <c r="A207" s="3"/>
      <c r="B207" s="3"/>
      <c r="C207" s="3"/>
      <c r="D207" s="3"/>
      <c r="E207" s="3"/>
      <c r="F207" s="3"/>
      <c r="G207" s="3"/>
      <c r="H207" s="3"/>
      <c r="I207" s="2"/>
      <c r="J207" s="2"/>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ht="15" customHeight="1" x14ac:dyDescent="0.2">
      <c r="A208" s="3"/>
      <c r="B208" s="3"/>
      <c r="C208" s="3"/>
      <c r="D208" s="3"/>
      <c r="E208" s="3"/>
      <c r="F208" s="3"/>
      <c r="G208" s="3"/>
      <c r="H208" s="3"/>
      <c r="I208" s="2"/>
      <c r="J208" s="2"/>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ht="15" customHeight="1" x14ac:dyDescent="0.2">
      <c r="A209" s="3"/>
      <c r="B209" s="3"/>
      <c r="C209" s="3"/>
      <c r="D209" s="3"/>
      <c r="E209" s="3"/>
      <c r="F209" s="3"/>
      <c r="G209" s="3"/>
      <c r="H209" s="3"/>
      <c r="I209" s="2"/>
      <c r="J209" s="2"/>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ht="15" customHeight="1" x14ac:dyDescent="0.2">
      <c r="A210" s="3"/>
      <c r="B210" s="3"/>
      <c r="C210" s="3"/>
      <c r="D210" s="3"/>
      <c r="E210" s="3"/>
      <c r="F210" s="3"/>
      <c r="G210" s="3"/>
      <c r="H210" s="3"/>
      <c r="I210" s="2"/>
      <c r="J210" s="2"/>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ht="15" customHeight="1" x14ac:dyDescent="0.2">
      <c r="A211" s="3"/>
      <c r="B211" s="3"/>
      <c r="C211" s="3"/>
      <c r="D211" s="3"/>
      <c r="E211" s="3"/>
      <c r="F211" s="3"/>
      <c r="G211" s="3"/>
      <c r="H211" s="3"/>
      <c r="I211" s="2"/>
      <c r="J211" s="2"/>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ht="15" customHeight="1" x14ac:dyDescent="0.2">
      <c r="A212" s="3"/>
      <c r="B212" s="3"/>
      <c r="C212" s="3"/>
      <c r="D212" s="3"/>
      <c r="E212" s="3"/>
      <c r="F212" s="3"/>
      <c r="G212" s="3"/>
      <c r="H212" s="3"/>
      <c r="I212" s="2"/>
      <c r="J212" s="2"/>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ht="15" customHeight="1" x14ac:dyDescent="0.2">
      <c r="A213" s="3"/>
      <c r="B213" s="3"/>
      <c r="C213" s="3"/>
      <c r="D213" s="3"/>
      <c r="E213" s="3"/>
      <c r="F213" s="3"/>
      <c r="G213" s="3"/>
      <c r="H213" s="3"/>
      <c r="I213" s="2"/>
      <c r="J213" s="2"/>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ht="15" customHeight="1" x14ac:dyDescent="0.2">
      <c r="A214" s="3"/>
      <c r="B214" s="3"/>
      <c r="C214" s="3"/>
      <c r="D214" s="3"/>
      <c r="E214" s="3"/>
      <c r="F214" s="3"/>
      <c r="G214" s="3"/>
      <c r="H214" s="3"/>
      <c r="I214" s="2"/>
      <c r="J214" s="2"/>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ht="15" customHeight="1" x14ac:dyDescent="0.2">
      <c r="A215" s="3"/>
      <c r="B215" s="3"/>
      <c r="C215" s="3"/>
      <c r="D215" s="3"/>
      <c r="E215" s="3"/>
      <c r="F215" s="3"/>
      <c r="G215" s="3"/>
      <c r="H215" s="3"/>
      <c r="I215" s="2"/>
      <c r="J215" s="2"/>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ht="15" customHeight="1" x14ac:dyDescent="0.2">
      <c r="A216" s="3"/>
      <c r="B216" s="3"/>
      <c r="C216" s="3"/>
      <c r="D216" s="3"/>
      <c r="E216" s="3"/>
      <c r="F216" s="3"/>
      <c r="G216" s="3"/>
      <c r="H216" s="3"/>
      <c r="I216" s="2"/>
      <c r="J216" s="2"/>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ht="15" customHeight="1" x14ac:dyDescent="0.2">
      <c r="A217" s="3"/>
      <c r="B217" s="3"/>
      <c r="C217" s="3"/>
      <c r="D217" s="3"/>
      <c r="E217" s="3"/>
      <c r="F217" s="3"/>
      <c r="G217" s="3"/>
      <c r="H217" s="3"/>
      <c r="I217" s="2"/>
      <c r="J217" s="2"/>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ht="15" customHeight="1" x14ac:dyDescent="0.2">
      <c r="A218" s="3"/>
      <c r="B218" s="3"/>
      <c r="C218" s="3"/>
      <c r="D218" s="3"/>
      <c r="E218" s="3"/>
      <c r="F218" s="3"/>
      <c r="G218" s="3"/>
      <c r="H218" s="3"/>
      <c r="I218" s="2"/>
      <c r="J218" s="2"/>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ht="15" customHeight="1" x14ac:dyDescent="0.2">
      <c r="A219" s="3"/>
      <c r="B219" s="3"/>
      <c r="C219" s="3"/>
      <c r="D219" s="3"/>
      <c r="E219" s="3"/>
      <c r="F219" s="3"/>
      <c r="G219" s="3"/>
      <c r="H219" s="3"/>
      <c r="I219" s="2"/>
      <c r="J219" s="2"/>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ht="15" customHeight="1" x14ac:dyDescent="0.2">
      <c r="A220" s="3"/>
      <c r="B220" s="3"/>
      <c r="C220" s="3"/>
      <c r="D220" s="3"/>
      <c r="E220" s="3"/>
      <c r="F220" s="3"/>
      <c r="G220" s="3"/>
      <c r="H220" s="3"/>
      <c r="I220" s="2"/>
      <c r="J220" s="2"/>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ht="15" customHeight="1" x14ac:dyDescent="0.2">
      <c r="A221" s="3"/>
      <c r="B221" s="3"/>
      <c r="C221" s="3"/>
      <c r="D221" s="3"/>
      <c r="E221" s="3"/>
      <c r="F221" s="3"/>
      <c r="G221" s="3"/>
      <c r="H221" s="3"/>
      <c r="I221" s="2"/>
      <c r="J221" s="2"/>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ht="15" customHeight="1" x14ac:dyDescent="0.2">
      <c r="A222" s="3"/>
      <c r="B222" s="3"/>
      <c r="C222" s="3"/>
      <c r="D222" s="3"/>
      <c r="E222" s="3"/>
      <c r="F222" s="3"/>
      <c r="G222" s="3"/>
      <c r="H222" s="3"/>
      <c r="I222" s="2"/>
      <c r="J222" s="2"/>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ht="15" customHeight="1" x14ac:dyDescent="0.2">
      <c r="A223" s="3"/>
      <c r="B223" s="3"/>
      <c r="C223" s="3"/>
      <c r="D223" s="3"/>
      <c r="E223" s="3"/>
      <c r="F223" s="3"/>
      <c r="G223" s="3"/>
      <c r="H223" s="3"/>
      <c r="I223" s="2"/>
      <c r="J223" s="2"/>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ht="15" customHeight="1" x14ac:dyDescent="0.2">
      <c r="A224" s="3"/>
      <c r="B224" s="3"/>
      <c r="C224" s="3"/>
      <c r="D224" s="3"/>
      <c r="E224" s="3"/>
      <c r="F224" s="3"/>
      <c r="G224" s="3"/>
      <c r="H224" s="3"/>
      <c r="I224" s="2"/>
      <c r="J224" s="2"/>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ht="15" customHeight="1" x14ac:dyDescent="0.2">
      <c r="A225" s="3"/>
      <c r="B225" s="3"/>
      <c r="C225" s="3"/>
      <c r="D225" s="3"/>
      <c r="E225" s="3"/>
      <c r="F225" s="3"/>
      <c r="G225" s="3"/>
      <c r="H225" s="3"/>
      <c r="I225" s="2"/>
      <c r="J225" s="2"/>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ht="15" customHeight="1" x14ac:dyDescent="0.2">
      <c r="A226" s="3"/>
      <c r="B226" s="3"/>
      <c r="C226" s="3"/>
      <c r="D226" s="3"/>
      <c r="E226" s="3"/>
      <c r="F226" s="3"/>
      <c r="G226" s="3"/>
      <c r="H226" s="3"/>
      <c r="I226" s="2"/>
      <c r="J226" s="2"/>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ht="15" customHeight="1" x14ac:dyDescent="0.2">
      <c r="A227" s="3"/>
      <c r="B227" s="3"/>
      <c r="C227" s="3"/>
      <c r="D227" s="3"/>
      <c r="E227" s="3"/>
      <c r="F227" s="3"/>
      <c r="G227" s="3"/>
      <c r="H227" s="3"/>
      <c r="I227" s="2"/>
      <c r="J227" s="2"/>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ht="15" customHeight="1" x14ac:dyDescent="0.2">
      <c r="A228" s="3"/>
      <c r="B228" s="3"/>
      <c r="C228" s="3"/>
      <c r="D228" s="3"/>
      <c r="E228" s="3"/>
      <c r="F228" s="3"/>
      <c r="G228" s="3"/>
      <c r="H228" s="3"/>
      <c r="I228" s="2"/>
      <c r="J228" s="2"/>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ht="15" customHeight="1" x14ac:dyDescent="0.2">
      <c r="A229" s="3"/>
      <c r="B229" s="3"/>
      <c r="C229" s="3"/>
      <c r="D229" s="3"/>
      <c r="E229" s="3"/>
      <c r="F229" s="3"/>
      <c r="G229" s="3"/>
      <c r="H229" s="3"/>
      <c r="I229" s="2"/>
      <c r="J229" s="2"/>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ht="15" customHeight="1" x14ac:dyDescent="0.2">
      <c r="A230" s="3"/>
      <c r="B230" s="3"/>
      <c r="C230" s="3"/>
      <c r="D230" s="3"/>
      <c r="E230" s="3"/>
      <c r="F230" s="3"/>
      <c r="G230" s="3"/>
      <c r="H230" s="3"/>
      <c r="I230" s="2"/>
      <c r="J230" s="2"/>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ht="15" customHeight="1" x14ac:dyDescent="0.2">
      <c r="A231" s="3"/>
      <c r="B231" s="3"/>
      <c r="C231" s="3"/>
      <c r="D231" s="3"/>
      <c r="E231" s="3"/>
      <c r="F231" s="3"/>
      <c r="G231" s="3"/>
      <c r="H231" s="3"/>
      <c r="I231" s="2"/>
      <c r="J231" s="2"/>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ht="15" customHeight="1" x14ac:dyDescent="0.2">
      <c r="A232" s="3"/>
      <c r="B232" s="3"/>
      <c r="C232" s="3"/>
      <c r="D232" s="3"/>
      <c r="E232" s="3"/>
      <c r="F232" s="3"/>
      <c r="G232" s="3"/>
      <c r="H232" s="3"/>
      <c r="I232" s="2"/>
      <c r="J232" s="2"/>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ht="15" customHeight="1" x14ac:dyDescent="0.2">
      <c r="A233" s="3"/>
      <c r="B233" s="3"/>
      <c r="C233" s="3"/>
      <c r="D233" s="3"/>
      <c r="E233" s="3"/>
      <c r="F233" s="3"/>
      <c r="G233" s="3"/>
      <c r="H233" s="3"/>
      <c r="I233" s="2"/>
      <c r="J233" s="2"/>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ht="15" customHeight="1" x14ac:dyDescent="0.2">
      <c r="A234" s="3"/>
      <c r="B234" s="3"/>
      <c r="C234" s="3"/>
      <c r="D234" s="3"/>
      <c r="E234" s="3"/>
      <c r="F234" s="3"/>
      <c r="G234" s="3"/>
      <c r="H234" s="3"/>
      <c r="I234" s="2"/>
      <c r="J234" s="2"/>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ht="15" customHeight="1" x14ac:dyDescent="0.2">
      <c r="A235" s="3"/>
      <c r="B235" s="3"/>
      <c r="C235" s="3"/>
      <c r="D235" s="3"/>
      <c r="E235" s="3"/>
      <c r="F235" s="3"/>
      <c r="G235" s="3"/>
      <c r="H235" s="3"/>
      <c r="I235" s="2"/>
      <c r="J235" s="2"/>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ht="15" customHeight="1" x14ac:dyDescent="0.2">
      <c r="A236" s="3"/>
      <c r="B236" s="3"/>
      <c r="C236" s="3"/>
      <c r="D236" s="3"/>
      <c r="E236" s="3"/>
      <c r="F236" s="3"/>
      <c r="G236" s="3"/>
      <c r="H236" s="3"/>
      <c r="I236" s="2"/>
      <c r="J236" s="2"/>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ht="15" customHeight="1" x14ac:dyDescent="0.2">
      <c r="A237" s="3"/>
      <c r="B237" s="3"/>
      <c r="C237" s="3"/>
      <c r="D237" s="3"/>
      <c r="E237" s="3"/>
      <c r="F237" s="3"/>
      <c r="G237" s="3"/>
      <c r="H237" s="3"/>
      <c r="I237" s="2"/>
      <c r="J237" s="2"/>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ht="15" customHeight="1" x14ac:dyDescent="0.2">
      <c r="A238" s="3"/>
      <c r="B238" s="3"/>
      <c r="C238" s="3"/>
      <c r="D238" s="3"/>
      <c r="E238" s="3"/>
      <c r="F238" s="3"/>
      <c r="G238" s="3"/>
      <c r="H238" s="3"/>
      <c r="I238" s="2"/>
      <c r="J238" s="2"/>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ht="15" customHeight="1" x14ac:dyDescent="0.2">
      <c r="A239" s="3"/>
      <c r="B239" s="3"/>
      <c r="C239" s="3"/>
      <c r="D239" s="3"/>
      <c r="E239" s="3"/>
      <c r="F239" s="3"/>
      <c r="G239" s="3"/>
      <c r="H239" s="3"/>
      <c r="I239" s="2"/>
      <c r="J239" s="2"/>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ht="15" customHeight="1" x14ac:dyDescent="0.2">
      <c r="A240" s="3"/>
      <c r="B240" s="3"/>
      <c r="C240" s="3"/>
      <c r="D240" s="3"/>
      <c r="E240" s="3"/>
      <c r="F240" s="3"/>
      <c r="G240" s="3"/>
      <c r="H240" s="3"/>
      <c r="I240" s="2"/>
      <c r="J240" s="2"/>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ht="15" customHeight="1" x14ac:dyDescent="0.2">
      <c r="A241" s="3"/>
      <c r="B241" s="3"/>
      <c r="C241" s="3"/>
      <c r="D241" s="3"/>
      <c r="E241" s="3"/>
      <c r="F241" s="3"/>
      <c r="G241" s="3"/>
      <c r="H241" s="3"/>
      <c r="I241" s="2"/>
      <c r="J241" s="2"/>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ht="15" customHeight="1" x14ac:dyDescent="0.2">
      <c r="A242" s="3"/>
      <c r="B242" s="3"/>
      <c r="C242" s="3"/>
      <c r="D242" s="3"/>
      <c r="E242" s="3"/>
      <c r="F242" s="3"/>
      <c r="G242" s="3"/>
      <c r="H242" s="3"/>
      <c r="I242" s="2"/>
      <c r="J242" s="2"/>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ht="15" customHeight="1" x14ac:dyDescent="0.2">
      <c r="A243" s="3"/>
      <c r="B243" s="3"/>
      <c r="C243" s="3"/>
      <c r="D243" s="3"/>
      <c r="E243" s="3"/>
      <c r="F243" s="3"/>
      <c r="G243" s="3"/>
      <c r="H243" s="3"/>
      <c r="I243" s="2"/>
      <c r="J243" s="2"/>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ht="15" customHeight="1" x14ac:dyDescent="0.2">
      <c r="A244" s="3"/>
      <c r="B244" s="3"/>
      <c r="C244" s="3"/>
      <c r="D244" s="3"/>
      <c r="E244" s="3"/>
      <c r="F244" s="3"/>
      <c r="G244" s="3"/>
      <c r="H244" s="3"/>
      <c r="I244" s="2"/>
      <c r="J244" s="2"/>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ht="15" customHeight="1" x14ac:dyDescent="0.2">
      <c r="A245" s="3"/>
      <c r="B245" s="3"/>
      <c r="C245" s="3"/>
      <c r="D245" s="3"/>
      <c r="E245" s="3"/>
      <c r="F245" s="3"/>
      <c r="G245" s="3"/>
      <c r="H245" s="3"/>
      <c r="I245" s="2"/>
      <c r="J245" s="2"/>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ht="15" customHeight="1" x14ac:dyDescent="0.2">
      <c r="A246" s="3"/>
      <c r="B246" s="3"/>
      <c r="C246" s="3"/>
      <c r="D246" s="3"/>
      <c r="E246" s="3"/>
      <c r="F246" s="3"/>
      <c r="G246" s="3"/>
      <c r="H246" s="3"/>
      <c r="I246" s="2"/>
      <c r="J246" s="2"/>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ht="15" customHeight="1" x14ac:dyDescent="0.2">
      <c r="A247" s="3"/>
      <c r="B247" s="3"/>
      <c r="C247" s="3"/>
      <c r="D247" s="3"/>
      <c r="E247" s="3"/>
      <c r="F247" s="3"/>
      <c r="G247" s="3"/>
      <c r="H247" s="3"/>
      <c r="I247" s="2"/>
      <c r="J247" s="2"/>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ht="15" customHeight="1" x14ac:dyDescent="0.2">
      <c r="A248" s="3"/>
      <c r="B248" s="3"/>
      <c r="C248" s="3"/>
      <c r="D248" s="3"/>
      <c r="E248" s="3"/>
      <c r="F248" s="3"/>
      <c r="G248" s="3"/>
      <c r="H248" s="3"/>
      <c r="I248" s="2"/>
      <c r="J248" s="2"/>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ht="15" customHeight="1" x14ac:dyDescent="0.2">
      <c r="A249" s="3"/>
      <c r="B249" s="3"/>
      <c r="C249" s="3"/>
      <c r="D249" s="3"/>
      <c r="E249" s="3"/>
      <c r="F249" s="3"/>
      <c r="G249" s="3"/>
      <c r="H249" s="3"/>
      <c r="I249" s="2"/>
      <c r="J249" s="2"/>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ht="15" customHeight="1" x14ac:dyDescent="0.2">
      <c r="A250" s="3"/>
      <c r="B250" s="3"/>
      <c r="C250" s="3"/>
      <c r="D250" s="3"/>
      <c r="E250" s="3"/>
      <c r="F250" s="3"/>
      <c r="G250" s="3"/>
      <c r="H250" s="3"/>
      <c r="I250" s="2"/>
      <c r="J250" s="2"/>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ht="15" customHeight="1" x14ac:dyDescent="0.2">
      <c r="A251" s="3"/>
      <c r="B251" s="3"/>
      <c r="C251" s="3"/>
      <c r="D251" s="3"/>
      <c r="E251" s="3"/>
      <c r="F251" s="3"/>
      <c r="G251" s="3"/>
      <c r="H251" s="3"/>
      <c r="I251" s="2"/>
      <c r="J251" s="2"/>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ht="15" customHeight="1" x14ac:dyDescent="0.2">
      <c r="A252" s="3"/>
      <c r="B252" s="3"/>
      <c r="C252" s="3"/>
      <c r="D252" s="3"/>
      <c r="E252" s="3"/>
      <c r="F252" s="3"/>
      <c r="G252" s="3"/>
      <c r="H252" s="3"/>
      <c r="I252" s="2"/>
      <c r="J252" s="2"/>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ht="15" customHeight="1" x14ac:dyDescent="0.2">
      <c r="A253" s="3"/>
      <c r="B253" s="3"/>
      <c r="C253" s="3"/>
      <c r="D253" s="3"/>
      <c r="E253" s="3"/>
      <c r="F253" s="3"/>
      <c r="G253" s="3"/>
      <c r="H253" s="3"/>
      <c r="I253" s="2"/>
      <c r="J253" s="2"/>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ht="15" customHeight="1" x14ac:dyDescent="0.2">
      <c r="A254" s="3"/>
      <c r="B254" s="3"/>
      <c r="C254" s="3"/>
      <c r="D254" s="3"/>
      <c r="E254" s="3"/>
      <c r="F254" s="3"/>
      <c r="G254" s="3"/>
      <c r="H254" s="3"/>
      <c r="I254" s="2"/>
      <c r="J254" s="2"/>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ht="15" customHeight="1" x14ac:dyDescent="0.2">
      <c r="A255" s="3"/>
      <c r="B255" s="3"/>
      <c r="C255" s="3"/>
      <c r="D255" s="3"/>
      <c r="E255" s="3"/>
      <c r="F255" s="3"/>
      <c r="G255" s="3"/>
      <c r="H255" s="3"/>
      <c r="I255" s="2"/>
      <c r="J255" s="2"/>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ht="15" customHeight="1" x14ac:dyDescent="0.2">
      <c r="A256" s="3"/>
      <c r="B256" s="3"/>
      <c r="C256" s="3"/>
      <c r="D256" s="3"/>
      <c r="E256" s="3"/>
      <c r="F256" s="3"/>
      <c r="G256" s="3"/>
      <c r="H256" s="3"/>
      <c r="I256" s="2"/>
      <c r="J256" s="2"/>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ht="15" customHeight="1" x14ac:dyDescent="0.2">
      <c r="A257" s="3"/>
      <c r="B257" s="3"/>
      <c r="C257" s="3"/>
      <c r="D257" s="3"/>
      <c r="E257" s="3"/>
      <c r="F257" s="3"/>
      <c r="G257" s="3"/>
      <c r="H257" s="3"/>
      <c r="I257" s="2"/>
      <c r="J257" s="2"/>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ht="15" customHeight="1" x14ac:dyDescent="0.2">
      <c r="A258" s="3"/>
      <c r="B258" s="3"/>
      <c r="C258" s="3"/>
      <c r="D258" s="3"/>
      <c r="E258" s="3"/>
      <c r="F258" s="3"/>
      <c r="G258" s="3"/>
      <c r="H258" s="3"/>
      <c r="I258" s="2"/>
      <c r="J258" s="2"/>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ht="15" customHeight="1" x14ac:dyDescent="0.2">
      <c r="A259" s="3"/>
      <c r="B259" s="3"/>
      <c r="C259" s="3"/>
      <c r="D259" s="3"/>
      <c r="E259" s="3"/>
      <c r="F259" s="3"/>
      <c r="G259" s="3"/>
      <c r="H259" s="3"/>
      <c r="I259" s="2"/>
      <c r="J259" s="2"/>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ht="15" customHeight="1" x14ac:dyDescent="0.2">
      <c r="A260" s="3"/>
      <c r="B260" s="3"/>
      <c r="C260" s="3"/>
      <c r="D260" s="3"/>
      <c r="E260" s="3"/>
      <c r="F260" s="3"/>
      <c r="G260" s="3"/>
      <c r="H260" s="3"/>
      <c r="I260" s="2"/>
      <c r="J260" s="2"/>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ht="15" customHeight="1" x14ac:dyDescent="0.2">
      <c r="A261" s="3"/>
      <c r="B261" s="3"/>
      <c r="C261" s="3"/>
      <c r="D261" s="3"/>
      <c r="E261" s="3"/>
      <c r="F261" s="3"/>
      <c r="G261" s="3"/>
      <c r="H261" s="3"/>
      <c r="I261" s="2"/>
      <c r="J261" s="2"/>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ht="15" customHeight="1" x14ac:dyDescent="0.2">
      <c r="A262" s="3"/>
      <c r="B262" s="3"/>
      <c r="C262" s="3"/>
      <c r="D262" s="3"/>
      <c r="E262" s="3"/>
      <c r="F262" s="3"/>
      <c r="G262" s="3"/>
      <c r="H262" s="3"/>
      <c r="I262" s="2"/>
      <c r="J262" s="2"/>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ht="15" customHeight="1" x14ac:dyDescent="0.2">
      <c r="A263" s="3"/>
      <c r="B263" s="3"/>
      <c r="C263" s="3"/>
      <c r="D263" s="3"/>
      <c r="E263" s="3"/>
      <c r="F263" s="3"/>
      <c r="G263" s="3"/>
      <c r="H263" s="3"/>
      <c r="I263" s="2"/>
      <c r="J263" s="2"/>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ht="15" customHeight="1" x14ac:dyDescent="0.2">
      <c r="A264" s="3"/>
      <c r="B264" s="3"/>
      <c r="C264" s="3"/>
      <c r="D264" s="3"/>
      <c r="E264" s="3"/>
      <c r="F264" s="3"/>
      <c r="G264" s="3"/>
      <c r="H264" s="3"/>
      <c r="I264" s="2"/>
      <c r="J264" s="2"/>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ht="15" customHeight="1" x14ac:dyDescent="0.2">
      <c r="A265" s="3"/>
      <c r="B265" s="3"/>
      <c r="C265" s="3"/>
      <c r="D265" s="3"/>
      <c r="E265" s="3"/>
      <c r="F265" s="3"/>
      <c r="G265" s="3"/>
      <c r="H265" s="3"/>
      <c r="I265" s="2"/>
      <c r="J265" s="2"/>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ht="15" customHeight="1" x14ac:dyDescent="0.2">
      <c r="A266" s="3"/>
      <c r="B266" s="3"/>
      <c r="C266" s="3"/>
      <c r="D266" s="3"/>
      <c r="E266" s="3"/>
      <c r="F266" s="3"/>
      <c r="G266" s="3"/>
      <c r="H266" s="3"/>
      <c r="I266" s="2"/>
      <c r="J266" s="2"/>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ht="15" customHeight="1" x14ac:dyDescent="0.2">
      <c r="A267" s="3"/>
      <c r="B267" s="3"/>
      <c r="C267" s="3"/>
      <c r="D267" s="3"/>
      <c r="E267" s="3"/>
      <c r="F267" s="3"/>
      <c r="G267" s="3"/>
      <c r="H267" s="3"/>
      <c r="I267" s="2"/>
      <c r="J267" s="2"/>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ht="15" customHeight="1" x14ac:dyDescent="0.2">
      <c r="A268" s="3"/>
      <c r="B268" s="3"/>
      <c r="C268" s="3"/>
      <c r="D268" s="3"/>
      <c r="E268" s="3"/>
      <c r="F268" s="3"/>
      <c r="G268" s="3"/>
      <c r="H268" s="3"/>
      <c r="I268" s="2"/>
      <c r="J268" s="2"/>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ht="15" customHeight="1" x14ac:dyDescent="0.2">
      <c r="A269" s="3"/>
      <c r="B269" s="3"/>
      <c r="C269" s="3"/>
      <c r="D269" s="3"/>
      <c r="E269" s="3"/>
      <c r="F269" s="3"/>
      <c r="G269" s="3"/>
      <c r="H269" s="3"/>
      <c r="I269" s="2"/>
      <c r="J269" s="2"/>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ht="15" customHeight="1" x14ac:dyDescent="0.2">
      <c r="A270" s="3"/>
      <c r="B270" s="3"/>
      <c r="C270" s="3"/>
      <c r="D270" s="3"/>
      <c r="E270" s="3"/>
      <c r="F270" s="3"/>
      <c r="G270" s="3"/>
      <c r="H270" s="3"/>
      <c r="I270" s="2"/>
      <c r="J270" s="2"/>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ht="15" customHeight="1" x14ac:dyDescent="0.2">
      <c r="A271" s="3"/>
      <c r="B271" s="3"/>
      <c r="C271" s="3"/>
      <c r="D271" s="3"/>
      <c r="E271" s="3"/>
      <c r="F271" s="3"/>
      <c r="G271" s="3"/>
      <c r="H271" s="3"/>
      <c r="I271" s="2"/>
      <c r="J271" s="2"/>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ht="15" customHeight="1" x14ac:dyDescent="0.2">
      <c r="A272" s="3"/>
      <c r="B272" s="3"/>
      <c r="C272" s="3"/>
      <c r="D272" s="3"/>
      <c r="E272" s="3"/>
      <c r="F272" s="3"/>
      <c r="G272" s="3"/>
      <c r="H272" s="3"/>
      <c r="I272" s="2"/>
      <c r="J272" s="2"/>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ht="15" customHeight="1" x14ac:dyDescent="0.2">
      <c r="A273" s="3"/>
      <c r="B273" s="3"/>
      <c r="C273" s="3"/>
      <c r="D273" s="3"/>
      <c r="E273" s="3"/>
      <c r="F273" s="3"/>
      <c r="G273" s="3"/>
      <c r="H273" s="3"/>
      <c r="I273" s="2"/>
      <c r="J273" s="2"/>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ht="15" customHeight="1" x14ac:dyDescent="0.2">
      <c r="A274" s="3"/>
      <c r="B274" s="3"/>
      <c r="C274" s="3"/>
      <c r="D274" s="3"/>
      <c r="E274" s="3"/>
      <c r="F274" s="3"/>
      <c r="G274" s="3"/>
      <c r="H274" s="3"/>
      <c r="I274" s="2"/>
      <c r="J274" s="2"/>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ht="15" customHeight="1" x14ac:dyDescent="0.2">
      <c r="A275" s="3"/>
      <c r="B275" s="3"/>
      <c r="C275" s="3"/>
      <c r="D275" s="3"/>
      <c r="E275" s="3"/>
      <c r="F275" s="3"/>
      <c r="G275" s="3"/>
      <c r="H275" s="3"/>
      <c r="I275" s="2"/>
      <c r="J275" s="2"/>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ht="15" customHeight="1" x14ac:dyDescent="0.2">
      <c r="A276" s="3"/>
      <c r="B276" s="3"/>
      <c r="C276" s="3"/>
      <c r="D276" s="3"/>
      <c r="E276" s="3"/>
      <c r="F276" s="3"/>
      <c r="G276" s="3"/>
      <c r="H276" s="3"/>
      <c r="I276" s="2"/>
      <c r="J276" s="2"/>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ht="15" customHeight="1" x14ac:dyDescent="0.2">
      <c r="A277" s="3"/>
      <c r="B277" s="3"/>
      <c r="C277" s="3"/>
      <c r="D277" s="3"/>
      <c r="E277" s="3"/>
      <c r="F277" s="3"/>
      <c r="G277" s="3"/>
      <c r="H277" s="3"/>
      <c r="I277" s="2"/>
      <c r="J277" s="2"/>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ht="15" customHeight="1" x14ac:dyDescent="0.2">
      <c r="A278" s="3"/>
      <c r="B278" s="3"/>
      <c r="C278" s="3"/>
      <c r="D278" s="3"/>
      <c r="E278" s="3"/>
      <c r="F278" s="3"/>
      <c r="G278" s="3"/>
      <c r="H278" s="3"/>
      <c r="I278" s="2"/>
      <c r="J278" s="2"/>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ht="15" customHeight="1" x14ac:dyDescent="0.2">
      <c r="A279" s="3"/>
      <c r="B279" s="3"/>
      <c r="C279" s="3"/>
      <c r="D279" s="3"/>
      <c r="E279" s="3"/>
      <c r="F279" s="3"/>
      <c r="G279" s="3"/>
      <c r="H279" s="3"/>
      <c r="I279" s="2"/>
      <c r="J279" s="2"/>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ht="15" customHeight="1" x14ac:dyDescent="0.2">
      <c r="A280" s="3"/>
      <c r="B280" s="3"/>
      <c r="C280" s="3"/>
      <c r="D280" s="3"/>
      <c r="E280" s="3"/>
      <c r="F280" s="3"/>
      <c r="G280" s="3"/>
      <c r="H280" s="3"/>
      <c r="I280" s="2"/>
      <c r="J280" s="2"/>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ht="15" customHeight="1" x14ac:dyDescent="0.2">
      <c r="A281" s="3"/>
      <c r="B281" s="3"/>
      <c r="C281" s="3"/>
      <c r="D281" s="3"/>
      <c r="E281" s="3"/>
      <c r="F281" s="3"/>
      <c r="G281" s="3"/>
      <c r="H281" s="3"/>
      <c r="I281" s="2"/>
      <c r="J281" s="2"/>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ht="15" customHeight="1" x14ac:dyDescent="0.2">
      <c r="A282" s="3"/>
      <c r="B282" s="3"/>
      <c r="C282" s="3"/>
      <c r="D282" s="3"/>
      <c r="E282" s="3"/>
      <c r="F282" s="3"/>
      <c r="G282" s="3"/>
      <c r="H282" s="3"/>
      <c r="I282" s="2"/>
      <c r="J282" s="2"/>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ht="15" customHeight="1" x14ac:dyDescent="0.2">
      <c r="A283" s="3"/>
      <c r="B283" s="3"/>
      <c r="C283" s="3"/>
      <c r="D283" s="3"/>
      <c r="E283" s="3"/>
      <c r="F283" s="3"/>
      <c r="G283" s="3"/>
      <c r="H283" s="3"/>
      <c r="I283" s="2"/>
      <c r="J283" s="2"/>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ht="15" customHeight="1" x14ac:dyDescent="0.2">
      <c r="A284" s="3"/>
      <c r="B284" s="3"/>
      <c r="C284" s="3"/>
      <c r="D284" s="3"/>
      <c r="E284" s="3"/>
      <c r="F284" s="3"/>
      <c r="G284" s="3"/>
      <c r="H284" s="3"/>
      <c r="I284" s="2"/>
      <c r="J284" s="2"/>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ht="15" customHeight="1" x14ac:dyDescent="0.2">
      <c r="A285" s="3"/>
      <c r="B285" s="3"/>
      <c r="C285" s="3"/>
      <c r="D285" s="3"/>
      <c r="E285" s="3"/>
      <c r="F285" s="3"/>
      <c r="G285" s="3"/>
      <c r="H285" s="3"/>
      <c r="I285" s="2"/>
      <c r="J285" s="2"/>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ht="15" customHeight="1" x14ac:dyDescent="0.2">
      <c r="A286" s="3"/>
      <c r="B286" s="3"/>
      <c r="C286" s="3"/>
      <c r="D286" s="3"/>
      <c r="E286" s="3"/>
      <c r="F286" s="3"/>
      <c r="G286" s="3"/>
      <c r="H286" s="3"/>
      <c r="I286" s="2"/>
      <c r="J286" s="2"/>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ht="15" customHeight="1" x14ac:dyDescent="0.2">
      <c r="A287" s="3"/>
      <c r="B287" s="3"/>
      <c r="C287" s="3"/>
      <c r="D287" s="3"/>
      <c r="E287" s="3"/>
      <c r="F287" s="3"/>
      <c r="G287" s="3"/>
      <c r="H287" s="3"/>
      <c r="I287" s="2"/>
      <c r="J287" s="2"/>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ht="15" customHeight="1" x14ac:dyDescent="0.2">
      <c r="A288" s="3"/>
      <c r="B288" s="3"/>
      <c r="C288" s="3"/>
      <c r="D288" s="3"/>
      <c r="E288" s="3"/>
      <c r="F288" s="3"/>
      <c r="G288" s="3"/>
      <c r="H288" s="3"/>
      <c r="I288" s="2"/>
      <c r="J288" s="2"/>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ht="15" customHeight="1" x14ac:dyDescent="0.2">
      <c r="A289" s="3"/>
      <c r="B289" s="3"/>
      <c r="C289" s="3"/>
      <c r="D289" s="3"/>
      <c r="E289" s="3"/>
      <c r="F289" s="3"/>
      <c r="G289" s="3"/>
      <c r="H289" s="3"/>
      <c r="I289" s="2"/>
      <c r="J289" s="2"/>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ht="15" customHeight="1" x14ac:dyDescent="0.2">
      <c r="A290" s="3"/>
      <c r="B290" s="3"/>
      <c r="C290" s="3"/>
      <c r="D290" s="3"/>
      <c r="E290" s="3"/>
      <c r="F290" s="3"/>
      <c r="G290" s="3"/>
      <c r="H290" s="3"/>
      <c r="I290" s="2"/>
      <c r="J290" s="2"/>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ht="15" customHeight="1" x14ac:dyDescent="0.2">
      <c r="A291" s="3"/>
      <c r="B291" s="3"/>
      <c r="C291" s="3"/>
      <c r="D291" s="3"/>
      <c r="E291" s="3"/>
      <c r="F291" s="3"/>
      <c r="G291" s="3"/>
      <c r="H291" s="3"/>
      <c r="I291" s="2"/>
      <c r="J291" s="2"/>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ht="15" customHeight="1" x14ac:dyDescent="0.2">
      <c r="A292" s="3"/>
      <c r="B292" s="3"/>
      <c r="C292" s="3"/>
      <c r="D292" s="3"/>
      <c r="E292" s="3"/>
      <c r="F292" s="3"/>
      <c r="G292" s="3"/>
      <c r="H292" s="3"/>
      <c r="I292" s="2"/>
      <c r="J292" s="2"/>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ht="15" customHeight="1" x14ac:dyDescent="0.2">
      <c r="A293" s="3"/>
      <c r="B293" s="3"/>
      <c r="C293" s="3"/>
      <c r="D293" s="3"/>
      <c r="E293" s="3"/>
      <c r="F293" s="3"/>
      <c r="G293" s="3"/>
      <c r="H293" s="3"/>
      <c r="I293" s="2"/>
      <c r="J293" s="2"/>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ht="15" customHeight="1" x14ac:dyDescent="0.2">
      <c r="A294" s="3"/>
      <c r="B294" s="3"/>
      <c r="C294" s="3"/>
      <c r="D294" s="3"/>
      <c r="E294" s="3"/>
      <c r="F294" s="3"/>
      <c r="G294" s="3"/>
      <c r="H294" s="3"/>
      <c r="I294" s="2"/>
      <c r="J294" s="2"/>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ht="15" customHeight="1" x14ac:dyDescent="0.2">
      <c r="A295" s="3"/>
      <c r="B295" s="3"/>
      <c r="C295" s="3"/>
      <c r="D295" s="3"/>
      <c r="E295" s="3"/>
      <c r="F295" s="3"/>
      <c r="G295" s="3"/>
      <c r="H295" s="3"/>
      <c r="I295" s="2"/>
      <c r="J295" s="2"/>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ht="15" customHeight="1" x14ac:dyDescent="0.2">
      <c r="A296" s="3"/>
      <c r="B296" s="3"/>
      <c r="C296" s="3"/>
      <c r="D296" s="3"/>
      <c r="E296" s="3"/>
      <c r="F296" s="3"/>
      <c r="G296" s="3"/>
      <c r="H296" s="3"/>
      <c r="I296" s="2"/>
      <c r="J296" s="2"/>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ht="15" customHeight="1" x14ac:dyDescent="0.2">
      <c r="A297" s="3"/>
      <c r="B297" s="3"/>
      <c r="C297" s="3"/>
      <c r="D297" s="3"/>
      <c r="E297" s="3"/>
      <c r="F297" s="3"/>
      <c r="G297" s="3"/>
      <c r="H297" s="3"/>
      <c r="I297" s="2"/>
      <c r="J297" s="2"/>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ht="15" customHeight="1" x14ac:dyDescent="0.2">
      <c r="A298" s="3"/>
      <c r="B298" s="3"/>
      <c r="C298" s="3"/>
      <c r="D298" s="3"/>
      <c r="E298" s="3"/>
      <c r="F298" s="3"/>
      <c r="G298" s="3"/>
      <c r="H298" s="3"/>
      <c r="I298" s="2"/>
      <c r="J298" s="2"/>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ht="15" customHeight="1" x14ac:dyDescent="0.2">
      <c r="A299" s="3"/>
      <c r="B299" s="3"/>
      <c r="C299" s="3"/>
      <c r="D299" s="3"/>
      <c r="E299" s="3"/>
      <c r="F299" s="3"/>
      <c r="G299" s="3"/>
      <c r="H299" s="3"/>
      <c r="I299" s="2"/>
      <c r="J299" s="2"/>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ht="15" customHeight="1" x14ac:dyDescent="0.2">
      <c r="A300" s="3"/>
      <c r="B300" s="3"/>
      <c r="C300" s="3"/>
      <c r="D300" s="3"/>
      <c r="E300" s="3"/>
      <c r="F300" s="3"/>
      <c r="G300" s="3"/>
      <c r="H300" s="3"/>
      <c r="I300" s="2"/>
      <c r="J300" s="2"/>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ht="15" customHeight="1" x14ac:dyDescent="0.2">
      <c r="A301" s="3"/>
      <c r="B301" s="3"/>
      <c r="C301" s="3"/>
      <c r="D301" s="3"/>
      <c r="E301" s="3"/>
      <c r="F301" s="3"/>
      <c r="G301" s="3"/>
      <c r="H301" s="3"/>
      <c r="I301" s="2"/>
      <c r="J301" s="2"/>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ht="15" customHeight="1" x14ac:dyDescent="0.2">
      <c r="A302" s="3"/>
      <c r="B302" s="3"/>
      <c r="C302" s="3"/>
      <c r="D302" s="3"/>
      <c r="E302" s="3"/>
      <c r="F302" s="3"/>
      <c r="G302" s="3"/>
      <c r="H302" s="3"/>
      <c r="I302" s="2"/>
      <c r="J302" s="2"/>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ht="15" customHeight="1" x14ac:dyDescent="0.2">
      <c r="A303" s="3"/>
      <c r="B303" s="3"/>
      <c r="C303" s="3"/>
      <c r="D303" s="3"/>
      <c r="E303" s="3"/>
      <c r="F303" s="3"/>
      <c r="G303" s="3"/>
      <c r="H303" s="3"/>
      <c r="I303" s="2"/>
      <c r="J303" s="2"/>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ht="15" customHeight="1" x14ac:dyDescent="0.2">
      <c r="A304" s="3"/>
      <c r="B304" s="3"/>
      <c r="C304" s="3"/>
      <c r="D304" s="3"/>
      <c r="E304" s="3"/>
      <c r="F304" s="3"/>
      <c r="G304" s="3"/>
      <c r="H304" s="3"/>
      <c r="I304" s="2"/>
      <c r="J304" s="2"/>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ht="15" customHeight="1" x14ac:dyDescent="0.2">
      <c r="A305" s="3"/>
      <c r="B305" s="3"/>
      <c r="C305" s="3"/>
      <c r="D305" s="3"/>
      <c r="E305" s="3"/>
      <c r="F305" s="3"/>
      <c r="G305" s="3"/>
      <c r="H305" s="3"/>
      <c r="I305" s="2"/>
      <c r="J305" s="2"/>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ht="15" customHeight="1" x14ac:dyDescent="0.2">
      <c r="A306" s="3"/>
      <c r="B306" s="3"/>
      <c r="C306" s="3"/>
      <c r="D306" s="3"/>
      <c r="E306" s="3"/>
      <c r="F306" s="3"/>
      <c r="G306" s="3"/>
      <c r="H306" s="3"/>
      <c r="I306" s="2"/>
      <c r="J306" s="2"/>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ht="15" customHeight="1" x14ac:dyDescent="0.2">
      <c r="A307" s="3"/>
      <c r="B307" s="3"/>
      <c r="C307" s="3"/>
      <c r="D307" s="3"/>
      <c r="E307" s="3"/>
      <c r="F307" s="3"/>
      <c r="G307" s="3"/>
      <c r="H307" s="3"/>
      <c r="I307" s="2"/>
      <c r="J307" s="2"/>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ht="15" customHeight="1" x14ac:dyDescent="0.2">
      <c r="A308" s="3"/>
      <c r="B308" s="3"/>
      <c r="C308" s="3"/>
      <c r="D308" s="3"/>
      <c r="E308" s="3"/>
      <c r="F308" s="3"/>
      <c r="G308" s="3"/>
      <c r="H308" s="3"/>
      <c r="I308" s="2"/>
      <c r="J308" s="2"/>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ht="15" customHeight="1" x14ac:dyDescent="0.2">
      <c r="A309" s="3"/>
      <c r="B309" s="3"/>
      <c r="C309" s="3"/>
      <c r="D309" s="3"/>
      <c r="E309" s="3"/>
      <c r="F309" s="3"/>
      <c r="G309" s="3"/>
      <c r="H309" s="3"/>
      <c r="I309" s="2"/>
      <c r="J309" s="2"/>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ht="15" customHeight="1" x14ac:dyDescent="0.2">
      <c r="A310" s="3"/>
      <c r="B310" s="3"/>
      <c r="C310" s="3"/>
      <c r="D310" s="3"/>
      <c r="E310" s="3"/>
      <c r="F310" s="3"/>
      <c r="G310" s="3"/>
      <c r="H310" s="3"/>
      <c r="I310" s="2"/>
      <c r="J310" s="2"/>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ht="15" customHeight="1" x14ac:dyDescent="0.2">
      <c r="A311" s="3"/>
      <c r="B311" s="3"/>
      <c r="C311" s="3"/>
      <c r="D311" s="3"/>
      <c r="E311" s="3"/>
      <c r="F311" s="3"/>
      <c r="G311" s="3"/>
      <c r="H311" s="3"/>
      <c r="I311" s="2"/>
      <c r="J311" s="2"/>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ht="15" customHeight="1" x14ac:dyDescent="0.2">
      <c r="A312" s="3"/>
      <c r="B312" s="3"/>
      <c r="C312" s="3"/>
      <c r="D312" s="3"/>
      <c r="E312" s="3"/>
      <c r="F312" s="3"/>
      <c r="G312" s="3"/>
      <c r="H312" s="3"/>
      <c r="I312" s="2"/>
      <c r="J312" s="2"/>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ht="15" customHeight="1" x14ac:dyDescent="0.2">
      <c r="A313" s="3"/>
      <c r="B313" s="3"/>
      <c r="C313" s="3"/>
      <c r="D313" s="3"/>
      <c r="E313" s="3"/>
      <c r="F313" s="3"/>
      <c r="G313" s="3"/>
      <c r="H313" s="3"/>
      <c r="I313" s="2"/>
      <c r="J313" s="2"/>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ht="15" customHeight="1" x14ac:dyDescent="0.2">
      <c r="A314" s="3"/>
      <c r="B314" s="3"/>
      <c r="C314" s="3"/>
      <c r="D314" s="3"/>
      <c r="E314" s="3"/>
      <c r="F314" s="3"/>
      <c r="G314" s="3"/>
      <c r="H314" s="3"/>
      <c r="I314" s="2"/>
      <c r="J314" s="2"/>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ht="15" customHeight="1" x14ac:dyDescent="0.2">
      <c r="A315" s="3"/>
      <c r="B315" s="3"/>
      <c r="C315" s="3"/>
      <c r="D315" s="3"/>
      <c r="E315" s="3"/>
      <c r="F315" s="3"/>
      <c r="G315" s="3"/>
      <c r="H315" s="3"/>
      <c r="I315" s="2"/>
      <c r="J315" s="2"/>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ht="15" customHeight="1" x14ac:dyDescent="0.2">
      <c r="A316" s="3"/>
      <c r="B316" s="3"/>
      <c r="C316" s="3"/>
      <c r="D316" s="3"/>
      <c r="E316" s="3"/>
      <c r="F316" s="3"/>
      <c r="G316" s="3"/>
      <c r="H316" s="3"/>
      <c r="I316" s="2"/>
      <c r="J316" s="2"/>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ht="15" customHeight="1" x14ac:dyDescent="0.2">
      <c r="A317" s="3"/>
      <c r="B317" s="3"/>
      <c r="C317" s="3"/>
      <c r="D317" s="3"/>
      <c r="E317" s="3"/>
      <c r="F317" s="3"/>
      <c r="G317" s="3"/>
      <c r="H317" s="3"/>
      <c r="I317" s="2"/>
      <c r="J317" s="2"/>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ht="15" customHeight="1" x14ac:dyDescent="0.2">
      <c r="A318" s="3"/>
      <c r="B318" s="3"/>
      <c r="C318" s="3"/>
      <c r="D318" s="3"/>
      <c r="E318" s="3"/>
      <c r="F318" s="3"/>
      <c r="G318" s="3"/>
      <c r="H318" s="3"/>
      <c r="I318" s="2"/>
      <c r="J318" s="2"/>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ht="15" customHeight="1" x14ac:dyDescent="0.2">
      <c r="A319" s="3"/>
      <c r="B319" s="3"/>
      <c r="C319" s="3"/>
      <c r="D319" s="3"/>
      <c r="E319" s="3"/>
      <c r="F319" s="3"/>
      <c r="G319" s="3"/>
      <c r="H319" s="3"/>
      <c r="I319" s="2"/>
      <c r="J319" s="2"/>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ht="15" customHeight="1" x14ac:dyDescent="0.2">
      <c r="A320" s="3"/>
      <c r="B320" s="3"/>
      <c r="C320" s="3"/>
      <c r="D320" s="3"/>
      <c r="E320" s="3"/>
      <c r="F320" s="3"/>
      <c r="G320" s="3"/>
      <c r="H320" s="3"/>
      <c r="I320" s="2"/>
      <c r="J320" s="2"/>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ht="15" customHeight="1" x14ac:dyDescent="0.2">
      <c r="A321" s="3"/>
      <c r="B321" s="3"/>
      <c r="C321" s="3"/>
      <c r="D321" s="3"/>
      <c r="E321" s="3"/>
      <c r="F321" s="3"/>
      <c r="G321" s="3"/>
      <c r="H321" s="3"/>
      <c r="I321" s="2"/>
      <c r="J321" s="2"/>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ht="15" customHeight="1" x14ac:dyDescent="0.2">
      <c r="A322" s="3"/>
      <c r="B322" s="3"/>
      <c r="C322" s="3"/>
      <c r="D322" s="3"/>
      <c r="E322" s="3"/>
      <c r="F322" s="3"/>
      <c r="G322" s="3"/>
      <c r="H322" s="3"/>
      <c r="I322" s="2"/>
      <c r="J322" s="2"/>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ht="15" customHeight="1" x14ac:dyDescent="0.2">
      <c r="A323" s="3"/>
      <c r="B323" s="3"/>
      <c r="C323" s="3"/>
      <c r="D323" s="3"/>
      <c r="E323" s="3"/>
      <c r="F323" s="3"/>
      <c r="G323" s="3"/>
      <c r="H323" s="3"/>
      <c r="I323" s="2"/>
      <c r="J323" s="2"/>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ht="15" customHeight="1" x14ac:dyDescent="0.2">
      <c r="A324" s="3"/>
      <c r="B324" s="3"/>
      <c r="C324" s="3"/>
      <c r="D324" s="3"/>
      <c r="E324" s="3"/>
      <c r="F324" s="3"/>
      <c r="G324" s="3"/>
      <c r="H324" s="3"/>
      <c r="I324" s="2"/>
      <c r="J324" s="2"/>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ht="15" customHeight="1" x14ac:dyDescent="0.2">
      <c r="A325" s="3"/>
      <c r="B325" s="3"/>
      <c r="C325" s="3"/>
      <c r="D325" s="3"/>
      <c r="E325" s="3"/>
      <c r="F325" s="3"/>
      <c r="G325" s="3"/>
      <c r="H325" s="3"/>
      <c r="I325" s="2"/>
      <c r="J325" s="2"/>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ht="15" customHeight="1" x14ac:dyDescent="0.2">
      <c r="A326" s="3"/>
      <c r="B326" s="3"/>
      <c r="C326" s="3"/>
      <c r="D326" s="3"/>
      <c r="E326" s="3"/>
      <c r="F326" s="3"/>
      <c r="G326" s="3"/>
      <c r="H326" s="3"/>
      <c r="I326" s="2"/>
      <c r="J326" s="2"/>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ht="15" customHeight="1" x14ac:dyDescent="0.2">
      <c r="A327" s="3"/>
      <c r="B327" s="3"/>
      <c r="C327" s="3"/>
      <c r="D327" s="3"/>
      <c r="E327" s="3"/>
      <c r="F327" s="3"/>
      <c r="G327" s="3"/>
      <c r="H327" s="3"/>
      <c r="I327" s="2"/>
      <c r="J327" s="2"/>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ht="15" customHeight="1" x14ac:dyDescent="0.2">
      <c r="A328" s="3"/>
      <c r="B328" s="3"/>
      <c r="C328" s="3"/>
      <c r="D328" s="3"/>
      <c r="E328" s="3"/>
      <c r="F328" s="3"/>
      <c r="G328" s="3"/>
      <c r="H328" s="3"/>
      <c r="I328" s="2"/>
      <c r="J328" s="2"/>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ht="15" customHeight="1" x14ac:dyDescent="0.2">
      <c r="A329" s="3"/>
      <c r="B329" s="3"/>
      <c r="C329" s="3"/>
      <c r="D329" s="3"/>
      <c r="E329" s="3"/>
      <c r="F329" s="3"/>
      <c r="G329" s="3"/>
      <c r="H329" s="3"/>
      <c r="I329" s="2"/>
      <c r="J329" s="2"/>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ht="15" customHeight="1" x14ac:dyDescent="0.2">
      <c r="A330" s="3"/>
      <c r="B330" s="3"/>
      <c r="C330" s="3"/>
      <c r="D330" s="3"/>
      <c r="E330" s="3"/>
      <c r="F330" s="3"/>
      <c r="G330" s="3"/>
      <c r="H330" s="3"/>
      <c r="I330" s="2"/>
      <c r="J330" s="2"/>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ht="15" customHeight="1" x14ac:dyDescent="0.2">
      <c r="A331" s="3"/>
      <c r="B331" s="3"/>
      <c r="C331" s="3"/>
      <c r="D331" s="3"/>
      <c r="E331" s="3"/>
      <c r="F331" s="3"/>
      <c r="G331" s="3"/>
      <c r="H331" s="3"/>
      <c r="I331" s="2"/>
      <c r="J331" s="2"/>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ht="15" customHeight="1" x14ac:dyDescent="0.2">
      <c r="A332" s="3"/>
      <c r="B332" s="3"/>
      <c r="C332" s="3"/>
      <c r="D332" s="3"/>
      <c r="E332" s="3"/>
      <c r="F332" s="3"/>
      <c r="G332" s="3"/>
      <c r="H332" s="3"/>
      <c r="I332" s="2"/>
      <c r="J332" s="2"/>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ht="15" customHeight="1" x14ac:dyDescent="0.2">
      <c r="A333" s="3"/>
      <c r="B333" s="3"/>
      <c r="C333" s="3"/>
      <c r="D333" s="3"/>
      <c r="E333" s="3"/>
      <c r="F333" s="3"/>
      <c r="G333" s="3"/>
      <c r="H333" s="3"/>
      <c r="I333" s="2"/>
      <c r="J333" s="2"/>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ht="15" customHeight="1" x14ac:dyDescent="0.2">
      <c r="A334" s="3"/>
      <c r="B334" s="3"/>
      <c r="C334" s="3"/>
      <c r="D334" s="3"/>
      <c r="E334" s="3"/>
      <c r="F334" s="3"/>
      <c r="G334" s="3"/>
      <c r="H334" s="3"/>
      <c r="I334" s="2"/>
      <c r="J334" s="2"/>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ht="15" customHeight="1" x14ac:dyDescent="0.2">
      <c r="A335" s="3"/>
      <c r="B335" s="3"/>
      <c r="C335" s="3"/>
      <c r="D335" s="3"/>
      <c r="E335" s="3"/>
      <c r="F335" s="3"/>
      <c r="G335" s="3"/>
      <c r="H335" s="3"/>
      <c r="I335" s="2"/>
      <c r="J335" s="2"/>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ht="15" customHeight="1" x14ac:dyDescent="0.2">
      <c r="A336" s="3"/>
      <c r="B336" s="3"/>
      <c r="C336" s="3"/>
      <c r="D336" s="3"/>
      <c r="E336" s="3"/>
      <c r="F336" s="3"/>
      <c r="G336" s="3"/>
      <c r="H336" s="3"/>
      <c r="I336" s="2"/>
      <c r="J336" s="2"/>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ht="15" customHeight="1" x14ac:dyDescent="0.2">
      <c r="A337" s="3"/>
      <c r="B337" s="3"/>
      <c r="C337" s="3"/>
      <c r="D337" s="3"/>
      <c r="E337" s="3"/>
      <c r="F337" s="3"/>
      <c r="G337" s="3"/>
      <c r="H337" s="3"/>
      <c r="I337" s="2"/>
      <c r="J337" s="2"/>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ht="15" customHeight="1" x14ac:dyDescent="0.2">
      <c r="A338" s="3"/>
      <c r="B338" s="3"/>
      <c r="C338" s="3"/>
      <c r="D338" s="3"/>
      <c r="E338" s="3"/>
      <c r="F338" s="3"/>
      <c r="G338" s="3"/>
      <c r="H338" s="3"/>
      <c r="I338" s="2"/>
      <c r="J338" s="2"/>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ht="15" customHeight="1" x14ac:dyDescent="0.2">
      <c r="A339" s="3"/>
      <c r="B339" s="3"/>
      <c r="C339" s="3"/>
      <c r="D339" s="3"/>
      <c r="E339" s="3"/>
      <c r="F339" s="3"/>
      <c r="G339" s="3"/>
      <c r="H339" s="3"/>
      <c r="I339" s="2"/>
      <c r="J339" s="2"/>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ht="15" customHeight="1" x14ac:dyDescent="0.2">
      <c r="A340" s="3"/>
      <c r="B340" s="3"/>
      <c r="C340" s="3"/>
      <c r="D340" s="3"/>
      <c r="E340" s="3"/>
      <c r="F340" s="3"/>
      <c r="G340" s="3"/>
      <c r="H340" s="3"/>
      <c r="I340" s="2"/>
      <c r="J340" s="2"/>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ht="15" customHeight="1" x14ac:dyDescent="0.2">
      <c r="A341" s="3"/>
      <c r="B341" s="3"/>
      <c r="C341" s="3"/>
      <c r="D341" s="3"/>
      <c r="E341" s="3"/>
      <c r="F341" s="3"/>
      <c r="G341" s="3"/>
      <c r="H341" s="3"/>
      <c r="I341" s="2"/>
      <c r="J341" s="2"/>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ht="15" customHeight="1" x14ac:dyDescent="0.2">
      <c r="A342" s="3"/>
      <c r="B342" s="3"/>
      <c r="C342" s="3"/>
      <c r="D342" s="3"/>
      <c r="E342" s="3"/>
      <c r="F342" s="3"/>
      <c r="G342" s="3"/>
      <c r="H342" s="3"/>
      <c r="I342" s="2"/>
      <c r="J342" s="2"/>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ht="15" customHeight="1" x14ac:dyDescent="0.2">
      <c r="A343" s="3"/>
      <c r="B343" s="3"/>
      <c r="C343" s="3"/>
      <c r="D343" s="3"/>
      <c r="E343" s="3"/>
      <c r="F343" s="3"/>
      <c r="G343" s="3"/>
      <c r="H343" s="3"/>
      <c r="I343" s="2"/>
      <c r="J343" s="2"/>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ht="15" customHeight="1" x14ac:dyDescent="0.2">
      <c r="A344" s="3"/>
      <c r="B344" s="3"/>
      <c r="C344" s="3"/>
      <c r="D344" s="3"/>
      <c r="E344" s="3"/>
      <c r="F344" s="3"/>
      <c r="G344" s="3"/>
      <c r="H344" s="3"/>
      <c r="I344" s="2"/>
      <c r="J344" s="2"/>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ht="15" customHeight="1" x14ac:dyDescent="0.2">
      <c r="A345" s="3"/>
      <c r="B345" s="3"/>
      <c r="C345" s="3"/>
      <c r="D345" s="3"/>
      <c r="E345" s="3"/>
      <c r="F345" s="3"/>
      <c r="G345" s="3"/>
      <c r="H345" s="3"/>
      <c r="I345" s="2"/>
      <c r="J345" s="2"/>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ht="15" customHeight="1" x14ac:dyDescent="0.2">
      <c r="A346" s="3"/>
      <c r="B346" s="3"/>
      <c r="C346" s="3"/>
      <c r="D346" s="3"/>
      <c r="E346" s="3"/>
      <c r="F346" s="3"/>
      <c r="G346" s="3"/>
      <c r="H346" s="3"/>
      <c r="I346" s="2"/>
      <c r="J346" s="2"/>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ht="15" customHeight="1" x14ac:dyDescent="0.2">
      <c r="A347" s="3"/>
      <c r="B347" s="3"/>
      <c r="C347" s="3"/>
      <c r="D347" s="3"/>
      <c r="E347" s="3"/>
      <c r="F347" s="3"/>
      <c r="G347" s="3"/>
      <c r="H347" s="3"/>
      <c r="I347" s="2"/>
      <c r="J347" s="2"/>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ht="15" customHeight="1" x14ac:dyDescent="0.2">
      <c r="A348" s="3"/>
      <c r="B348" s="3"/>
      <c r="C348" s="3"/>
      <c r="D348" s="3"/>
      <c r="E348" s="3"/>
      <c r="F348" s="3"/>
      <c r="G348" s="3"/>
      <c r="H348" s="3"/>
      <c r="I348" s="2"/>
      <c r="J348" s="2"/>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ht="15" customHeight="1" x14ac:dyDescent="0.2">
      <c r="A349" s="3"/>
      <c r="B349" s="3"/>
      <c r="C349" s="3"/>
      <c r="D349" s="3"/>
      <c r="E349" s="3"/>
      <c r="F349" s="3"/>
      <c r="G349" s="3"/>
      <c r="H349" s="3"/>
      <c r="I349" s="2"/>
      <c r="J349" s="2"/>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ht="15" customHeight="1" x14ac:dyDescent="0.2">
      <c r="A350" s="3"/>
      <c r="B350" s="3"/>
      <c r="C350" s="3"/>
      <c r="D350" s="3"/>
      <c r="E350" s="3"/>
      <c r="F350" s="3"/>
      <c r="G350" s="3"/>
      <c r="H350" s="3"/>
      <c r="I350" s="2"/>
      <c r="J350" s="2"/>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ht="15" customHeight="1" x14ac:dyDescent="0.2">
      <c r="A351" s="3"/>
      <c r="B351" s="3"/>
      <c r="C351" s="3"/>
      <c r="D351" s="3"/>
      <c r="E351" s="3"/>
      <c r="F351" s="3"/>
      <c r="G351" s="3"/>
      <c r="H351" s="3"/>
      <c r="I351" s="2"/>
      <c r="J351" s="2"/>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ht="15" customHeight="1" x14ac:dyDescent="0.2">
      <c r="A352" s="3"/>
      <c r="B352" s="3"/>
      <c r="C352" s="3"/>
      <c r="D352" s="3"/>
      <c r="E352" s="3"/>
      <c r="F352" s="3"/>
      <c r="G352" s="3"/>
      <c r="H352" s="3"/>
      <c r="I352" s="2"/>
      <c r="J352" s="2"/>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ht="15" customHeight="1" x14ac:dyDescent="0.2">
      <c r="A353" s="3"/>
      <c r="B353" s="3"/>
      <c r="C353" s="3"/>
      <c r="D353" s="3"/>
      <c r="E353" s="3"/>
      <c r="F353" s="3"/>
      <c r="G353" s="3"/>
      <c r="H353" s="3"/>
      <c r="I353" s="2"/>
      <c r="J353" s="2"/>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ht="15" customHeight="1" x14ac:dyDescent="0.2">
      <c r="A354" s="3"/>
      <c r="B354" s="3"/>
      <c r="C354" s="3"/>
      <c r="D354" s="3"/>
      <c r="E354" s="3"/>
      <c r="F354" s="3"/>
      <c r="G354" s="3"/>
      <c r="H354" s="3"/>
      <c r="I354" s="2"/>
      <c r="J354" s="2"/>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ht="15" customHeight="1" x14ac:dyDescent="0.2">
      <c r="A355" s="3"/>
      <c r="B355" s="3"/>
      <c r="C355" s="3"/>
      <c r="D355" s="3"/>
      <c r="E355" s="3"/>
      <c r="F355" s="3"/>
      <c r="G355" s="3"/>
      <c r="H355" s="3"/>
      <c r="I355" s="2"/>
      <c r="J355" s="2"/>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ht="15" customHeight="1" x14ac:dyDescent="0.2">
      <c r="A356" s="3"/>
      <c r="B356" s="3"/>
      <c r="C356" s="3"/>
      <c r="D356" s="3"/>
      <c r="E356" s="3"/>
      <c r="F356" s="3"/>
      <c r="G356" s="3"/>
      <c r="H356" s="3"/>
      <c r="I356" s="2"/>
      <c r="J356" s="2"/>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ht="15" customHeight="1" x14ac:dyDescent="0.2">
      <c r="A357" s="3"/>
      <c r="B357" s="3"/>
      <c r="C357" s="3"/>
      <c r="D357" s="3"/>
      <c r="E357" s="3"/>
      <c r="F357" s="3"/>
      <c r="G357" s="3"/>
      <c r="H357" s="3"/>
      <c r="I357" s="2"/>
      <c r="J357" s="2"/>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ht="15" customHeight="1" x14ac:dyDescent="0.2">
      <c r="A358" s="3"/>
      <c r="B358" s="3"/>
      <c r="C358" s="3"/>
      <c r="D358" s="3"/>
      <c r="E358" s="3"/>
      <c r="F358" s="3"/>
      <c r="G358" s="3"/>
      <c r="H358" s="3"/>
      <c r="I358" s="2"/>
      <c r="J358" s="2"/>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ht="15" customHeight="1" x14ac:dyDescent="0.2">
      <c r="A359" s="3"/>
      <c r="B359" s="3"/>
      <c r="C359" s="3"/>
      <c r="D359" s="3"/>
      <c r="E359" s="3"/>
      <c r="F359" s="3"/>
      <c r="G359" s="3"/>
      <c r="H359" s="3"/>
      <c r="I359" s="2"/>
      <c r="J359" s="2"/>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ht="15" customHeight="1" x14ac:dyDescent="0.2">
      <c r="A360" s="3"/>
      <c r="B360" s="3"/>
      <c r="C360" s="3"/>
      <c r="D360" s="3"/>
      <c r="E360" s="3"/>
      <c r="F360" s="3"/>
      <c r="G360" s="3"/>
      <c r="H360" s="3"/>
      <c r="I360" s="2"/>
      <c r="J360" s="2"/>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ht="15" customHeight="1" x14ac:dyDescent="0.2">
      <c r="A361" s="3"/>
      <c r="B361" s="3"/>
      <c r="C361" s="3"/>
      <c r="D361" s="3"/>
      <c r="E361" s="3"/>
      <c r="F361" s="3"/>
      <c r="G361" s="3"/>
      <c r="H361" s="3"/>
      <c r="I361" s="2"/>
      <c r="J361" s="2"/>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ht="15" customHeight="1" x14ac:dyDescent="0.2">
      <c r="A362" s="3"/>
      <c r="B362" s="3"/>
      <c r="C362" s="3"/>
      <c r="D362" s="3"/>
      <c r="E362" s="3"/>
      <c r="F362" s="3"/>
      <c r="G362" s="3"/>
      <c r="H362" s="3"/>
      <c r="I362" s="2"/>
      <c r="J362" s="2"/>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ht="15" customHeight="1" x14ac:dyDescent="0.2">
      <c r="A363" s="3"/>
      <c r="B363" s="3"/>
      <c r="C363" s="3"/>
      <c r="D363" s="3"/>
      <c r="E363" s="3"/>
      <c r="F363" s="3"/>
      <c r="G363" s="3"/>
      <c r="H363" s="3"/>
      <c r="I363" s="2"/>
      <c r="J363" s="2"/>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ht="15" customHeight="1" x14ac:dyDescent="0.2">
      <c r="A364" s="3"/>
      <c r="B364" s="3"/>
      <c r="C364" s="3"/>
      <c r="D364" s="3"/>
      <c r="E364" s="3"/>
      <c r="F364" s="3"/>
      <c r="G364" s="3"/>
      <c r="H364" s="3"/>
      <c r="I364" s="2"/>
      <c r="J364" s="2"/>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ht="15" customHeight="1" x14ac:dyDescent="0.2">
      <c r="A365" s="3"/>
      <c r="B365" s="3"/>
      <c r="C365" s="3"/>
      <c r="D365" s="3"/>
      <c r="E365" s="3"/>
      <c r="F365" s="3"/>
      <c r="G365" s="3"/>
      <c r="H365" s="3"/>
      <c r="I365" s="2"/>
      <c r="J365" s="2"/>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ht="15" customHeight="1" x14ac:dyDescent="0.2">
      <c r="A366" s="3"/>
      <c r="B366" s="3"/>
      <c r="C366" s="3"/>
      <c r="D366" s="3"/>
      <c r="E366" s="3"/>
      <c r="F366" s="3"/>
      <c r="G366" s="3"/>
      <c r="H366" s="3"/>
      <c r="I366" s="2"/>
      <c r="J366" s="2"/>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ht="15" customHeight="1" x14ac:dyDescent="0.2">
      <c r="A367" s="3"/>
      <c r="B367" s="3"/>
      <c r="C367" s="3"/>
      <c r="D367" s="3"/>
      <c r="E367" s="3"/>
      <c r="F367" s="3"/>
      <c r="G367" s="3"/>
      <c r="H367" s="3"/>
      <c r="I367" s="2"/>
      <c r="J367" s="2"/>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ht="15" customHeight="1" x14ac:dyDescent="0.2">
      <c r="A368" s="3"/>
      <c r="B368" s="3"/>
      <c r="C368" s="3"/>
      <c r="D368" s="3"/>
      <c r="E368" s="3"/>
      <c r="F368" s="3"/>
      <c r="G368" s="3"/>
      <c r="H368" s="3"/>
      <c r="I368" s="2"/>
      <c r="J368" s="2"/>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ht="15" customHeight="1" x14ac:dyDescent="0.2">
      <c r="A369" s="3"/>
      <c r="B369" s="3"/>
      <c r="C369" s="3"/>
      <c r="D369" s="3"/>
      <c r="E369" s="3"/>
      <c r="F369" s="3"/>
      <c r="G369" s="3"/>
      <c r="H369" s="3"/>
      <c r="I369" s="2"/>
      <c r="J369" s="2"/>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ht="15" customHeight="1" x14ac:dyDescent="0.2">
      <c r="A370" s="3"/>
      <c r="B370" s="3"/>
      <c r="C370" s="3"/>
      <c r="D370" s="3"/>
      <c r="E370" s="3"/>
      <c r="F370" s="3"/>
      <c r="G370" s="3"/>
      <c r="H370" s="3"/>
      <c r="I370" s="2"/>
      <c r="J370" s="2"/>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ht="15" customHeight="1" x14ac:dyDescent="0.2">
      <c r="A371" s="3"/>
      <c r="B371" s="3"/>
      <c r="C371" s="3"/>
      <c r="D371" s="3"/>
      <c r="E371" s="3"/>
      <c r="F371" s="3"/>
      <c r="G371" s="3"/>
      <c r="H371" s="3"/>
      <c r="I371" s="2"/>
      <c r="J371" s="2"/>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ht="15" customHeight="1" x14ac:dyDescent="0.2">
      <c r="A372" s="3"/>
      <c r="B372" s="3"/>
      <c r="C372" s="3"/>
      <c r="D372" s="3"/>
      <c r="E372" s="3"/>
      <c r="F372" s="3"/>
      <c r="G372" s="3"/>
      <c r="H372" s="3"/>
      <c r="I372" s="2"/>
      <c r="J372" s="2"/>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ht="15" customHeight="1" x14ac:dyDescent="0.2">
      <c r="A373" s="3"/>
      <c r="B373" s="3"/>
      <c r="C373" s="3"/>
      <c r="D373" s="3"/>
      <c r="E373" s="3"/>
      <c r="F373" s="3"/>
      <c r="G373" s="3"/>
      <c r="H373" s="3"/>
      <c r="I373" s="2"/>
      <c r="J373" s="2"/>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ht="15" customHeight="1" x14ac:dyDescent="0.2">
      <c r="A374" s="3"/>
      <c r="B374" s="3"/>
      <c r="C374" s="3"/>
      <c r="D374" s="3"/>
      <c r="E374" s="3"/>
      <c r="F374" s="3"/>
      <c r="G374" s="3"/>
      <c r="H374" s="3"/>
      <c r="I374" s="2"/>
      <c r="J374" s="2"/>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ht="15" customHeight="1" x14ac:dyDescent="0.2">
      <c r="A375" s="3"/>
      <c r="B375" s="3"/>
      <c r="C375" s="3"/>
      <c r="D375" s="3"/>
      <c r="E375" s="3"/>
      <c r="F375" s="3"/>
      <c r="G375" s="3"/>
      <c r="H375" s="3"/>
      <c r="I375" s="2"/>
      <c r="J375" s="2"/>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ht="15" customHeight="1" x14ac:dyDescent="0.2">
      <c r="A376" s="3"/>
      <c r="B376" s="3"/>
      <c r="C376" s="3"/>
      <c r="D376" s="3"/>
      <c r="E376" s="3"/>
      <c r="F376" s="3"/>
      <c r="G376" s="3"/>
      <c r="H376" s="3"/>
      <c r="I376" s="2"/>
      <c r="J376" s="2"/>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ht="15" customHeight="1" x14ac:dyDescent="0.2">
      <c r="A377" s="3"/>
      <c r="B377" s="3"/>
      <c r="C377" s="3"/>
      <c r="D377" s="3"/>
      <c r="E377" s="3"/>
      <c r="F377" s="3"/>
      <c r="G377" s="3"/>
      <c r="H377" s="3"/>
      <c r="I377" s="2"/>
      <c r="J377" s="2"/>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ht="15" customHeight="1" x14ac:dyDescent="0.2">
      <c r="A378" s="3"/>
      <c r="B378" s="3"/>
      <c r="C378" s="3"/>
      <c r="D378" s="3"/>
      <c r="E378" s="3"/>
      <c r="F378" s="3"/>
      <c r="G378" s="3"/>
      <c r="H378" s="3"/>
      <c r="I378" s="2"/>
      <c r="J378" s="2"/>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ht="15" customHeight="1" x14ac:dyDescent="0.2">
      <c r="A379" s="3"/>
      <c r="B379" s="3"/>
      <c r="C379" s="3"/>
      <c r="D379" s="3"/>
      <c r="E379" s="3"/>
      <c r="F379" s="3"/>
      <c r="G379" s="3"/>
      <c r="H379" s="3"/>
      <c r="I379" s="2"/>
      <c r="J379" s="2"/>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ht="15" customHeight="1" x14ac:dyDescent="0.2">
      <c r="A380" s="3"/>
      <c r="B380" s="3"/>
      <c r="C380" s="3"/>
      <c r="D380" s="3"/>
      <c r="E380" s="3"/>
      <c r="F380" s="3"/>
      <c r="G380" s="3"/>
      <c r="H380" s="3"/>
      <c r="I380" s="2"/>
      <c r="J380" s="2"/>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ht="15" customHeight="1" x14ac:dyDescent="0.2">
      <c r="A381" s="3"/>
      <c r="B381" s="3"/>
      <c r="C381" s="3"/>
      <c r="D381" s="3"/>
      <c r="E381" s="3"/>
      <c r="F381" s="3"/>
      <c r="G381" s="3"/>
      <c r="H381" s="3"/>
      <c r="I381" s="2"/>
      <c r="J381" s="2"/>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ht="15" customHeight="1" x14ac:dyDescent="0.2">
      <c r="A382" s="3"/>
      <c r="B382" s="3"/>
      <c r="C382" s="3"/>
      <c r="D382" s="3"/>
      <c r="E382" s="3"/>
      <c r="F382" s="3"/>
      <c r="G382" s="3"/>
      <c r="H382" s="3"/>
      <c r="I382" s="2"/>
      <c r="J382" s="2"/>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ht="15" customHeight="1" x14ac:dyDescent="0.2">
      <c r="A383" s="3"/>
      <c r="B383" s="3"/>
      <c r="C383" s="3"/>
      <c r="D383" s="3"/>
      <c r="E383" s="3"/>
      <c r="F383" s="3"/>
      <c r="G383" s="3"/>
      <c r="H383" s="3"/>
      <c r="I383" s="2"/>
      <c r="J383" s="2"/>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ht="15" customHeight="1" x14ac:dyDescent="0.2">
      <c r="A384" s="3"/>
      <c r="B384" s="3"/>
      <c r="C384" s="3"/>
      <c r="D384" s="3"/>
      <c r="E384" s="3"/>
      <c r="F384" s="3"/>
      <c r="G384" s="3"/>
      <c r="H384" s="3"/>
      <c r="I384" s="2"/>
      <c r="J384" s="2"/>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ht="15" customHeight="1" x14ac:dyDescent="0.2">
      <c r="A385" s="3"/>
      <c r="B385" s="3"/>
      <c r="C385" s="3"/>
      <c r="D385" s="3"/>
      <c r="E385" s="3"/>
      <c r="F385" s="3"/>
      <c r="G385" s="3"/>
      <c r="H385" s="3"/>
      <c r="I385" s="2"/>
      <c r="J385" s="2"/>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ht="15" customHeight="1" x14ac:dyDescent="0.2">
      <c r="A386" s="3"/>
      <c r="B386" s="3"/>
      <c r="C386" s="3"/>
      <c r="D386" s="3"/>
      <c r="E386" s="3"/>
      <c r="F386" s="3"/>
      <c r="G386" s="3"/>
      <c r="H386" s="3"/>
      <c r="I386" s="2"/>
      <c r="J386" s="2"/>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ht="15" customHeight="1" x14ac:dyDescent="0.2">
      <c r="A387" s="3"/>
      <c r="B387" s="3"/>
      <c r="C387" s="3"/>
      <c r="D387" s="3"/>
      <c r="E387" s="3"/>
      <c r="F387" s="3"/>
      <c r="G387" s="3"/>
      <c r="H387" s="3"/>
      <c r="I387" s="2"/>
      <c r="J387" s="2"/>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ht="15" customHeight="1" x14ac:dyDescent="0.2">
      <c r="A388" s="3"/>
      <c r="B388" s="3"/>
      <c r="C388" s="3"/>
      <c r="D388" s="3"/>
      <c r="E388" s="3"/>
      <c r="F388" s="3"/>
      <c r="G388" s="3"/>
      <c r="H388" s="3"/>
      <c r="I388" s="2"/>
      <c r="J388" s="2"/>
      <c r="K388" s="3"/>
      <c r="L388" s="3"/>
      <c r="M388" s="3"/>
      <c r="N388" s="3"/>
      <c r="O388" s="3"/>
      <c r="P388" s="3"/>
      <c r="Q388" s="3"/>
      <c r="R388" s="3"/>
      <c r="S388" s="3"/>
      <c r="T388" s="3"/>
      <c r="U388" s="3"/>
      <c r="V388" s="3"/>
      <c r="W388" s="3"/>
      <c r="X388" s="3"/>
      <c r="Y388" s="3"/>
      <c r="Z388" s="3"/>
      <c r="AA388" s="3"/>
      <c r="AB388" s="3"/>
      <c r="AC388" s="3"/>
      <c r="AD388" s="3"/>
      <c r="AE388" s="3"/>
      <c r="AF388" s="3"/>
      <c r="AG388" s="3"/>
    </row>
  </sheetData>
  <sortState xmlns:xlrd2="http://schemas.microsoft.com/office/spreadsheetml/2017/richdata2" ref="A3:AH25">
    <sortCondition ref="C3:C25"/>
    <sortCondition ref="D3:D25"/>
  </sortState>
  <phoneticPr fontId="4" type="noConversion"/>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AG139"/>
  <sheetViews>
    <sheetView zoomScaleNormal="100" workbookViewId="0">
      <pane ySplit="2" topLeftCell="A3" activePane="bottomLeft" state="frozen"/>
      <selection pane="bottomLeft"/>
    </sheetView>
  </sheetViews>
  <sheetFormatPr defaultRowHeight="15" customHeight="1" x14ac:dyDescent="0.2"/>
  <cols>
    <col min="1" max="1" width="28" customWidth="1"/>
    <col min="2" max="2" width="12.85546875" customWidth="1"/>
    <col min="3" max="3" width="30.140625" customWidth="1"/>
    <col min="4" max="4" width="19.85546875" customWidth="1"/>
    <col min="5" max="5" width="22.140625" customWidth="1"/>
    <col min="6" max="6" width="24" customWidth="1"/>
    <col min="7" max="7" width="22.42578125" customWidth="1"/>
    <col min="8" max="8" width="26" customWidth="1"/>
    <col min="9" max="9" width="6.5703125" customWidth="1"/>
    <col min="10" max="32" width="10.140625" customWidth="1"/>
    <col min="33" max="33" width="24.140625" customWidth="1"/>
  </cols>
  <sheetData>
    <row r="1" spans="1:33" ht="14.25" x14ac:dyDescent="0.25">
      <c r="A1" s="24" t="str">
        <f>'Included emissions'!A1</f>
        <v>2024 Edition: 2000 to 2022 - Last updated on 9/20/2024</v>
      </c>
      <c r="B1" s="17"/>
      <c r="C1" s="17"/>
      <c r="D1" s="75" t="s">
        <v>1240</v>
      </c>
      <c r="E1" s="17"/>
      <c r="F1" s="17"/>
      <c r="G1" s="17"/>
      <c r="H1" s="17"/>
      <c r="I1" s="19" t="s">
        <v>833</v>
      </c>
      <c r="J1" s="25">
        <f>SUBTOTAL(9,Biogenic2024ed[2000])</f>
        <v>25.008260557061696</v>
      </c>
      <c r="K1" s="25">
        <f>SUBTOTAL(9,Biogenic2024ed[2001])</f>
        <v>25.461050943779249</v>
      </c>
      <c r="L1" s="25">
        <f>SUBTOTAL(9,Biogenic2024ed[2002])</f>
        <v>24.149149491638592</v>
      </c>
      <c r="M1" s="25">
        <f>SUBTOTAL(9,Biogenic2024ed[2003])</f>
        <v>27.225854267758589</v>
      </c>
      <c r="N1" s="25">
        <f>SUBTOTAL(9,Biogenic2024ed[2004])</f>
        <v>29.034848523193432</v>
      </c>
      <c r="O1" s="25">
        <f>SUBTOTAL(9,Biogenic2024ed[2005])</f>
        <v>28.803088598926809</v>
      </c>
      <c r="P1" s="25">
        <f>SUBTOTAL(9,Biogenic2024ed[2006])</f>
        <v>28.822332023150235</v>
      </c>
      <c r="Q1" s="25">
        <f>SUBTOTAL(9,Biogenic2024ed[2007])</f>
        <v>28.89380790369831</v>
      </c>
      <c r="R1" s="25">
        <f>SUBTOTAL(9,Biogenic2024ed[2008])</f>
        <v>29.338731783528615</v>
      </c>
      <c r="S1" s="25">
        <f>SUBTOTAL(9,Biogenic2024ed[2009])</f>
        <v>31.338861964426773</v>
      </c>
      <c r="T1" s="25">
        <f>SUBTOTAL(9,Biogenic2024ed[2010])</f>
        <v>34.815854365402586</v>
      </c>
      <c r="U1" s="25">
        <f>SUBTOTAL(9,Biogenic2024ed[2011])</f>
        <v>34.055593534100524</v>
      </c>
      <c r="V1" s="25">
        <f>SUBTOTAL(9,Biogenic2024ed[2012])</f>
        <v>34.62493513816203</v>
      </c>
      <c r="W1" s="25">
        <f>SUBTOTAL(9,Biogenic2024ed[2013])</f>
        <v>39.307881005166259</v>
      </c>
      <c r="X1" s="25">
        <f>SUBTOTAL(9,Biogenic2024ed[2014])</f>
        <v>39.481342997790541</v>
      </c>
      <c r="Y1" s="25">
        <f>SUBTOTAL(9,Biogenic2024ed[2015])</f>
        <v>37.291697165111621</v>
      </c>
      <c r="Z1" s="25">
        <f>SUBTOTAL(9,Biogenic2024ed[2016])</f>
        <v>37.565571997388545</v>
      </c>
      <c r="AA1" s="25">
        <f>SUBTOTAL(9,Biogenic2024ed[2017])</f>
        <v>38.407005034453995</v>
      </c>
      <c r="AB1" s="25">
        <f>SUBTOTAL(9,Biogenic2024ed[2018])</f>
        <v>39.334145290520183</v>
      </c>
      <c r="AC1" s="25">
        <f>SUBTOTAL(9,Biogenic2024ed[2019])</f>
        <v>42.338938982508552</v>
      </c>
      <c r="AD1" s="25">
        <f>SUBTOTAL(9,Biogenic2024ed[2020])</f>
        <v>41.86584778341993</v>
      </c>
      <c r="AE1" s="25">
        <f>SUBTOTAL(9,Biogenic2024ed[2021])</f>
        <v>46.554766506097529</v>
      </c>
      <c r="AF1" s="25">
        <f>SUBTOTAL(9,Biogenic2024ed[2022])</f>
        <v>49.386112677831214</v>
      </c>
      <c r="AG1" s="17"/>
    </row>
    <row r="2" spans="1:33" s="52" customFormat="1" ht="27" customHeight="1" x14ac:dyDescent="0.2">
      <c r="A2" s="28" t="s">
        <v>845</v>
      </c>
      <c r="B2" s="29" t="s">
        <v>1</v>
      </c>
      <c r="C2" s="30" t="s">
        <v>2</v>
      </c>
      <c r="D2" s="30" t="s">
        <v>3</v>
      </c>
      <c r="E2" s="30" t="s">
        <v>4</v>
      </c>
      <c r="F2" s="30" t="s">
        <v>5</v>
      </c>
      <c r="G2" s="30" t="s">
        <v>6</v>
      </c>
      <c r="H2" s="30" t="s">
        <v>7</v>
      </c>
      <c r="I2" s="31" t="s">
        <v>8</v>
      </c>
      <c r="J2" s="50" t="s">
        <v>820</v>
      </c>
      <c r="K2" s="50" t="s">
        <v>821</v>
      </c>
      <c r="L2" s="50" t="s">
        <v>822</v>
      </c>
      <c r="M2" s="50" t="s">
        <v>823</v>
      </c>
      <c r="N2" s="50" t="s">
        <v>824</v>
      </c>
      <c r="O2" s="50" t="s">
        <v>825</v>
      </c>
      <c r="P2" s="50" t="s">
        <v>826</v>
      </c>
      <c r="Q2" s="50" t="s">
        <v>827</v>
      </c>
      <c r="R2" s="50" t="s">
        <v>828</v>
      </c>
      <c r="S2" s="50" t="s">
        <v>829</v>
      </c>
      <c r="T2" s="50" t="s">
        <v>830</v>
      </c>
      <c r="U2" s="50" t="s">
        <v>831</v>
      </c>
      <c r="V2" s="50" t="s">
        <v>844</v>
      </c>
      <c r="W2" s="50" t="s">
        <v>882</v>
      </c>
      <c r="X2" s="50" t="s">
        <v>883</v>
      </c>
      <c r="Y2" s="50" t="s">
        <v>956</v>
      </c>
      <c r="Z2" s="50" t="s">
        <v>984</v>
      </c>
      <c r="AA2" s="50" t="s">
        <v>997</v>
      </c>
      <c r="AB2" s="50" t="s">
        <v>998</v>
      </c>
      <c r="AC2" s="51" t="s">
        <v>1023</v>
      </c>
      <c r="AD2" s="51" t="s">
        <v>1034</v>
      </c>
      <c r="AE2" s="51" t="s">
        <v>1202</v>
      </c>
      <c r="AF2" s="67" t="s">
        <v>1204</v>
      </c>
      <c r="AG2" s="32" t="s">
        <v>957</v>
      </c>
    </row>
    <row r="3" spans="1:33" ht="15" customHeight="1" x14ac:dyDescent="0.25">
      <c r="A3" s="43" t="s">
        <v>324</v>
      </c>
      <c r="B3" s="43" t="s">
        <v>160</v>
      </c>
      <c r="C3" s="43" t="s">
        <v>1237</v>
      </c>
      <c r="D3" s="43" t="s">
        <v>161</v>
      </c>
      <c r="E3" s="43" t="s">
        <v>12</v>
      </c>
      <c r="F3" s="43" t="s">
        <v>13</v>
      </c>
      <c r="G3" s="43" t="s">
        <v>14</v>
      </c>
      <c r="H3" s="43" t="s">
        <v>908</v>
      </c>
      <c r="I3" s="44" t="s">
        <v>17</v>
      </c>
      <c r="J3" s="45">
        <v>1.2732998038961401E-3</v>
      </c>
      <c r="K3" s="45">
        <v>1.6739816238588599E-3</v>
      </c>
      <c r="L3" s="45">
        <v>2.9411547458281901E-3</v>
      </c>
      <c r="M3" s="45">
        <v>6.4955885301311701E-4</v>
      </c>
      <c r="N3" s="45">
        <v>1.01468275570119E-3</v>
      </c>
      <c r="O3" s="45">
        <v>1.8868281466964301E-3</v>
      </c>
      <c r="P3" s="45">
        <v>1.6043960991418901E-2</v>
      </c>
      <c r="Q3" s="45">
        <v>1.01097880886932E-2</v>
      </c>
      <c r="R3" s="45">
        <v>8.5772560896329505E-3</v>
      </c>
      <c r="S3" s="45">
        <v>3.1817319176459498E-3</v>
      </c>
      <c r="T3" s="45">
        <v>2.6790069220462699E-3</v>
      </c>
      <c r="U3" s="45">
        <v>7.8047844956155698E-3</v>
      </c>
      <c r="V3" s="45">
        <v>1.2024760800825001E-2</v>
      </c>
      <c r="W3" s="45">
        <v>3.4693359378987099E-2</v>
      </c>
      <c r="X3" s="45">
        <v>4.1950746345348899E-2</v>
      </c>
      <c r="Y3" s="45">
        <v>8.6921831211591305E-2</v>
      </c>
      <c r="Z3" s="45">
        <v>9.7680173931118497E-2</v>
      </c>
      <c r="AA3" s="45">
        <v>7.80548757559162E-2</v>
      </c>
      <c r="AB3" s="45">
        <v>0.101116901967332</v>
      </c>
      <c r="AC3" s="45">
        <v>9.6091704127710703E-2</v>
      </c>
      <c r="AD3" s="45">
        <v>0.14585047872752799</v>
      </c>
      <c r="AE3" s="45">
        <v>0.16336337198721401</v>
      </c>
      <c r="AF3" s="45">
        <v>0.161383025595392</v>
      </c>
      <c r="AG3" s="62" t="s">
        <v>1139</v>
      </c>
    </row>
    <row r="4" spans="1:33" ht="15" customHeight="1" x14ac:dyDescent="0.25">
      <c r="A4" s="43" t="s">
        <v>324</v>
      </c>
      <c r="B4" s="43" t="s">
        <v>160</v>
      </c>
      <c r="C4" s="43" t="s">
        <v>1237</v>
      </c>
      <c r="D4" s="43" t="s">
        <v>161</v>
      </c>
      <c r="E4" s="43" t="s">
        <v>12</v>
      </c>
      <c r="F4" s="43" t="s">
        <v>13</v>
      </c>
      <c r="G4" s="43" t="s">
        <v>14</v>
      </c>
      <c r="H4" s="43" t="s">
        <v>322</v>
      </c>
      <c r="I4" s="44" t="s">
        <v>17</v>
      </c>
      <c r="J4" s="45">
        <v>7.7545496105670803E-4</v>
      </c>
      <c r="K4" s="45">
        <v>1.2836839990036E-3</v>
      </c>
      <c r="L4" s="45">
        <v>1.6047181505780099E-3</v>
      </c>
      <c r="M4" s="45">
        <v>9.6145551009470896E-3</v>
      </c>
      <c r="N4" s="45">
        <v>1.83808596371722E-2</v>
      </c>
      <c r="O4" s="45">
        <v>1.9481868685439999E-2</v>
      </c>
      <c r="P4" s="45">
        <v>2.1215095715410699E-2</v>
      </c>
      <c r="Q4" s="45">
        <v>1.2068930408674799E-2</v>
      </c>
      <c r="R4" s="45">
        <v>6.8938901972248699E-3</v>
      </c>
      <c r="S4" s="45">
        <v>7.0677263377388402E-3</v>
      </c>
      <c r="T4" s="45">
        <v>4.0259070289818198E-2</v>
      </c>
      <c r="U4" s="45">
        <v>3.7540501424486103E-2</v>
      </c>
      <c r="V4" s="45">
        <v>5.1044092651746302E-2</v>
      </c>
      <c r="W4" s="45">
        <v>3.4993867302887699E-2</v>
      </c>
      <c r="X4" s="45">
        <v>3.7551714126346898E-2</v>
      </c>
      <c r="Y4" s="45">
        <v>2.2880721969309702E-3</v>
      </c>
      <c r="Z4" s="45">
        <v>1.0944825909746201E-3</v>
      </c>
      <c r="AA4" s="45">
        <v>1.2599881502425199E-3</v>
      </c>
      <c r="AB4" s="45">
        <v>5.0123201282352902E-4</v>
      </c>
      <c r="AC4" s="45">
        <v>7.4893070223773105E-4</v>
      </c>
      <c r="AD4" s="45">
        <v>1.1361350869761699E-3</v>
      </c>
      <c r="AE4" s="45">
        <v>6.8291184410706595E-4</v>
      </c>
      <c r="AF4" s="45">
        <v>1.3328084260576299E-3</v>
      </c>
      <c r="AG4" s="62" t="s">
        <v>567</v>
      </c>
    </row>
    <row r="5" spans="1:33" ht="15" customHeight="1" x14ac:dyDescent="0.25">
      <c r="A5" s="43" t="s">
        <v>324</v>
      </c>
      <c r="B5" s="43" t="s">
        <v>160</v>
      </c>
      <c r="C5" s="43" t="s">
        <v>1237</v>
      </c>
      <c r="D5" s="43" t="s">
        <v>161</v>
      </c>
      <c r="E5" s="43" t="s">
        <v>12</v>
      </c>
      <c r="F5" s="43" t="s">
        <v>13</v>
      </c>
      <c r="G5" s="43" t="s">
        <v>14</v>
      </c>
      <c r="H5" s="43" t="s">
        <v>910</v>
      </c>
      <c r="I5" s="44" t="s">
        <v>17</v>
      </c>
      <c r="J5" s="45"/>
      <c r="K5" s="45"/>
      <c r="L5" s="45"/>
      <c r="M5" s="45"/>
      <c r="N5" s="45"/>
      <c r="O5" s="45"/>
      <c r="P5" s="45"/>
      <c r="Q5" s="45"/>
      <c r="R5" s="45"/>
      <c r="S5" s="45"/>
      <c r="T5" s="45">
        <v>1.05816030350365E-3</v>
      </c>
      <c r="U5" s="45">
        <v>1.2149918496473901E-3</v>
      </c>
      <c r="V5" s="45">
        <v>5.7424889979245004E-3</v>
      </c>
      <c r="W5" s="45">
        <v>7.3296350571175797E-2</v>
      </c>
      <c r="X5" s="45">
        <v>7.6694480633543505E-2</v>
      </c>
      <c r="Y5" s="45">
        <v>0.12286156672127101</v>
      </c>
      <c r="Z5" s="45">
        <v>0.16545720694851401</v>
      </c>
      <c r="AA5" s="45">
        <v>0.166919692095442</v>
      </c>
      <c r="AB5" s="45">
        <v>0.227592133147349</v>
      </c>
      <c r="AC5" s="45">
        <v>0.30371313418303297</v>
      </c>
      <c r="AD5" s="45">
        <v>0.34891774897483002</v>
      </c>
      <c r="AE5" s="45">
        <v>0.57352910725859696</v>
      </c>
      <c r="AF5" s="45">
        <v>0.856455266934672</v>
      </c>
      <c r="AG5" s="62" t="s">
        <v>1140</v>
      </c>
    </row>
    <row r="6" spans="1:33" ht="15" customHeight="1" x14ac:dyDescent="0.25">
      <c r="A6" s="43" t="s">
        <v>324</v>
      </c>
      <c r="B6" s="43" t="s">
        <v>261</v>
      </c>
      <c r="C6" s="43" t="s">
        <v>1237</v>
      </c>
      <c r="D6" s="43" t="s">
        <v>262</v>
      </c>
      <c r="E6" s="43" t="s">
        <v>263</v>
      </c>
      <c r="F6" s="43" t="s">
        <v>13</v>
      </c>
      <c r="G6" s="43" t="s">
        <v>264</v>
      </c>
      <c r="H6" s="43" t="s">
        <v>265</v>
      </c>
      <c r="I6" s="44" t="s">
        <v>17</v>
      </c>
      <c r="J6" s="45">
        <v>7.9181913875056905E-3</v>
      </c>
      <c r="K6" s="45">
        <v>9.1684321329013208E-3</v>
      </c>
      <c r="L6" s="45">
        <v>6.2271991046665802E-3</v>
      </c>
      <c r="M6" s="45">
        <v>4.8342642155297898E-3</v>
      </c>
      <c r="N6" s="45">
        <v>6.2512037269781802E-3</v>
      </c>
      <c r="O6" s="45">
        <v>5.0009629815825404E-3</v>
      </c>
      <c r="P6" s="45">
        <v>5.4177098967144203E-3</v>
      </c>
      <c r="Q6" s="45">
        <v>3.6777915260388298E-3</v>
      </c>
      <c r="R6" s="45">
        <v>5.0009629815825404E-3</v>
      </c>
      <c r="S6" s="45">
        <v>4.5842160664506604E-3</v>
      </c>
      <c r="T6" s="45">
        <v>6.2512037269781802E-3</v>
      </c>
      <c r="U6" s="45">
        <v>6.2512037269781802E-3</v>
      </c>
      <c r="V6" s="45">
        <v>6.6679506421100498E-3</v>
      </c>
      <c r="W6" s="45">
        <v>3.5006740871077798E-3</v>
      </c>
      <c r="X6" s="45">
        <v>2.0837345756593898E-3</v>
      </c>
      <c r="Y6" s="45">
        <v>2.4171321077648901E-3</v>
      </c>
      <c r="Z6" s="45">
        <v>5.0009629815825499E-3</v>
      </c>
      <c r="AA6" s="45">
        <v>2.4171321077648901E-3</v>
      </c>
      <c r="AB6" s="45">
        <v>2.1670839586857699E-3</v>
      </c>
      <c r="AC6" s="45">
        <v>3.9174370519418104E-3</v>
      </c>
      <c r="AD6" s="45">
        <v>2.7505409088102099E-3</v>
      </c>
      <c r="AE6" s="45">
        <v>2.7505409088102099E-3</v>
      </c>
      <c r="AF6" s="45">
        <v>2.7505409088102099E-3</v>
      </c>
      <c r="AG6" s="62" t="s">
        <v>374</v>
      </c>
    </row>
    <row r="7" spans="1:33" ht="15" customHeight="1" x14ac:dyDescent="0.25">
      <c r="A7" s="43" t="s">
        <v>324</v>
      </c>
      <c r="B7" s="43" t="s">
        <v>261</v>
      </c>
      <c r="C7" s="43" t="s">
        <v>1237</v>
      </c>
      <c r="D7" s="43" t="s">
        <v>262</v>
      </c>
      <c r="E7" s="43" t="s">
        <v>263</v>
      </c>
      <c r="F7" s="43" t="s">
        <v>13</v>
      </c>
      <c r="G7" s="43" t="s">
        <v>264</v>
      </c>
      <c r="H7" s="43" t="s">
        <v>266</v>
      </c>
      <c r="I7" s="44" t="s">
        <v>17</v>
      </c>
      <c r="J7" s="45">
        <v>2.9622425465596701E-2</v>
      </c>
      <c r="K7" s="45">
        <v>2.31199418268071E-2</v>
      </c>
      <c r="L7" s="45">
        <v>2.4327091789439301E-2</v>
      </c>
      <c r="M7" s="45">
        <v>2.0229949098456299E-2</v>
      </c>
      <c r="N7" s="45">
        <v>2.1674945462631701E-2</v>
      </c>
      <c r="O7" s="45">
        <v>1.87849527342808E-2</v>
      </c>
      <c r="P7" s="45">
        <v>1.5894960005929899E-2</v>
      </c>
      <c r="Q7" s="45">
        <v>2.7449873432058899E-2</v>
      </c>
      <c r="R7" s="45">
        <v>2.4564938190982599E-2</v>
      </c>
      <c r="S7" s="45">
        <v>2.31199418268071E-2</v>
      </c>
      <c r="T7" s="45">
        <v>2.6009934555158001E-2</v>
      </c>
      <c r="U7" s="45">
        <v>2.1674945462631701E-2</v>
      </c>
      <c r="V7" s="45">
        <v>2.6009934555158001E-2</v>
      </c>
      <c r="W7" s="45">
        <v>2.6009934555158001E-2</v>
      </c>
      <c r="X7" s="45">
        <v>1.37274654596667E-2</v>
      </c>
      <c r="Y7" s="45">
        <v>8.6699781850526798E-3</v>
      </c>
      <c r="Z7" s="45">
        <v>1.4449963640999999E-2</v>
      </c>
      <c r="AA7" s="45">
        <v>1.15599709134036E-2</v>
      </c>
      <c r="AB7" s="45">
        <v>9.3924774038375795E-3</v>
      </c>
      <c r="AC7" s="45">
        <v>8.67001370601596E-3</v>
      </c>
      <c r="AD7" s="45">
        <v>8.67001370601596E-3</v>
      </c>
      <c r="AE7" s="45">
        <v>8.67001370601596E-3</v>
      </c>
      <c r="AF7" s="45">
        <v>8.67001370601596E-3</v>
      </c>
      <c r="AG7" s="62" t="s">
        <v>375</v>
      </c>
    </row>
    <row r="8" spans="1:33" ht="15" customHeight="1" x14ac:dyDescent="0.25">
      <c r="A8" s="43" t="s">
        <v>324</v>
      </c>
      <c r="B8" s="43" t="s">
        <v>261</v>
      </c>
      <c r="C8" s="43" t="s">
        <v>1237</v>
      </c>
      <c r="D8" s="43" t="s">
        <v>262</v>
      </c>
      <c r="E8" s="43" t="s">
        <v>263</v>
      </c>
      <c r="F8" s="43" t="s">
        <v>13</v>
      </c>
      <c r="G8" s="43" t="s">
        <v>264</v>
      </c>
      <c r="H8" s="43" t="s">
        <v>267</v>
      </c>
      <c r="I8" s="44" t="s">
        <v>17</v>
      </c>
      <c r="J8" s="45">
        <v>0.46971005536596699</v>
      </c>
      <c r="K8" s="45">
        <v>0.22428369432012399</v>
      </c>
      <c r="L8" s="45">
        <v>0.21790279940740701</v>
      </c>
      <c r="M8" s="45">
        <v>0.22533130393265999</v>
      </c>
      <c r="N8" s="45">
        <v>0.23037887752033201</v>
      </c>
      <c r="O8" s="45">
        <v>0.215407583784823</v>
      </c>
      <c r="P8" s="45">
        <v>0.22414083846387001</v>
      </c>
      <c r="Q8" s="45">
        <v>0.20642988686285099</v>
      </c>
      <c r="R8" s="45">
        <v>0.20023311727597301</v>
      </c>
      <c r="S8" s="45">
        <v>0.178271410307727</v>
      </c>
      <c r="T8" s="45">
        <v>0.17906505395358699</v>
      </c>
      <c r="U8" s="45">
        <v>0.17307780628921701</v>
      </c>
      <c r="V8" s="45">
        <v>0.15560494778195599</v>
      </c>
      <c r="W8" s="45">
        <v>0.151649427850989</v>
      </c>
      <c r="X8" s="45">
        <v>0.123337936800943</v>
      </c>
      <c r="Y8" s="45">
        <v>0.10548476425858599</v>
      </c>
      <c r="Z8" s="45">
        <v>9.1884886743123506E-2</v>
      </c>
      <c r="AA8" s="45">
        <v>0.106760943241129</v>
      </c>
      <c r="AB8" s="45">
        <v>6.39772015800915E-2</v>
      </c>
      <c r="AC8" s="45">
        <v>8.2313544374048198E-2</v>
      </c>
      <c r="AD8" s="45">
        <v>9.2567420278563406E-2</v>
      </c>
      <c r="AE8" s="45">
        <v>9.2567420278563406E-2</v>
      </c>
      <c r="AF8" s="45">
        <v>9.2567420278563406E-2</v>
      </c>
      <c r="AG8" s="62" t="s">
        <v>376</v>
      </c>
    </row>
    <row r="9" spans="1:33" ht="15" customHeight="1" x14ac:dyDescent="0.25">
      <c r="A9" s="43" t="s">
        <v>324</v>
      </c>
      <c r="B9" s="43" t="s">
        <v>261</v>
      </c>
      <c r="C9" s="43" t="s">
        <v>1237</v>
      </c>
      <c r="D9" s="43" t="s">
        <v>262</v>
      </c>
      <c r="E9" s="43" t="s">
        <v>263</v>
      </c>
      <c r="F9" s="43" t="s">
        <v>13</v>
      </c>
      <c r="G9" s="43" t="s">
        <v>264</v>
      </c>
      <c r="H9" s="43" t="s">
        <v>268</v>
      </c>
      <c r="I9" s="44" t="s">
        <v>17</v>
      </c>
      <c r="J9" s="45">
        <v>9.4809550828090797E-2</v>
      </c>
      <c r="K9" s="45">
        <v>8.9747849962525397E-2</v>
      </c>
      <c r="L9" s="45">
        <v>7.9890966250046797E-2</v>
      </c>
      <c r="M9" s="45">
        <v>0.102207421323917</v>
      </c>
      <c r="N9" s="45">
        <v>8.1765937059133806E-2</v>
      </c>
      <c r="O9" s="45">
        <v>7.1837216130524698E-2</v>
      </c>
      <c r="P9" s="45">
        <v>6.1324452794350302E-2</v>
      </c>
      <c r="Q9" s="45">
        <v>6.8949126425114596E-2</v>
      </c>
      <c r="R9" s="45">
        <v>0.106101037374352</v>
      </c>
      <c r="S9" s="45">
        <v>9.5393593235656104E-2</v>
      </c>
      <c r="T9" s="45">
        <v>8.2739341071742495E-2</v>
      </c>
      <c r="U9" s="45">
        <v>0.10318082533652601</v>
      </c>
      <c r="V9" s="45">
        <v>8.2739341071742495E-2</v>
      </c>
      <c r="W9" s="45">
        <v>7.6704236193568406E-2</v>
      </c>
      <c r="X9" s="45">
        <v>4.2829776554784399E-2</v>
      </c>
      <c r="Y9" s="45">
        <v>4.5749988592610598E-2</v>
      </c>
      <c r="Z9" s="45">
        <v>4.2245734147219098E-2</v>
      </c>
      <c r="AA9" s="45">
        <v>3.5431906058957997E-2</v>
      </c>
      <c r="AB9" s="45">
        <v>2.8618085789843799E-2</v>
      </c>
      <c r="AC9" s="45">
        <v>2.3750757673768001E-2</v>
      </c>
      <c r="AD9" s="45">
        <v>1.9857190842002801E-2</v>
      </c>
      <c r="AE9" s="45">
        <v>1.9857190842002801E-2</v>
      </c>
      <c r="AF9" s="45">
        <v>1.9857190842002801E-2</v>
      </c>
      <c r="AG9" s="62" t="s">
        <v>377</v>
      </c>
    </row>
    <row r="10" spans="1:33" ht="15" customHeight="1" x14ac:dyDescent="0.25">
      <c r="A10" s="43" t="s">
        <v>324</v>
      </c>
      <c r="B10" s="43" t="s">
        <v>261</v>
      </c>
      <c r="C10" s="43" t="s">
        <v>1237</v>
      </c>
      <c r="D10" s="43" t="s">
        <v>262</v>
      </c>
      <c r="E10" s="43" t="s">
        <v>269</v>
      </c>
      <c r="F10" s="43" t="s">
        <v>13</v>
      </c>
      <c r="G10" s="43" t="s">
        <v>264</v>
      </c>
      <c r="H10" s="43" t="s">
        <v>270</v>
      </c>
      <c r="I10" s="44" t="s">
        <v>17</v>
      </c>
      <c r="J10" s="45">
        <v>0.60054959411602404</v>
      </c>
      <c r="K10" s="45">
        <v>0.62410055859116298</v>
      </c>
      <c r="L10" s="45">
        <v>0.64176378194751604</v>
      </c>
      <c r="M10" s="45">
        <v>0.64765152306630103</v>
      </c>
      <c r="N10" s="45">
        <v>0.67120248754143896</v>
      </c>
      <c r="O10" s="45">
        <v>0.69475345201657701</v>
      </c>
      <c r="P10" s="45">
        <v>0.71830441649171595</v>
      </c>
      <c r="Q10" s="45">
        <v>0.76527917023382597</v>
      </c>
      <c r="R10" s="45">
        <v>0.83605923886740696</v>
      </c>
      <c r="S10" s="45">
        <v>0.88316116781768295</v>
      </c>
      <c r="T10" s="45">
        <v>0.90671213229282099</v>
      </c>
      <c r="U10" s="45">
        <v>0.94203857900552901</v>
      </c>
      <c r="V10" s="45">
        <v>0.96558954348066695</v>
      </c>
      <c r="W10" s="45">
        <v>1.0362424369060801</v>
      </c>
      <c r="X10" s="45">
        <v>1.0951198480939299</v>
      </c>
      <c r="Y10" s="45">
        <v>1.1186708125690601</v>
      </c>
      <c r="Z10" s="45">
        <v>1.1422217770442</v>
      </c>
      <c r="AA10" s="45">
        <v>1.2128746704696201</v>
      </c>
      <c r="AB10" s="45">
        <v>1.2835275638950301</v>
      </c>
      <c r="AC10" s="45">
        <v>1.38951259685298</v>
      </c>
      <c r="AD10" s="45">
        <v>1.47194131022562</v>
      </c>
      <c r="AE10" s="45">
        <v>1.47194131022562</v>
      </c>
      <c r="AF10" s="45">
        <v>1.47194131022562</v>
      </c>
      <c r="AG10" s="62" t="s">
        <v>378</v>
      </c>
    </row>
    <row r="11" spans="1:33" ht="15" customHeight="1" x14ac:dyDescent="0.25">
      <c r="A11" s="43" t="s">
        <v>324</v>
      </c>
      <c r="B11" s="43" t="s">
        <v>261</v>
      </c>
      <c r="C11" s="43" t="s">
        <v>1237</v>
      </c>
      <c r="D11" s="43" t="s">
        <v>262</v>
      </c>
      <c r="E11" s="43" t="s">
        <v>269</v>
      </c>
      <c r="F11" s="43" t="s">
        <v>13</v>
      </c>
      <c r="G11" s="43" t="s">
        <v>264</v>
      </c>
      <c r="H11" s="43" t="s">
        <v>271</v>
      </c>
      <c r="I11" s="44" t="s">
        <v>17</v>
      </c>
      <c r="J11" s="45">
        <v>0.184432743238446</v>
      </c>
      <c r="K11" s="45">
        <v>0.18812139810321499</v>
      </c>
      <c r="L11" s="45">
        <v>0.193654380400369</v>
      </c>
      <c r="M11" s="45">
        <v>0.196420871548945</v>
      </c>
      <c r="N11" s="45">
        <v>0.197343035265137</v>
      </c>
      <c r="O11" s="45">
        <v>0.19826519898132999</v>
      </c>
      <c r="P11" s="45">
        <v>0.19918736269752199</v>
      </c>
      <c r="Q11" s="45">
        <v>0.20553830421093799</v>
      </c>
      <c r="R11" s="45">
        <v>0.21209765472421299</v>
      </c>
      <c r="S11" s="45">
        <v>0.221319291886135</v>
      </c>
      <c r="T11" s="45">
        <v>0.235151747629019</v>
      </c>
      <c r="U11" s="45">
        <v>0.24437338479094101</v>
      </c>
      <c r="V11" s="45">
        <v>0.248984203371902</v>
      </c>
      <c r="W11" s="45">
        <v>0.258205840533825</v>
      </c>
      <c r="X11" s="45">
        <v>0.26742747769574698</v>
      </c>
      <c r="Y11" s="45">
        <v>0.27664911485766902</v>
      </c>
      <c r="Z11" s="45">
        <v>0.29048157060055302</v>
      </c>
      <c r="AA11" s="45">
        <v>0.30892484492439798</v>
      </c>
      <c r="AB11" s="45">
        <v>0.32275730066728098</v>
      </c>
      <c r="AC11" s="45">
        <v>0.33659113542082902</v>
      </c>
      <c r="AD11" s="45">
        <v>0.35042364783538399</v>
      </c>
      <c r="AE11" s="45">
        <v>0.35042364783538399</v>
      </c>
      <c r="AF11" s="45">
        <v>0.35042364783538399</v>
      </c>
      <c r="AG11" s="62" t="s">
        <v>379</v>
      </c>
    </row>
    <row r="12" spans="1:33" ht="15" customHeight="1" x14ac:dyDescent="0.25">
      <c r="A12" s="43" t="s">
        <v>324</v>
      </c>
      <c r="B12" s="43" t="s">
        <v>41</v>
      </c>
      <c r="C12" s="43" t="s">
        <v>47</v>
      </c>
      <c r="D12" s="43" t="s">
        <v>42</v>
      </c>
      <c r="E12" s="43" t="s">
        <v>46</v>
      </c>
      <c r="F12" s="43" t="s">
        <v>13</v>
      </c>
      <c r="G12" s="43" t="s">
        <v>14</v>
      </c>
      <c r="H12" s="43" t="s">
        <v>908</v>
      </c>
      <c r="I12" s="44" t="s">
        <v>17</v>
      </c>
      <c r="J12" s="45">
        <v>3.4501158314994298E-8</v>
      </c>
      <c r="K12" s="45">
        <v>3.6760612106238501E-8</v>
      </c>
      <c r="L12" s="45">
        <v>7.1426349944110302E-9</v>
      </c>
      <c r="M12" s="45">
        <v>1.00454153271061E-8</v>
      </c>
      <c r="N12" s="45">
        <v>3.5883667892527102E-8</v>
      </c>
      <c r="O12" s="45">
        <v>1.10695446464239E-7</v>
      </c>
      <c r="P12" s="45">
        <v>9.6969254350868792E-7</v>
      </c>
      <c r="Q12" s="45">
        <v>6.3124695343518197E-7</v>
      </c>
      <c r="R12" s="45">
        <v>7.7283659012016104E-7</v>
      </c>
      <c r="S12" s="45">
        <v>5.0210104340239899E-7</v>
      </c>
      <c r="T12" s="45">
        <v>1.56199145027127E-7</v>
      </c>
      <c r="U12" s="45">
        <v>2.9131660620786598E-7</v>
      </c>
      <c r="V12" s="45">
        <v>6.6460999246466596E-7</v>
      </c>
      <c r="W12" s="45">
        <v>3.0686444791612499E-6</v>
      </c>
      <c r="X12" s="45">
        <v>1.83651395458296E-6</v>
      </c>
      <c r="Y12" s="45">
        <v>1.7132184607428401E-6</v>
      </c>
      <c r="Z12" s="45">
        <v>2.6815938788738999E-6</v>
      </c>
      <c r="AA12" s="45">
        <v>2.1162096872147498E-6</v>
      </c>
      <c r="AB12" s="45">
        <v>1.17704480220228E-6</v>
      </c>
      <c r="AC12" s="45">
        <v>3.6912394074859799E-6</v>
      </c>
      <c r="AD12" s="45">
        <v>2.3466133177789099E-6</v>
      </c>
      <c r="AE12" s="45">
        <v>1.09597846466961E-6</v>
      </c>
      <c r="AF12" s="45">
        <v>3.0292717655554202E-7</v>
      </c>
      <c r="AG12" s="62" t="s">
        <v>1114</v>
      </c>
    </row>
    <row r="13" spans="1:33" ht="15" customHeight="1" x14ac:dyDescent="0.25">
      <c r="A13" s="43" t="s">
        <v>324</v>
      </c>
      <c r="B13" s="43" t="s">
        <v>41</v>
      </c>
      <c r="C13" s="43" t="s">
        <v>47</v>
      </c>
      <c r="D13" s="43" t="s">
        <v>42</v>
      </c>
      <c r="E13" s="43" t="s">
        <v>46</v>
      </c>
      <c r="F13" s="43" t="s">
        <v>13</v>
      </c>
      <c r="G13" s="43" t="s">
        <v>14</v>
      </c>
      <c r="H13" s="43" t="s">
        <v>885</v>
      </c>
      <c r="I13" s="44" t="s">
        <v>17</v>
      </c>
      <c r="J13" s="45"/>
      <c r="K13" s="45"/>
      <c r="L13" s="45"/>
      <c r="M13" s="45"/>
      <c r="N13" s="45"/>
      <c r="O13" s="45"/>
      <c r="P13" s="45"/>
      <c r="Q13" s="45"/>
      <c r="R13" s="45"/>
      <c r="S13" s="45"/>
      <c r="T13" s="45"/>
      <c r="U13" s="45"/>
      <c r="V13" s="45">
        <v>6.6502837039160599E-3</v>
      </c>
      <c r="W13" s="45">
        <v>4.9230599718212698E-3</v>
      </c>
      <c r="X13" s="45">
        <v>3.4371454518358001E-3</v>
      </c>
      <c r="Y13" s="45">
        <v>3.8530172156349099E-3</v>
      </c>
      <c r="Z13" s="45">
        <v>3.41721641743468E-3</v>
      </c>
      <c r="AA13" s="45">
        <v>4.4218333019407701E-4</v>
      </c>
      <c r="AB13" s="45"/>
      <c r="AC13" s="45"/>
      <c r="AD13" s="45"/>
      <c r="AE13" s="45"/>
      <c r="AF13" s="45"/>
      <c r="AG13" s="62" t="s">
        <v>1116</v>
      </c>
    </row>
    <row r="14" spans="1:33" ht="15" customHeight="1" x14ac:dyDescent="0.25">
      <c r="A14" s="43" t="s">
        <v>324</v>
      </c>
      <c r="B14" s="43" t="s">
        <v>41</v>
      </c>
      <c r="C14" s="43" t="s">
        <v>47</v>
      </c>
      <c r="D14" s="43" t="s">
        <v>42</v>
      </c>
      <c r="E14" s="43" t="s">
        <v>46</v>
      </c>
      <c r="F14" s="43" t="s">
        <v>13</v>
      </c>
      <c r="G14" s="43" t="s">
        <v>14</v>
      </c>
      <c r="H14" s="43" t="s">
        <v>30</v>
      </c>
      <c r="I14" s="44" t="s">
        <v>17</v>
      </c>
      <c r="J14" s="45">
        <v>1.6899474710000001E-2</v>
      </c>
      <c r="K14" s="45">
        <v>8.0644974600000002E-3</v>
      </c>
      <c r="L14" s="45">
        <v>7.83632672E-3</v>
      </c>
      <c r="M14" s="45">
        <v>7.8612682499999992E-3</v>
      </c>
      <c r="N14" s="45">
        <v>2.5863002897000002E-2</v>
      </c>
      <c r="O14" s="45">
        <v>3.7765313979000001E-2</v>
      </c>
      <c r="P14" s="45">
        <v>4.0970467208000003E-2</v>
      </c>
      <c r="Q14" s="45">
        <v>5.4764414220000002E-2</v>
      </c>
      <c r="R14" s="45">
        <v>4.6687003400000003E-2</v>
      </c>
      <c r="S14" s="45">
        <v>2.7146373578E-2</v>
      </c>
      <c r="T14" s="45">
        <v>1.2906340493E-3</v>
      </c>
      <c r="U14" s="45">
        <v>2.4983840874000001E-2</v>
      </c>
      <c r="V14" s="45">
        <v>1.028783439E-2</v>
      </c>
      <c r="W14" s="45">
        <v>9.5415150800000001E-3</v>
      </c>
      <c r="X14" s="45">
        <v>7.3706126400000004E-3</v>
      </c>
      <c r="Y14" s="45">
        <v>2.9894949099999999E-3</v>
      </c>
      <c r="Z14" s="45">
        <v>5.6663615400000004E-3</v>
      </c>
      <c r="AA14" s="45">
        <v>5.6456376800000001E-3</v>
      </c>
      <c r="AB14" s="45">
        <v>6.1220781799999997E-3</v>
      </c>
      <c r="AC14" s="45">
        <v>8.51958926E-3</v>
      </c>
      <c r="AD14" s="45">
        <v>9.3578121199999996E-3</v>
      </c>
      <c r="AE14" s="45">
        <v>1.177104834E-2</v>
      </c>
      <c r="AF14" s="45">
        <v>1.1508146909999999E-2</v>
      </c>
      <c r="AG14" s="62" t="s">
        <v>366</v>
      </c>
    </row>
    <row r="15" spans="1:33" ht="15" customHeight="1" x14ac:dyDescent="0.25">
      <c r="A15" s="43" t="s">
        <v>324</v>
      </c>
      <c r="B15" s="43" t="s">
        <v>41</v>
      </c>
      <c r="C15" s="43" t="s">
        <v>47</v>
      </c>
      <c r="D15" s="43" t="s">
        <v>42</v>
      </c>
      <c r="E15" s="43" t="s">
        <v>46</v>
      </c>
      <c r="F15" s="43" t="s">
        <v>13</v>
      </c>
      <c r="G15" s="43" t="s">
        <v>14</v>
      </c>
      <c r="H15" s="43" t="s">
        <v>31</v>
      </c>
      <c r="I15" s="44" t="s">
        <v>17</v>
      </c>
      <c r="J15" s="45">
        <v>4.3895530699999998E-3</v>
      </c>
      <c r="K15" s="45"/>
      <c r="L15" s="45"/>
      <c r="M15" s="45"/>
      <c r="N15" s="45"/>
      <c r="O15" s="45">
        <v>1.1030763422E-2</v>
      </c>
      <c r="P15" s="45">
        <v>2.0468186406999999E-2</v>
      </c>
      <c r="Q15" s="45">
        <v>1.2876598580000001E-2</v>
      </c>
      <c r="R15" s="45">
        <v>1.100926424E-2</v>
      </c>
      <c r="S15" s="45">
        <v>3.4503211988E-3</v>
      </c>
      <c r="T15" s="45">
        <v>6.1237360396999996E-3</v>
      </c>
      <c r="U15" s="45">
        <v>7.9238483969999995E-3</v>
      </c>
      <c r="V15" s="45"/>
      <c r="W15" s="45"/>
      <c r="X15" s="45"/>
      <c r="Y15" s="45"/>
      <c r="Z15" s="45">
        <v>6.1234319999999999E-5</v>
      </c>
      <c r="AA15" s="45">
        <v>4.2072559999999998E-5</v>
      </c>
      <c r="AB15" s="45"/>
      <c r="AC15" s="45">
        <v>8.476996E-5</v>
      </c>
      <c r="AD15" s="45">
        <v>6.1286389999999996E-5</v>
      </c>
      <c r="AE15" s="45">
        <v>1.025779E-4</v>
      </c>
      <c r="AF15" s="45">
        <v>2.6441145999999999E-4</v>
      </c>
      <c r="AG15" s="62" t="s">
        <v>367</v>
      </c>
    </row>
    <row r="16" spans="1:33" ht="15" customHeight="1" x14ac:dyDescent="0.25">
      <c r="A16" s="43" t="s">
        <v>324</v>
      </c>
      <c r="B16" s="43" t="s">
        <v>41</v>
      </c>
      <c r="C16" s="43" t="s">
        <v>47</v>
      </c>
      <c r="D16" s="43" t="s">
        <v>42</v>
      </c>
      <c r="E16" s="43" t="s">
        <v>46</v>
      </c>
      <c r="F16" s="43" t="s">
        <v>13</v>
      </c>
      <c r="G16" s="43" t="s">
        <v>14</v>
      </c>
      <c r="H16" s="43" t="s">
        <v>910</v>
      </c>
      <c r="I16" s="44" t="s">
        <v>17</v>
      </c>
      <c r="J16" s="45"/>
      <c r="K16" s="45"/>
      <c r="L16" s="45"/>
      <c r="M16" s="45"/>
      <c r="N16" s="45"/>
      <c r="O16" s="45"/>
      <c r="P16" s="45"/>
      <c r="Q16" s="45"/>
      <c r="R16" s="45"/>
      <c r="S16" s="45"/>
      <c r="T16" s="45">
        <v>5.7008938835503702E-8</v>
      </c>
      <c r="U16" s="45">
        <v>4.1904857288115002E-8</v>
      </c>
      <c r="V16" s="45">
        <v>2.9327650205518399E-7</v>
      </c>
      <c r="W16" s="45">
        <v>5.9906096971697503E-6</v>
      </c>
      <c r="X16" s="45">
        <v>3.1025012542511102E-6</v>
      </c>
      <c r="Y16" s="45">
        <v>2.2376213790268401E-6</v>
      </c>
      <c r="Z16" s="45">
        <v>4.19719305471367E-6</v>
      </c>
      <c r="AA16" s="45">
        <v>4.1817003736926397E-6</v>
      </c>
      <c r="AB16" s="45">
        <v>2.44800984686478E-6</v>
      </c>
      <c r="AC16" s="45">
        <v>1.07804419965225E-5</v>
      </c>
      <c r="AD16" s="45">
        <v>5.1873244139122297E-6</v>
      </c>
      <c r="AE16" s="45">
        <v>3.55540820719486E-6</v>
      </c>
      <c r="AF16" s="45">
        <v>1.4854968784942701E-6</v>
      </c>
      <c r="AG16" s="62" t="s">
        <v>1115</v>
      </c>
    </row>
    <row r="17" spans="1:33" ht="15" customHeight="1" x14ac:dyDescent="0.25">
      <c r="A17" s="43" t="s">
        <v>324</v>
      </c>
      <c r="B17" s="43" t="s">
        <v>131</v>
      </c>
      <c r="C17" s="43" t="s">
        <v>47</v>
      </c>
      <c r="D17" s="43" t="s">
        <v>12</v>
      </c>
      <c r="E17" s="43" t="s">
        <v>12</v>
      </c>
      <c r="F17" s="43" t="s">
        <v>13</v>
      </c>
      <c r="G17" s="43" t="s">
        <v>14</v>
      </c>
      <c r="H17" s="43" t="s">
        <v>908</v>
      </c>
      <c r="I17" s="44" t="s">
        <v>17</v>
      </c>
      <c r="J17" s="45">
        <v>4.3398174716339903E-4</v>
      </c>
      <c r="K17" s="45">
        <v>5.0361225126755696E-4</v>
      </c>
      <c r="L17" s="45">
        <v>7.7221631009717303E-4</v>
      </c>
      <c r="M17" s="45">
        <v>1.7809518037088801E-4</v>
      </c>
      <c r="N17" s="45">
        <v>2.0944521776588001E-4</v>
      </c>
      <c r="O17" s="45">
        <v>4.9116678534881801E-4</v>
      </c>
      <c r="P17" s="45">
        <v>2.80932699756456E-3</v>
      </c>
      <c r="Q17" s="45">
        <v>2.8513140638690101E-3</v>
      </c>
      <c r="R17" s="45">
        <v>3.00189587168049E-3</v>
      </c>
      <c r="S17" s="45">
        <v>2.3029226489328499E-3</v>
      </c>
      <c r="T17" s="45">
        <v>2.38917566470265E-3</v>
      </c>
      <c r="U17" s="45">
        <v>5.3627249604300898E-3</v>
      </c>
      <c r="V17" s="45">
        <v>7.3020019722424903E-3</v>
      </c>
      <c r="W17" s="45">
        <v>1.89641014412892E-2</v>
      </c>
      <c r="X17" s="45">
        <v>1.6906024240013001E-2</v>
      </c>
      <c r="Y17" s="45">
        <v>3.6940737636197297E-2</v>
      </c>
      <c r="Z17" s="45">
        <v>4.5265320085406298E-2</v>
      </c>
      <c r="AA17" s="45">
        <v>3.8173292483222897E-2</v>
      </c>
      <c r="AB17" s="45">
        <v>4.9853965580122998E-2</v>
      </c>
      <c r="AC17" s="45">
        <v>5.0402674023557699E-2</v>
      </c>
      <c r="AD17" s="45">
        <v>5.7420000886828998E-2</v>
      </c>
      <c r="AE17" s="45">
        <v>6.4314666953580304E-2</v>
      </c>
      <c r="AF17" s="45">
        <v>6.3535022672898303E-2</v>
      </c>
      <c r="AG17" s="62" t="s">
        <v>1135</v>
      </c>
    </row>
    <row r="18" spans="1:33" ht="15" customHeight="1" x14ac:dyDescent="0.25">
      <c r="A18" s="43" t="s">
        <v>324</v>
      </c>
      <c r="B18" s="43" t="s">
        <v>131</v>
      </c>
      <c r="C18" s="43" t="s">
        <v>47</v>
      </c>
      <c r="D18" s="43" t="s">
        <v>12</v>
      </c>
      <c r="E18" s="43" t="s">
        <v>12</v>
      </c>
      <c r="F18" s="43" t="s">
        <v>13</v>
      </c>
      <c r="G18" s="43" t="s">
        <v>14</v>
      </c>
      <c r="H18" s="43" t="s">
        <v>322</v>
      </c>
      <c r="I18" s="44" t="s">
        <v>17</v>
      </c>
      <c r="J18" s="45">
        <v>2.2489019606206101E-4</v>
      </c>
      <c r="K18" s="45">
        <v>3.12866635548792E-4</v>
      </c>
      <c r="L18" s="45">
        <v>3.7772969814381401E-4</v>
      </c>
      <c r="M18" s="45">
        <v>2.2830213018428802E-3</v>
      </c>
      <c r="N18" s="45">
        <v>3.5384621441625001E-3</v>
      </c>
      <c r="O18" s="45">
        <v>3.7550079604800001E-3</v>
      </c>
      <c r="P18" s="45">
        <v>3.8629600702309E-3</v>
      </c>
      <c r="Q18" s="45">
        <v>3.7856799203103901E-3</v>
      </c>
      <c r="R18" s="45">
        <v>4.1395936408867998E-3</v>
      </c>
      <c r="S18" s="45">
        <v>4.1026302115653498E-3</v>
      </c>
      <c r="T18" s="45">
        <v>6.2043164920395997E-3</v>
      </c>
      <c r="U18" s="45">
        <v>5.6473761214928201E-3</v>
      </c>
      <c r="V18" s="45">
        <v>7.0646150605254403E-3</v>
      </c>
      <c r="W18" s="45">
        <v>6.9060631044212404E-3</v>
      </c>
      <c r="X18" s="45">
        <v>7.3681722758752698E-3</v>
      </c>
      <c r="Y18" s="45">
        <v>7.6545053951798198E-2</v>
      </c>
      <c r="Z18" s="45">
        <v>4.3292398635501002E-2</v>
      </c>
      <c r="AA18" s="45">
        <v>5.07035311988666E-2</v>
      </c>
      <c r="AB18" s="45">
        <v>2.2089114247404101E-2</v>
      </c>
      <c r="AC18" s="45">
        <v>4.15226322983379E-2</v>
      </c>
      <c r="AD18" s="45">
        <v>6.1665141368358101E-2</v>
      </c>
      <c r="AE18" s="45">
        <v>3.3357720603453302E-2</v>
      </c>
      <c r="AF18" s="45">
        <v>6.5443262336026098E-2</v>
      </c>
      <c r="AG18" s="62" t="s">
        <v>555</v>
      </c>
    </row>
    <row r="19" spans="1:33" ht="15" customHeight="1" x14ac:dyDescent="0.25">
      <c r="A19" s="43" t="s">
        <v>324</v>
      </c>
      <c r="B19" s="43" t="s">
        <v>131</v>
      </c>
      <c r="C19" s="43" t="s">
        <v>47</v>
      </c>
      <c r="D19" s="43" t="s">
        <v>12</v>
      </c>
      <c r="E19" s="43" t="s">
        <v>12</v>
      </c>
      <c r="F19" s="43" t="s">
        <v>13</v>
      </c>
      <c r="G19" s="43" t="s">
        <v>14</v>
      </c>
      <c r="H19" s="43" t="s">
        <v>910</v>
      </c>
      <c r="I19" s="44" t="s">
        <v>17</v>
      </c>
      <c r="J19" s="45"/>
      <c r="K19" s="45"/>
      <c r="L19" s="45"/>
      <c r="M19" s="45"/>
      <c r="N19" s="45"/>
      <c r="O19" s="45"/>
      <c r="P19" s="45"/>
      <c r="Q19" s="45"/>
      <c r="R19" s="45"/>
      <c r="S19" s="45"/>
      <c r="T19" s="45">
        <v>9.4368208819492201E-4</v>
      </c>
      <c r="U19" s="45">
        <v>8.3482985628666997E-4</v>
      </c>
      <c r="V19" s="45">
        <v>3.4871101956180802E-3</v>
      </c>
      <c r="W19" s="45">
        <v>4.0065287778097397E-2</v>
      </c>
      <c r="X19" s="45">
        <v>3.0907644359696802E-2</v>
      </c>
      <c r="Y19" s="45">
        <v>5.2214694957063802E-2</v>
      </c>
      <c r="Z19" s="45">
        <v>7.6673424417151095E-2</v>
      </c>
      <c r="AA19" s="45">
        <v>8.1633263340193898E-2</v>
      </c>
      <c r="AB19" s="45">
        <v>0.112210423296991</v>
      </c>
      <c r="AC19" s="45">
        <v>0.15930567823581701</v>
      </c>
      <c r="AD19" s="45">
        <v>0.13736572982385201</v>
      </c>
      <c r="AE19" s="45">
        <v>0.225793169379534</v>
      </c>
      <c r="AF19" s="45">
        <v>0.337178613440069</v>
      </c>
      <c r="AG19" s="62" t="s">
        <v>1136</v>
      </c>
    </row>
    <row r="20" spans="1:33" ht="15" customHeight="1" x14ac:dyDescent="0.25">
      <c r="A20" s="43" t="s">
        <v>324</v>
      </c>
      <c r="B20" s="43" t="s">
        <v>131</v>
      </c>
      <c r="C20" s="43" t="s">
        <v>47</v>
      </c>
      <c r="D20" s="43" t="s">
        <v>12</v>
      </c>
      <c r="E20" s="43" t="s">
        <v>12</v>
      </c>
      <c r="F20" s="43" t="s">
        <v>13</v>
      </c>
      <c r="G20" s="43" t="s">
        <v>14</v>
      </c>
      <c r="H20" s="43" t="s">
        <v>102</v>
      </c>
      <c r="I20" s="44" t="s">
        <v>17</v>
      </c>
      <c r="J20" s="45">
        <v>0.58024679999999995</v>
      </c>
      <c r="K20" s="45">
        <v>0.58671899999999999</v>
      </c>
      <c r="L20" s="45">
        <v>0.60088280000000005</v>
      </c>
      <c r="M20" s="45">
        <v>0.62564600000000004</v>
      </c>
      <c r="N20" s="45">
        <v>0.61166980000000004</v>
      </c>
      <c r="O20" s="45">
        <v>0.38955139999999999</v>
      </c>
      <c r="P20" s="45">
        <v>0.36141139999999999</v>
      </c>
      <c r="Q20" s="45">
        <v>0.38382959999999999</v>
      </c>
      <c r="R20" s="45">
        <v>0.40502840000000001</v>
      </c>
      <c r="S20" s="45">
        <v>0.49395080000000002</v>
      </c>
      <c r="T20" s="45">
        <v>0.48766619999999999</v>
      </c>
      <c r="U20" s="45">
        <v>0.46946900000000003</v>
      </c>
      <c r="V20" s="45">
        <v>0.41121920000000001</v>
      </c>
      <c r="W20" s="45">
        <v>0.47659780000000002</v>
      </c>
      <c r="X20" s="45">
        <v>0.4965772</v>
      </c>
      <c r="Y20" s="45">
        <v>0.30325540000000001</v>
      </c>
      <c r="Z20" s="45">
        <v>0.34321420000000002</v>
      </c>
      <c r="AA20" s="45">
        <v>0.3458406</v>
      </c>
      <c r="AB20" s="45">
        <v>0.31338579999999999</v>
      </c>
      <c r="AC20" s="45">
        <v>0.36769600000000002</v>
      </c>
      <c r="AD20" s="45">
        <v>0.35447020000000001</v>
      </c>
      <c r="AE20" s="45">
        <v>0.3844862</v>
      </c>
      <c r="AF20" s="45">
        <v>0.36009819999999998</v>
      </c>
      <c r="AG20" s="62" t="s">
        <v>372</v>
      </c>
    </row>
    <row r="21" spans="1:33" ht="15" customHeight="1" x14ac:dyDescent="0.25">
      <c r="A21" s="43" t="s">
        <v>324</v>
      </c>
      <c r="B21" s="43" t="s">
        <v>9</v>
      </c>
      <c r="C21" s="43" t="s">
        <v>34</v>
      </c>
      <c r="D21" s="43" t="s">
        <v>35</v>
      </c>
      <c r="E21" s="43" t="s">
        <v>727</v>
      </c>
      <c r="F21" s="43" t="s">
        <v>1044</v>
      </c>
      <c r="G21" s="43" t="s">
        <v>40</v>
      </c>
      <c r="H21" s="43" t="s">
        <v>1045</v>
      </c>
      <c r="I21" s="44" t="s">
        <v>17</v>
      </c>
      <c r="J21" s="45"/>
      <c r="K21" s="45"/>
      <c r="L21" s="45"/>
      <c r="M21" s="45"/>
      <c r="N21" s="45"/>
      <c r="O21" s="45"/>
      <c r="P21" s="45"/>
      <c r="Q21" s="45"/>
      <c r="R21" s="45"/>
      <c r="S21" s="45"/>
      <c r="T21" s="45"/>
      <c r="U21" s="45"/>
      <c r="V21" s="45"/>
      <c r="W21" s="45"/>
      <c r="X21" s="45"/>
      <c r="Y21" s="45">
        <v>6.26715504598184E-4</v>
      </c>
      <c r="Z21" s="45">
        <v>2.3056402529185701E-3</v>
      </c>
      <c r="AA21" s="45">
        <v>2.0805514371994402E-3</v>
      </c>
      <c r="AB21" s="45">
        <v>2.1093156226362599E-3</v>
      </c>
      <c r="AC21" s="45">
        <v>2.2433301631495698E-3</v>
      </c>
      <c r="AD21" s="45">
        <v>2.8531268313268798E-3</v>
      </c>
      <c r="AE21" s="45">
        <v>2.5145479209615598E-3</v>
      </c>
      <c r="AF21" s="45">
        <v>1.21187667180877E-3</v>
      </c>
      <c r="AG21" s="62" t="s">
        <v>1046</v>
      </c>
    </row>
    <row r="22" spans="1:33" ht="15" customHeight="1" x14ac:dyDescent="0.25">
      <c r="A22" s="43" t="s">
        <v>324</v>
      </c>
      <c r="B22" s="43" t="s">
        <v>9</v>
      </c>
      <c r="C22" s="43" t="s">
        <v>34</v>
      </c>
      <c r="D22" s="43" t="s">
        <v>35</v>
      </c>
      <c r="E22" s="43" t="s">
        <v>727</v>
      </c>
      <c r="F22" s="43" t="s">
        <v>1043</v>
      </c>
      <c r="G22" s="43" t="s">
        <v>40</v>
      </c>
      <c r="H22" s="43" t="s">
        <v>724</v>
      </c>
      <c r="I22" s="44" t="s">
        <v>17</v>
      </c>
      <c r="J22" s="45"/>
      <c r="K22" s="45"/>
      <c r="L22" s="45"/>
      <c r="M22" s="45"/>
      <c r="N22" s="45"/>
      <c r="O22" s="45"/>
      <c r="P22" s="45"/>
      <c r="Q22" s="45"/>
      <c r="R22" s="45"/>
      <c r="S22" s="45"/>
      <c r="T22" s="45"/>
      <c r="U22" s="45"/>
      <c r="V22" s="45"/>
      <c r="W22" s="45"/>
      <c r="X22" s="45">
        <v>5.5783019055653903E-5</v>
      </c>
      <c r="Y22" s="45"/>
      <c r="Z22" s="45">
        <v>4.1179580000000003E-6</v>
      </c>
      <c r="AA22" s="45"/>
      <c r="AB22" s="45"/>
      <c r="AC22" s="45"/>
      <c r="AD22" s="45"/>
      <c r="AE22" s="45"/>
      <c r="AF22" s="45"/>
      <c r="AG22" s="62" t="s">
        <v>774</v>
      </c>
    </row>
    <row r="23" spans="1:33" ht="15" customHeight="1" x14ac:dyDescent="0.25">
      <c r="A23" s="43" t="s">
        <v>324</v>
      </c>
      <c r="B23" s="43" t="s">
        <v>9</v>
      </c>
      <c r="C23" s="43" t="s">
        <v>34</v>
      </c>
      <c r="D23" s="43" t="s">
        <v>35</v>
      </c>
      <c r="E23" s="43" t="s">
        <v>727</v>
      </c>
      <c r="F23" s="43" t="s">
        <v>958</v>
      </c>
      <c r="G23" s="43" t="s">
        <v>40</v>
      </c>
      <c r="H23" s="43" t="s">
        <v>1045</v>
      </c>
      <c r="I23" s="44" t="s">
        <v>17</v>
      </c>
      <c r="J23" s="45"/>
      <c r="K23" s="45"/>
      <c r="L23" s="45"/>
      <c r="M23" s="45"/>
      <c r="N23" s="45"/>
      <c r="O23" s="45"/>
      <c r="P23" s="45"/>
      <c r="Q23" s="45"/>
      <c r="R23" s="45"/>
      <c r="S23" s="45"/>
      <c r="T23" s="45"/>
      <c r="U23" s="45"/>
      <c r="V23" s="45"/>
      <c r="W23" s="45"/>
      <c r="X23" s="45"/>
      <c r="Y23" s="45">
        <v>6.3837282551764101E-4</v>
      </c>
      <c r="Z23" s="45">
        <v>2.5320429819448401E-3</v>
      </c>
      <c r="AA23" s="45">
        <v>2.0688300206518398E-3</v>
      </c>
      <c r="AB23" s="45">
        <v>2.1240867404418401E-3</v>
      </c>
      <c r="AC23" s="45">
        <v>2.2372867090462499E-3</v>
      </c>
      <c r="AD23" s="45">
        <v>2.55098801559919E-3</v>
      </c>
      <c r="AE23" s="45">
        <v>2.2688476869771402E-3</v>
      </c>
      <c r="AF23" s="45">
        <v>1.21187667180877E-3</v>
      </c>
      <c r="AG23" s="62" t="s">
        <v>1047</v>
      </c>
    </row>
    <row r="24" spans="1:33" ht="15" customHeight="1" x14ac:dyDescent="0.25">
      <c r="A24" s="43" t="s">
        <v>324</v>
      </c>
      <c r="B24" s="43" t="s">
        <v>9</v>
      </c>
      <c r="C24" s="43" t="s">
        <v>34</v>
      </c>
      <c r="D24" s="43" t="s">
        <v>35</v>
      </c>
      <c r="E24" s="43" t="s">
        <v>835</v>
      </c>
      <c r="F24" s="43" t="s">
        <v>836</v>
      </c>
      <c r="G24" s="43" t="s">
        <v>40</v>
      </c>
      <c r="H24" s="43" t="s">
        <v>725</v>
      </c>
      <c r="I24" s="44" t="s">
        <v>17</v>
      </c>
      <c r="J24" s="45"/>
      <c r="K24" s="45"/>
      <c r="L24" s="45"/>
      <c r="M24" s="45"/>
      <c r="N24" s="45"/>
      <c r="O24" s="45"/>
      <c r="P24" s="45"/>
      <c r="Q24" s="45"/>
      <c r="R24" s="45"/>
      <c r="S24" s="45"/>
      <c r="T24" s="45"/>
      <c r="U24" s="45"/>
      <c r="V24" s="45"/>
      <c r="W24" s="45">
        <v>0.53403195996128205</v>
      </c>
      <c r="X24" s="45">
        <v>0.48746643873696799</v>
      </c>
      <c r="Y24" s="45">
        <v>0.48485644929250898</v>
      </c>
      <c r="Z24" s="45">
        <v>0.49476217031666703</v>
      </c>
      <c r="AA24" s="45">
        <v>0.51442756602418405</v>
      </c>
      <c r="AB24" s="45">
        <v>0.49005604446491702</v>
      </c>
      <c r="AC24" s="45">
        <v>0.51030465748411602</v>
      </c>
      <c r="AD24" s="45">
        <v>0.47538638425663798</v>
      </c>
      <c r="AE24" s="45">
        <v>0.45988580960547398</v>
      </c>
      <c r="AF24" s="45">
        <v>0.42483862259659499</v>
      </c>
      <c r="AG24" s="62" t="s">
        <v>837</v>
      </c>
    </row>
    <row r="25" spans="1:33" ht="15" customHeight="1" x14ac:dyDescent="0.25">
      <c r="A25" s="43" t="s">
        <v>324</v>
      </c>
      <c r="B25" s="43" t="s">
        <v>9</v>
      </c>
      <c r="C25" s="43" t="s">
        <v>34</v>
      </c>
      <c r="D25" s="43" t="s">
        <v>35</v>
      </c>
      <c r="E25" s="43" t="s">
        <v>737</v>
      </c>
      <c r="F25" s="43" t="s">
        <v>412</v>
      </c>
      <c r="G25" s="43" t="s">
        <v>40</v>
      </c>
      <c r="H25" s="43" t="s">
        <v>725</v>
      </c>
      <c r="I25" s="44" t="s">
        <v>17</v>
      </c>
      <c r="J25" s="45"/>
      <c r="K25" s="45"/>
      <c r="L25" s="45"/>
      <c r="M25" s="45"/>
      <c r="N25" s="45"/>
      <c r="O25" s="45"/>
      <c r="P25" s="45"/>
      <c r="Q25" s="45"/>
      <c r="R25" s="45"/>
      <c r="S25" s="45">
        <v>4.53039640675253E-2</v>
      </c>
      <c r="T25" s="45"/>
      <c r="U25" s="45"/>
      <c r="V25" s="45"/>
      <c r="W25" s="45"/>
      <c r="X25" s="45"/>
      <c r="Y25" s="45"/>
      <c r="Z25" s="45"/>
      <c r="AA25" s="45"/>
      <c r="AB25" s="45"/>
      <c r="AC25" s="45"/>
      <c r="AD25" s="45"/>
      <c r="AE25" s="45"/>
      <c r="AF25" s="45"/>
      <c r="AG25" s="62" t="s">
        <v>738</v>
      </c>
    </row>
    <row r="26" spans="1:33" ht="15" customHeight="1" x14ac:dyDescent="0.25">
      <c r="A26" s="43" t="s">
        <v>324</v>
      </c>
      <c r="B26" s="43" t="s">
        <v>9</v>
      </c>
      <c r="C26" s="43" t="s">
        <v>34</v>
      </c>
      <c r="D26" s="43" t="s">
        <v>35</v>
      </c>
      <c r="E26" s="43" t="s">
        <v>737</v>
      </c>
      <c r="F26" s="43" t="s">
        <v>1075</v>
      </c>
      <c r="G26" s="43" t="s">
        <v>40</v>
      </c>
      <c r="H26" s="43" t="s">
        <v>725</v>
      </c>
      <c r="I26" s="44" t="s">
        <v>17</v>
      </c>
      <c r="J26" s="45"/>
      <c r="K26" s="45"/>
      <c r="L26" s="45"/>
      <c r="M26" s="45"/>
      <c r="N26" s="45"/>
      <c r="O26" s="45"/>
      <c r="P26" s="45"/>
      <c r="Q26" s="45"/>
      <c r="R26" s="45"/>
      <c r="S26" s="45"/>
      <c r="T26" s="45"/>
      <c r="U26" s="45"/>
      <c r="V26" s="45"/>
      <c r="W26" s="45"/>
      <c r="X26" s="45"/>
      <c r="Y26" s="45"/>
      <c r="Z26" s="45"/>
      <c r="AA26" s="45"/>
      <c r="AB26" s="45"/>
      <c r="AC26" s="45"/>
      <c r="AD26" s="45">
        <v>1.27892500900075E-2</v>
      </c>
      <c r="AE26" s="45">
        <v>1.11204334778339E-3</v>
      </c>
      <c r="AF26" s="45"/>
      <c r="AG26" s="62" t="s">
        <v>1076</v>
      </c>
    </row>
    <row r="27" spans="1:33" ht="15" customHeight="1" x14ac:dyDescent="0.25">
      <c r="A27" s="43" t="s">
        <v>324</v>
      </c>
      <c r="B27" s="43" t="s">
        <v>9</v>
      </c>
      <c r="C27" s="43" t="s">
        <v>34</v>
      </c>
      <c r="D27" s="43" t="s">
        <v>35</v>
      </c>
      <c r="E27" s="43" t="s">
        <v>737</v>
      </c>
      <c r="F27" s="43" t="s">
        <v>765</v>
      </c>
      <c r="G27" s="43" t="s">
        <v>40</v>
      </c>
      <c r="H27" s="43" t="s">
        <v>725</v>
      </c>
      <c r="I27" s="44" t="s">
        <v>17</v>
      </c>
      <c r="J27" s="45"/>
      <c r="K27" s="45"/>
      <c r="L27" s="45"/>
      <c r="M27" s="45"/>
      <c r="N27" s="45"/>
      <c r="O27" s="45"/>
      <c r="P27" s="45"/>
      <c r="Q27" s="45"/>
      <c r="R27" s="45"/>
      <c r="S27" s="45"/>
      <c r="T27" s="45">
        <v>0.102463200848683</v>
      </c>
      <c r="U27" s="45"/>
      <c r="V27" s="45"/>
      <c r="W27" s="45"/>
      <c r="X27" s="45"/>
      <c r="Y27" s="45"/>
      <c r="Z27" s="45"/>
      <c r="AA27" s="45"/>
      <c r="AB27" s="45"/>
      <c r="AC27" s="45"/>
      <c r="AD27" s="45"/>
      <c r="AE27" s="45"/>
      <c r="AF27" s="45"/>
      <c r="AG27" s="62" t="s">
        <v>766</v>
      </c>
    </row>
    <row r="28" spans="1:33" ht="15" customHeight="1" x14ac:dyDescent="0.25">
      <c r="A28" s="43" t="s">
        <v>324</v>
      </c>
      <c r="B28" s="43" t="s">
        <v>9</v>
      </c>
      <c r="C28" s="43" t="s">
        <v>34</v>
      </c>
      <c r="D28" s="43" t="s">
        <v>35</v>
      </c>
      <c r="E28" s="43" t="s">
        <v>1012</v>
      </c>
      <c r="F28" s="43" t="s">
        <v>1103</v>
      </c>
      <c r="G28" s="43" t="s">
        <v>40</v>
      </c>
      <c r="H28" s="43" t="s">
        <v>725</v>
      </c>
      <c r="I28" s="44" t="s">
        <v>17</v>
      </c>
      <c r="J28" s="45"/>
      <c r="K28" s="45"/>
      <c r="L28" s="45"/>
      <c r="M28" s="45"/>
      <c r="N28" s="45"/>
      <c r="O28" s="45"/>
      <c r="P28" s="45"/>
      <c r="Q28" s="45"/>
      <c r="R28" s="45"/>
      <c r="S28" s="45"/>
      <c r="T28" s="45"/>
      <c r="U28" s="45"/>
      <c r="V28" s="45"/>
      <c r="W28" s="45"/>
      <c r="X28" s="45"/>
      <c r="Y28" s="45"/>
      <c r="Z28" s="45"/>
      <c r="AA28" s="45"/>
      <c r="AB28" s="45"/>
      <c r="AC28" s="45"/>
      <c r="AD28" s="45">
        <v>3.7536388434184799E-4</v>
      </c>
      <c r="AE28" s="45">
        <v>5.1512963573625802E-3</v>
      </c>
      <c r="AF28" s="45">
        <v>4.6058288811428602E-3</v>
      </c>
      <c r="AG28" s="62" t="s">
        <v>1104</v>
      </c>
    </row>
    <row r="29" spans="1:33" ht="15" customHeight="1" x14ac:dyDescent="0.25">
      <c r="A29" s="43" t="s">
        <v>324</v>
      </c>
      <c r="B29" s="43" t="s">
        <v>9</v>
      </c>
      <c r="C29" s="43" t="s">
        <v>34</v>
      </c>
      <c r="D29" s="43" t="s">
        <v>35</v>
      </c>
      <c r="E29" s="43" t="s">
        <v>1012</v>
      </c>
      <c r="F29" s="43" t="s">
        <v>1027</v>
      </c>
      <c r="G29" s="43" t="s">
        <v>40</v>
      </c>
      <c r="H29" s="43" t="s">
        <v>725</v>
      </c>
      <c r="I29" s="44" t="s">
        <v>17</v>
      </c>
      <c r="J29" s="45"/>
      <c r="K29" s="45"/>
      <c r="L29" s="45"/>
      <c r="M29" s="45"/>
      <c r="N29" s="45"/>
      <c r="O29" s="45"/>
      <c r="P29" s="45"/>
      <c r="Q29" s="45"/>
      <c r="R29" s="45"/>
      <c r="S29" s="45"/>
      <c r="T29" s="45"/>
      <c r="U29" s="45"/>
      <c r="V29" s="45"/>
      <c r="W29" s="45"/>
      <c r="X29" s="45"/>
      <c r="Y29" s="45"/>
      <c r="Z29" s="45"/>
      <c r="AA29" s="45"/>
      <c r="AB29" s="45"/>
      <c r="AC29" s="45">
        <v>0.13673629320773301</v>
      </c>
      <c r="AD29" s="45">
        <v>0.15342343006006601</v>
      </c>
      <c r="AE29" s="45">
        <v>0.12940037340313201</v>
      </c>
      <c r="AF29" s="45">
        <v>0.127441050348468</v>
      </c>
      <c r="AG29" s="62" t="s">
        <v>1102</v>
      </c>
    </row>
    <row r="30" spans="1:33" ht="15" customHeight="1" x14ac:dyDescent="0.25">
      <c r="A30" s="43" t="s">
        <v>324</v>
      </c>
      <c r="B30" s="43" t="s">
        <v>9</v>
      </c>
      <c r="C30" s="43" t="s">
        <v>34</v>
      </c>
      <c r="D30" s="43" t="s">
        <v>35</v>
      </c>
      <c r="E30" s="43" t="s">
        <v>1012</v>
      </c>
      <c r="F30" s="43" t="s">
        <v>1227</v>
      </c>
      <c r="G30" s="43" t="s">
        <v>40</v>
      </c>
      <c r="H30" s="43" t="s">
        <v>30</v>
      </c>
      <c r="I30" s="44" t="s">
        <v>17</v>
      </c>
      <c r="J30" s="45"/>
      <c r="K30" s="45"/>
      <c r="L30" s="45"/>
      <c r="M30" s="45"/>
      <c r="N30" s="45"/>
      <c r="O30" s="45"/>
      <c r="P30" s="45"/>
      <c r="Q30" s="45"/>
      <c r="R30" s="45"/>
      <c r="S30" s="45"/>
      <c r="T30" s="45"/>
      <c r="U30" s="45"/>
      <c r="V30" s="45"/>
      <c r="W30" s="45"/>
      <c r="X30" s="45"/>
      <c r="Y30" s="45"/>
      <c r="Z30" s="45"/>
      <c r="AA30" s="45"/>
      <c r="AB30" s="45"/>
      <c r="AC30" s="45"/>
      <c r="AD30" s="45"/>
      <c r="AE30" s="45"/>
      <c r="AF30" s="45">
        <v>4.3680763052224498E-4</v>
      </c>
      <c r="AG30" s="62" t="s">
        <v>1228</v>
      </c>
    </row>
    <row r="31" spans="1:33" ht="15" customHeight="1" x14ac:dyDescent="0.25">
      <c r="A31" s="43" t="s">
        <v>324</v>
      </c>
      <c r="B31" s="43" t="s">
        <v>9</v>
      </c>
      <c r="C31" s="43" t="s">
        <v>34</v>
      </c>
      <c r="D31" s="43" t="s">
        <v>35</v>
      </c>
      <c r="E31" s="43" t="s">
        <v>1012</v>
      </c>
      <c r="F31" s="43" t="s">
        <v>1105</v>
      </c>
      <c r="G31" s="43" t="s">
        <v>40</v>
      </c>
      <c r="H31" s="43" t="s">
        <v>1045</v>
      </c>
      <c r="I31" s="44" t="s">
        <v>17</v>
      </c>
      <c r="J31" s="45"/>
      <c r="K31" s="45"/>
      <c r="L31" s="45"/>
      <c r="M31" s="45"/>
      <c r="N31" s="45"/>
      <c r="O31" s="45"/>
      <c r="P31" s="45"/>
      <c r="Q31" s="45"/>
      <c r="R31" s="45"/>
      <c r="S31" s="45"/>
      <c r="T31" s="45"/>
      <c r="U31" s="45"/>
      <c r="V31" s="45"/>
      <c r="W31" s="45"/>
      <c r="X31" s="45"/>
      <c r="Y31" s="45"/>
      <c r="Z31" s="45"/>
      <c r="AA31" s="45"/>
      <c r="AB31" s="45"/>
      <c r="AC31" s="45"/>
      <c r="AD31" s="45">
        <v>5.1675405091552301E-4</v>
      </c>
      <c r="AE31" s="45">
        <v>8.0790777236920807E-3</v>
      </c>
      <c r="AF31" s="45">
        <v>5.4176311523368497E-3</v>
      </c>
      <c r="AG31" s="62" t="s">
        <v>1106</v>
      </c>
    </row>
    <row r="32" spans="1:33" ht="15" customHeight="1" x14ac:dyDescent="0.25">
      <c r="A32" s="43" t="s">
        <v>324</v>
      </c>
      <c r="B32" s="43" t="s">
        <v>9</v>
      </c>
      <c r="C32" s="43" t="s">
        <v>34</v>
      </c>
      <c r="D32" s="43" t="s">
        <v>35</v>
      </c>
      <c r="E32" s="43" t="s">
        <v>745</v>
      </c>
      <c r="F32" s="43" t="s">
        <v>1079</v>
      </c>
      <c r="G32" s="43" t="s">
        <v>40</v>
      </c>
      <c r="H32" s="43" t="s">
        <v>723</v>
      </c>
      <c r="I32" s="44" t="s">
        <v>17</v>
      </c>
      <c r="J32" s="45"/>
      <c r="K32" s="45"/>
      <c r="L32" s="45"/>
      <c r="M32" s="45"/>
      <c r="N32" s="45"/>
      <c r="O32" s="45"/>
      <c r="P32" s="45"/>
      <c r="Q32" s="45"/>
      <c r="R32" s="45"/>
      <c r="S32" s="45">
        <v>3.5982329059819102E-4</v>
      </c>
      <c r="T32" s="45"/>
      <c r="U32" s="45"/>
      <c r="V32" s="45"/>
      <c r="W32" s="45"/>
      <c r="X32" s="45"/>
      <c r="Y32" s="45"/>
      <c r="Z32" s="45"/>
      <c r="AA32" s="45"/>
      <c r="AB32" s="45"/>
      <c r="AC32" s="45"/>
      <c r="AD32" s="45"/>
      <c r="AE32" s="45"/>
      <c r="AF32" s="45"/>
      <c r="AG32" s="62" t="s">
        <v>747</v>
      </c>
    </row>
    <row r="33" spans="1:33" ht="15" customHeight="1" x14ac:dyDescent="0.25">
      <c r="A33" s="43" t="s">
        <v>324</v>
      </c>
      <c r="B33" s="43" t="s">
        <v>9</v>
      </c>
      <c r="C33" s="43" t="s">
        <v>34</v>
      </c>
      <c r="D33" s="43" t="s">
        <v>35</v>
      </c>
      <c r="E33" s="43" t="s">
        <v>750</v>
      </c>
      <c r="F33" s="43" t="s">
        <v>1082</v>
      </c>
      <c r="G33" s="43" t="s">
        <v>40</v>
      </c>
      <c r="H33" s="43" t="s">
        <v>725</v>
      </c>
      <c r="I33" s="44" t="s">
        <v>17</v>
      </c>
      <c r="J33" s="45"/>
      <c r="K33" s="45"/>
      <c r="L33" s="45"/>
      <c r="M33" s="45"/>
      <c r="N33" s="45"/>
      <c r="O33" s="45"/>
      <c r="P33" s="45"/>
      <c r="Q33" s="45"/>
      <c r="R33" s="45"/>
      <c r="S33" s="45"/>
      <c r="T33" s="45"/>
      <c r="U33" s="45"/>
      <c r="V33" s="45"/>
      <c r="W33" s="45">
        <v>0.117056000568621</v>
      </c>
      <c r="X33" s="45">
        <v>4.2354006016367198E-4</v>
      </c>
      <c r="Y33" s="45">
        <v>6.9485603865223997E-2</v>
      </c>
      <c r="Z33" s="45">
        <v>8.0760477568632194E-2</v>
      </c>
      <c r="AA33" s="45">
        <v>9.8728757617885896E-2</v>
      </c>
      <c r="AB33" s="45">
        <v>0.114445802016403</v>
      </c>
      <c r="AC33" s="45">
        <v>6.2378348259853098E-2</v>
      </c>
      <c r="AD33" s="45">
        <v>8.88124913131602E-2</v>
      </c>
      <c r="AE33" s="45">
        <v>9.17642853637929E-2</v>
      </c>
      <c r="AF33" s="45">
        <v>7.4798474859518502E-2</v>
      </c>
      <c r="AG33" s="62" t="s">
        <v>868</v>
      </c>
    </row>
    <row r="34" spans="1:33" ht="15" customHeight="1" x14ac:dyDescent="0.25">
      <c r="A34" s="43" t="s">
        <v>324</v>
      </c>
      <c r="B34" s="43" t="s">
        <v>9</v>
      </c>
      <c r="C34" s="43" t="s">
        <v>34</v>
      </c>
      <c r="D34" s="43" t="s">
        <v>35</v>
      </c>
      <c r="E34" s="43" t="s">
        <v>753</v>
      </c>
      <c r="F34" s="43" t="s">
        <v>890</v>
      </c>
      <c r="G34" s="43" t="s">
        <v>40</v>
      </c>
      <c r="H34" s="43" t="s">
        <v>724</v>
      </c>
      <c r="I34" s="44" t="s">
        <v>17</v>
      </c>
      <c r="J34" s="45"/>
      <c r="K34" s="45"/>
      <c r="L34" s="45"/>
      <c r="M34" s="45"/>
      <c r="N34" s="45"/>
      <c r="O34" s="45"/>
      <c r="P34" s="45"/>
      <c r="Q34" s="45"/>
      <c r="R34" s="45"/>
      <c r="S34" s="45"/>
      <c r="T34" s="45"/>
      <c r="U34" s="45"/>
      <c r="V34" s="45"/>
      <c r="W34" s="45"/>
      <c r="X34" s="45"/>
      <c r="Y34" s="45"/>
      <c r="Z34" s="45"/>
      <c r="AA34" s="45"/>
      <c r="AB34" s="45"/>
      <c r="AC34" s="45">
        <v>1.12679817905918E-7</v>
      </c>
      <c r="AD34" s="45"/>
      <c r="AE34" s="45"/>
      <c r="AF34" s="45"/>
      <c r="AG34" s="62" t="s">
        <v>891</v>
      </c>
    </row>
    <row r="35" spans="1:33" ht="15" customHeight="1" x14ac:dyDescent="0.25">
      <c r="A35" s="43" t="s">
        <v>324</v>
      </c>
      <c r="B35" s="43" t="s">
        <v>9</v>
      </c>
      <c r="C35" s="43" t="s">
        <v>34</v>
      </c>
      <c r="D35" s="43" t="s">
        <v>35</v>
      </c>
      <c r="E35" s="43" t="s">
        <v>753</v>
      </c>
      <c r="F35" s="43" t="s">
        <v>1085</v>
      </c>
      <c r="G35" s="43" t="s">
        <v>40</v>
      </c>
      <c r="H35" s="43" t="s">
        <v>725</v>
      </c>
      <c r="I35" s="44" t="s">
        <v>17</v>
      </c>
      <c r="J35" s="45"/>
      <c r="K35" s="45"/>
      <c r="L35" s="45"/>
      <c r="M35" s="45"/>
      <c r="N35" s="45"/>
      <c r="O35" s="45"/>
      <c r="P35" s="45"/>
      <c r="Q35" s="45"/>
      <c r="R35" s="45"/>
      <c r="S35" s="45"/>
      <c r="T35" s="45"/>
      <c r="U35" s="45">
        <v>2.00573757025958E-2</v>
      </c>
      <c r="V35" s="45">
        <v>2.2570710969501799E-2</v>
      </c>
      <c r="W35" s="45">
        <v>2.5761769360982699E-2</v>
      </c>
      <c r="X35" s="45"/>
      <c r="Y35" s="45">
        <v>3.15063747988708E-2</v>
      </c>
      <c r="Z35" s="45">
        <v>3.2557680096759897E-2</v>
      </c>
      <c r="AA35" s="45">
        <v>3.0646738252630999E-2</v>
      </c>
      <c r="AB35" s="45">
        <v>3.2573259808736203E-2</v>
      </c>
      <c r="AC35" s="45">
        <v>3.2700246476958302E-2</v>
      </c>
      <c r="AD35" s="45">
        <v>3.33468218411671E-2</v>
      </c>
      <c r="AE35" s="45">
        <v>3.2660294392236999E-2</v>
      </c>
      <c r="AF35" s="45">
        <v>2.9193192833175299E-2</v>
      </c>
      <c r="AG35" s="62" t="s">
        <v>780</v>
      </c>
    </row>
    <row r="36" spans="1:33" ht="15" customHeight="1" x14ac:dyDescent="0.25">
      <c r="A36" s="43" t="s">
        <v>324</v>
      </c>
      <c r="B36" s="43" t="s">
        <v>9</v>
      </c>
      <c r="C36" s="43" t="s">
        <v>34</v>
      </c>
      <c r="D36" s="43" t="s">
        <v>35</v>
      </c>
      <c r="E36" s="43" t="s">
        <v>758</v>
      </c>
      <c r="F36" s="43" t="s">
        <v>1086</v>
      </c>
      <c r="G36" s="43" t="s">
        <v>40</v>
      </c>
      <c r="H36" s="43" t="s">
        <v>725</v>
      </c>
      <c r="I36" s="44" t="s">
        <v>17</v>
      </c>
      <c r="J36" s="45"/>
      <c r="K36" s="45"/>
      <c r="L36" s="45"/>
      <c r="M36" s="45"/>
      <c r="N36" s="45"/>
      <c r="O36" s="45"/>
      <c r="P36" s="45"/>
      <c r="Q36" s="45"/>
      <c r="R36" s="45"/>
      <c r="S36" s="45"/>
      <c r="T36" s="45"/>
      <c r="U36" s="45"/>
      <c r="V36" s="45">
        <v>0.109763928785256</v>
      </c>
      <c r="W36" s="45">
        <v>0.20405218847533499</v>
      </c>
      <c r="X36" s="45"/>
      <c r="Y36" s="45">
        <v>0.18413705052807999</v>
      </c>
      <c r="Z36" s="45">
        <v>0.168879516007791</v>
      </c>
      <c r="AA36" s="45">
        <v>0.189793216856223</v>
      </c>
      <c r="AB36" s="45">
        <v>7.6405767712656406E-2</v>
      </c>
      <c r="AC36" s="45"/>
      <c r="AD36" s="45"/>
      <c r="AE36" s="45"/>
      <c r="AF36" s="45"/>
      <c r="AG36" s="62" t="s">
        <v>834</v>
      </c>
    </row>
    <row r="37" spans="1:33" ht="15" customHeight="1" x14ac:dyDescent="0.25">
      <c r="A37" s="43" t="s">
        <v>324</v>
      </c>
      <c r="B37" s="43" t="s">
        <v>9</v>
      </c>
      <c r="C37" s="43" t="s">
        <v>34</v>
      </c>
      <c r="D37" s="43" t="s">
        <v>35</v>
      </c>
      <c r="E37" s="43" t="s">
        <v>758</v>
      </c>
      <c r="F37" s="43" t="s">
        <v>1090</v>
      </c>
      <c r="G37" s="43" t="s">
        <v>40</v>
      </c>
      <c r="H37" s="43" t="s">
        <v>725</v>
      </c>
      <c r="I37" s="44" t="s">
        <v>17</v>
      </c>
      <c r="J37" s="45"/>
      <c r="K37" s="45"/>
      <c r="L37" s="45"/>
      <c r="M37" s="45"/>
      <c r="N37" s="45"/>
      <c r="O37" s="45"/>
      <c r="P37" s="45"/>
      <c r="Q37" s="45"/>
      <c r="R37" s="45"/>
      <c r="S37" s="45"/>
      <c r="T37" s="45">
        <v>3.05972556337977E-3</v>
      </c>
      <c r="U37" s="45"/>
      <c r="V37" s="45"/>
      <c r="W37" s="45">
        <v>5.3536621837067998E-2</v>
      </c>
      <c r="X37" s="45"/>
      <c r="Y37" s="45">
        <v>0.35723883938294898</v>
      </c>
      <c r="Z37" s="45">
        <v>0.40493221963825698</v>
      </c>
      <c r="AA37" s="45">
        <v>0.241454062643749</v>
      </c>
      <c r="AB37" s="45">
        <v>0.23372609115410201</v>
      </c>
      <c r="AC37" s="45">
        <v>6.0709183632119398E-2</v>
      </c>
      <c r="AD37" s="45">
        <v>4.9589552216573102E-2</v>
      </c>
      <c r="AE37" s="45">
        <v>0.113612671434458</v>
      </c>
      <c r="AF37" s="45">
        <v>4.7018238043659802E-2</v>
      </c>
      <c r="AG37" s="62" t="s">
        <v>768</v>
      </c>
    </row>
    <row r="38" spans="1:33" ht="15" customHeight="1" x14ac:dyDescent="0.25">
      <c r="A38" s="43" t="s">
        <v>324</v>
      </c>
      <c r="B38" s="43" t="s">
        <v>999</v>
      </c>
      <c r="C38" s="43" t="s">
        <v>34</v>
      </c>
      <c r="D38" s="43" t="s">
        <v>35</v>
      </c>
      <c r="E38" s="43" t="s">
        <v>758</v>
      </c>
      <c r="F38" s="43" t="s">
        <v>1097</v>
      </c>
      <c r="G38" s="43" t="s">
        <v>40</v>
      </c>
      <c r="H38" s="43" t="s">
        <v>725</v>
      </c>
      <c r="I38" s="44" t="s">
        <v>17</v>
      </c>
      <c r="J38" s="45"/>
      <c r="K38" s="45"/>
      <c r="L38" s="45"/>
      <c r="M38" s="45"/>
      <c r="N38" s="45"/>
      <c r="O38" s="45"/>
      <c r="P38" s="45"/>
      <c r="Q38" s="45"/>
      <c r="R38" s="45"/>
      <c r="S38" s="45"/>
      <c r="T38" s="45"/>
      <c r="U38" s="45"/>
      <c r="V38" s="45">
        <v>1.52421562975566E-5</v>
      </c>
      <c r="W38" s="45">
        <v>0.119981158712262</v>
      </c>
      <c r="X38" s="45">
        <v>9.3159115971838805E-2</v>
      </c>
      <c r="Y38" s="45">
        <v>4.8921682898871402E-2</v>
      </c>
      <c r="Z38" s="45">
        <v>4.46672815496593E-2</v>
      </c>
      <c r="AA38" s="45">
        <v>2.9416082831774101E-2</v>
      </c>
      <c r="AB38" s="45">
        <v>6.1908174879345898E-2</v>
      </c>
      <c r="AC38" s="45">
        <v>1.11022718882537E-2</v>
      </c>
      <c r="AD38" s="45">
        <v>4.5497456233910997E-5</v>
      </c>
      <c r="AE38" s="45"/>
      <c r="AF38" s="45"/>
      <c r="AG38" s="62" t="s">
        <v>1098</v>
      </c>
    </row>
    <row r="39" spans="1:33" ht="15" customHeight="1" x14ac:dyDescent="0.25">
      <c r="A39" s="43" t="s">
        <v>324</v>
      </c>
      <c r="B39" s="43" t="s">
        <v>999</v>
      </c>
      <c r="C39" s="43" t="s">
        <v>34</v>
      </c>
      <c r="D39" s="43" t="s">
        <v>35</v>
      </c>
      <c r="E39" s="43" t="s">
        <v>758</v>
      </c>
      <c r="F39" s="43" t="s">
        <v>1219</v>
      </c>
      <c r="G39" s="43" t="s">
        <v>40</v>
      </c>
      <c r="H39" s="43" t="s">
        <v>725</v>
      </c>
      <c r="I39" s="44" t="s">
        <v>17</v>
      </c>
      <c r="J39" s="45"/>
      <c r="K39" s="45"/>
      <c r="L39" s="45"/>
      <c r="M39" s="45"/>
      <c r="N39" s="45"/>
      <c r="O39" s="45"/>
      <c r="P39" s="45"/>
      <c r="Q39" s="45"/>
      <c r="R39" s="45"/>
      <c r="S39" s="45"/>
      <c r="T39" s="45"/>
      <c r="U39" s="45"/>
      <c r="V39" s="45"/>
      <c r="W39" s="45"/>
      <c r="X39" s="45"/>
      <c r="Y39" s="45"/>
      <c r="Z39" s="45"/>
      <c r="AA39" s="45"/>
      <c r="AB39" s="45"/>
      <c r="AC39" s="45"/>
      <c r="AD39" s="45"/>
      <c r="AE39" s="45"/>
      <c r="AF39" s="45">
        <v>1.6232584991219101E-2</v>
      </c>
      <c r="AG39" s="62" t="s">
        <v>1220</v>
      </c>
    </row>
    <row r="40" spans="1:33" ht="15" customHeight="1" x14ac:dyDescent="0.25">
      <c r="A40" s="43" t="s">
        <v>324</v>
      </c>
      <c r="B40" s="43" t="s">
        <v>9</v>
      </c>
      <c r="C40" s="43" t="s">
        <v>34</v>
      </c>
      <c r="D40" s="43" t="s">
        <v>35</v>
      </c>
      <c r="E40" s="43" t="s">
        <v>758</v>
      </c>
      <c r="F40" s="43" t="s">
        <v>852</v>
      </c>
      <c r="G40" s="43" t="s">
        <v>40</v>
      </c>
      <c r="H40" s="43" t="s">
        <v>725</v>
      </c>
      <c r="I40" s="44" t="s">
        <v>17</v>
      </c>
      <c r="J40" s="45"/>
      <c r="K40" s="45"/>
      <c r="L40" s="45"/>
      <c r="M40" s="45"/>
      <c r="N40" s="45"/>
      <c r="O40" s="45"/>
      <c r="P40" s="45"/>
      <c r="Q40" s="45"/>
      <c r="R40" s="45"/>
      <c r="S40" s="45"/>
      <c r="T40" s="45"/>
      <c r="U40" s="45"/>
      <c r="V40" s="45"/>
      <c r="W40" s="45">
        <v>4.3537915437239497E-4</v>
      </c>
      <c r="X40" s="45">
        <v>4.54865652850194E-3</v>
      </c>
      <c r="Y40" s="45">
        <v>5.6708791431291698E-2</v>
      </c>
      <c r="Z40" s="45">
        <v>3.03442535211788E-2</v>
      </c>
      <c r="AA40" s="45">
        <v>1.0586124937642299E-2</v>
      </c>
      <c r="AB40" s="45"/>
      <c r="AC40" s="45"/>
      <c r="AD40" s="45"/>
      <c r="AE40" s="45"/>
      <c r="AF40" s="45"/>
      <c r="AG40" s="62" t="s">
        <v>869</v>
      </c>
    </row>
    <row r="41" spans="1:33" ht="15" customHeight="1" x14ac:dyDescent="0.25">
      <c r="A41" s="43" t="s">
        <v>324</v>
      </c>
      <c r="B41" s="43" t="s">
        <v>9</v>
      </c>
      <c r="C41" s="43" t="s">
        <v>34</v>
      </c>
      <c r="D41" s="43" t="s">
        <v>35</v>
      </c>
      <c r="E41" s="43" t="s">
        <v>758</v>
      </c>
      <c r="F41" s="43" t="s">
        <v>769</v>
      </c>
      <c r="G41" s="43" t="s">
        <v>40</v>
      </c>
      <c r="H41" s="43" t="s">
        <v>725</v>
      </c>
      <c r="I41" s="44" t="s">
        <v>17</v>
      </c>
      <c r="J41" s="45"/>
      <c r="K41" s="45"/>
      <c r="L41" s="45"/>
      <c r="M41" s="45"/>
      <c r="N41" s="45"/>
      <c r="O41" s="45"/>
      <c r="P41" s="45"/>
      <c r="Q41" s="45"/>
      <c r="R41" s="45"/>
      <c r="S41" s="45"/>
      <c r="T41" s="45">
        <v>0.149025685250289</v>
      </c>
      <c r="U41" s="45"/>
      <c r="V41" s="45"/>
      <c r="W41" s="45">
        <v>8.7630666558019293E-2</v>
      </c>
      <c r="X41" s="45">
        <v>0.133791038484467</v>
      </c>
      <c r="Y41" s="45">
        <v>0.14731686491163501</v>
      </c>
      <c r="Z41" s="45">
        <v>0.146821215003304</v>
      </c>
      <c r="AA41" s="45">
        <v>5.0613505037439298E-2</v>
      </c>
      <c r="AB41" s="45">
        <v>4.9694053126323398E-2</v>
      </c>
      <c r="AC41" s="45">
        <v>5.1498995855962702E-2</v>
      </c>
      <c r="AD41" s="45">
        <v>3.3451747722385197E-2</v>
      </c>
      <c r="AE41" s="45"/>
      <c r="AF41" s="45"/>
      <c r="AG41" s="62" t="s">
        <v>770</v>
      </c>
    </row>
    <row r="42" spans="1:33" ht="15" customHeight="1" x14ac:dyDescent="0.25">
      <c r="A42" s="43" t="s">
        <v>324</v>
      </c>
      <c r="B42" s="43" t="s">
        <v>9</v>
      </c>
      <c r="C42" s="43" t="s">
        <v>34</v>
      </c>
      <c r="D42" s="43" t="s">
        <v>35</v>
      </c>
      <c r="E42" s="43" t="s">
        <v>758</v>
      </c>
      <c r="F42" s="43" t="s">
        <v>1089</v>
      </c>
      <c r="G42" s="43" t="s">
        <v>40</v>
      </c>
      <c r="H42" s="43" t="s">
        <v>725</v>
      </c>
      <c r="I42" s="44" t="s">
        <v>17</v>
      </c>
      <c r="J42" s="45"/>
      <c r="K42" s="45"/>
      <c r="L42" s="45"/>
      <c r="M42" s="45"/>
      <c r="N42" s="45"/>
      <c r="O42" s="45"/>
      <c r="P42" s="45"/>
      <c r="Q42" s="45"/>
      <c r="R42" s="45"/>
      <c r="S42" s="45">
        <v>0.35936795445867098</v>
      </c>
      <c r="T42" s="45">
        <v>0.564955361210697</v>
      </c>
      <c r="U42" s="45">
        <v>0.25433625864498399</v>
      </c>
      <c r="V42" s="45">
        <v>0.26775635804379</v>
      </c>
      <c r="W42" s="45">
        <v>0.944317731574701</v>
      </c>
      <c r="X42" s="45">
        <v>0.903306892983187</v>
      </c>
      <c r="Y42" s="45">
        <v>0.384923384280901</v>
      </c>
      <c r="Z42" s="45">
        <v>0.38232372915843399</v>
      </c>
      <c r="AA42" s="45">
        <v>0.378597708887351</v>
      </c>
      <c r="AB42" s="45">
        <v>0.36525107058324802</v>
      </c>
      <c r="AC42" s="45">
        <v>0.32963865795006397</v>
      </c>
      <c r="AD42" s="45">
        <v>0.335633082967916</v>
      </c>
      <c r="AE42" s="45">
        <v>0.26869505225027102</v>
      </c>
      <c r="AF42" s="45">
        <v>0.195797470682682</v>
      </c>
      <c r="AG42" s="62" t="s">
        <v>760</v>
      </c>
    </row>
    <row r="43" spans="1:33" ht="15" customHeight="1" x14ac:dyDescent="0.25">
      <c r="A43" s="43" t="s">
        <v>324</v>
      </c>
      <c r="B43" s="43" t="s">
        <v>9</v>
      </c>
      <c r="C43" s="43" t="s">
        <v>34</v>
      </c>
      <c r="D43" s="43" t="s">
        <v>35</v>
      </c>
      <c r="E43" s="43" t="s">
        <v>758</v>
      </c>
      <c r="F43" s="43" t="s">
        <v>1087</v>
      </c>
      <c r="G43" s="43" t="s">
        <v>40</v>
      </c>
      <c r="H43" s="43" t="s">
        <v>725</v>
      </c>
      <c r="I43" s="44" t="s">
        <v>17</v>
      </c>
      <c r="J43" s="45"/>
      <c r="K43" s="45"/>
      <c r="L43" s="45"/>
      <c r="M43" s="45"/>
      <c r="N43" s="45"/>
      <c r="O43" s="45"/>
      <c r="P43" s="45"/>
      <c r="Q43" s="45"/>
      <c r="R43" s="45"/>
      <c r="S43" s="45">
        <v>3.6797664737599503E-2</v>
      </c>
      <c r="T43" s="45"/>
      <c r="U43" s="45"/>
      <c r="V43" s="45"/>
      <c r="W43" s="45">
        <v>9.9315768706124803E-6</v>
      </c>
      <c r="X43" s="45">
        <v>5.3309230621655603E-5</v>
      </c>
      <c r="Y43" s="45">
        <v>3.1069380668077201E-6</v>
      </c>
      <c r="Z43" s="45">
        <v>7.2835649104175796E-6</v>
      </c>
      <c r="AA43" s="45">
        <v>9.4802335734321605E-6</v>
      </c>
      <c r="AB43" s="45">
        <v>5.0557476305594E-6</v>
      </c>
      <c r="AC43" s="45">
        <v>2.45516129932014E-6</v>
      </c>
      <c r="AD43" s="45"/>
      <c r="AE43" s="45"/>
      <c r="AF43" s="45"/>
      <c r="AG43" s="62" t="s">
        <v>1088</v>
      </c>
    </row>
    <row r="44" spans="1:33" ht="15" customHeight="1" x14ac:dyDescent="0.25">
      <c r="A44" s="43" t="s">
        <v>324</v>
      </c>
      <c r="B44" s="43" t="s">
        <v>41</v>
      </c>
      <c r="C44" s="43" t="s">
        <v>10</v>
      </c>
      <c r="D44" s="43" t="s">
        <v>42</v>
      </c>
      <c r="E44" s="43" t="s">
        <v>12</v>
      </c>
      <c r="F44" s="43" t="s">
        <v>13</v>
      </c>
      <c r="G44" s="43" t="s">
        <v>14</v>
      </c>
      <c r="H44" s="43" t="s">
        <v>908</v>
      </c>
      <c r="I44" s="44" t="s">
        <v>17</v>
      </c>
      <c r="J44" s="45">
        <v>3.9714846868823098E-7</v>
      </c>
      <c r="K44" s="45">
        <v>8.4095633465152795E-8</v>
      </c>
      <c r="L44" s="45">
        <v>1.3870534036347699E-7</v>
      </c>
      <c r="M44" s="45">
        <v>2.3577688722382901E-8</v>
      </c>
      <c r="N44" s="45">
        <v>5.0407139806402601E-8</v>
      </c>
      <c r="O44" s="45">
        <v>2.3843316695944401E-7</v>
      </c>
      <c r="P44" s="45">
        <v>1.24246633050263E-6</v>
      </c>
      <c r="Q44" s="45">
        <v>9.1421835120186896E-7</v>
      </c>
      <c r="R44" s="45">
        <v>9.66300710404609E-7</v>
      </c>
      <c r="S44" s="45">
        <v>5.8807042239801305E-7</v>
      </c>
      <c r="T44" s="45">
        <v>1.8672721013469401E-7</v>
      </c>
      <c r="U44" s="45">
        <v>2.9321648370817098E-7</v>
      </c>
      <c r="V44" s="45">
        <v>5.6443462351203604E-7</v>
      </c>
      <c r="W44" s="45">
        <v>4.0662633840741396E-6</v>
      </c>
      <c r="X44" s="45">
        <v>1.71633298394527E-6</v>
      </c>
      <c r="Y44" s="45">
        <v>1.7552960926879999E-6</v>
      </c>
      <c r="Z44" s="45">
        <v>4.0322453781717598E-6</v>
      </c>
      <c r="AA44" s="45">
        <v>3.4492750176079499E-6</v>
      </c>
      <c r="AB44" s="45">
        <v>2.8088389367935901E-6</v>
      </c>
      <c r="AC44" s="45">
        <v>3.4840303222265302E-6</v>
      </c>
      <c r="AD44" s="45">
        <v>2.1022557666032099E-6</v>
      </c>
      <c r="AE44" s="45">
        <v>9.3786986046212295E-7</v>
      </c>
      <c r="AF44" s="45">
        <v>2.17662290007573E-7</v>
      </c>
      <c r="AG44" s="62" t="s">
        <v>1107</v>
      </c>
    </row>
    <row r="45" spans="1:33" ht="15" customHeight="1" x14ac:dyDescent="0.25">
      <c r="A45" s="43" t="s">
        <v>324</v>
      </c>
      <c r="B45" s="43" t="s">
        <v>41</v>
      </c>
      <c r="C45" s="43" t="s">
        <v>10</v>
      </c>
      <c r="D45" s="43" t="s">
        <v>42</v>
      </c>
      <c r="E45" s="43" t="s">
        <v>12</v>
      </c>
      <c r="F45" s="43" t="s">
        <v>13</v>
      </c>
      <c r="G45" s="43" t="s">
        <v>14</v>
      </c>
      <c r="H45" s="43" t="s">
        <v>885</v>
      </c>
      <c r="I45" s="44" t="s">
        <v>17</v>
      </c>
      <c r="J45" s="45"/>
      <c r="K45" s="45"/>
      <c r="L45" s="45"/>
      <c r="M45" s="45"/>
      <c r="N45" s="45"/>
      <c r="O45" s="45"/>
      <c r="P45" s="45"/>
      <c r="Q45" s="45"/>
      <c r="R45" s="45"/>
      <c r="S45" s="45"/>
      <c r="T45" s="45"/>
      <c r="U45" s="45"/>
      <c r="V45" s="45">
        <v>6.11171629608394E-3</v>
      </c>
      <c r="W45" s="45">
        <v>7.2619400281787299E-3</v>
      </c>
      <c r="X45" s="45">
        <v>5.6748545481641998E-3</v>
      </c>
      <c r="Y45" s="45">
        <v>6.7342827843650897E-3</v>
      </c>
      <c r="Z45" s="45">
        <v>6.8114835825653303E-3</v>
      </c>
      <c r="AA45" s="45">
        <v>1.00787905669592E-3</v>
      </c>
      <c r="AB45" s="45"/>
      <c r="AC45" s="45"/>
      <c r="AD45" s="45"/>
      <c r="AE45" s="45"/>
      <c r="AF45" s="45"/>
      <c r="AG45" s="62" t="s">
        <v>1109</v>
      </c>
    </row>
    <row r="46" spans="1:33" ht="15" customHeight="1" x14ac:dyDescent="0.25">
      <c r="A46" s="43" t="s">
        <v>324</v>
      </c>
      <c r="B46" s="43" t="s">
        <v>41</v>
      </c>
      <c r="C46" s="43" t="s">
        <v>10</v>
      </c>
      <c r="D46" s="43" t="s">
        <v>42</v>
      </c>
      <c r="E46" s="43" t="s">
        <v>12</v>
      </c>
      <c r="F46" s="43" t="s">
        <v>13</v>
      </c>
      <c r="G46" s="43" t="s">
        <v>14</v>
      </c>
      <c r="H46" s="43" t="s">
        <v>30</v>
      </c>
      <c r="I46" s="44" t="s">
        <v>17</v>
      </c>
      <c r="J46" s="45">
        <v>0.11948148824</v>
      </c>
      <c r="K46" s="45">
        <v>5.0645208589999997E-2</v>
      </c>
      <c r="L46" s="45">
        <v>8.1111105239999995E-2</v>
      </c>
      <c r="M46" s="45">
        <v>0.15407986837000001</v>
      </c>
      <c r="N46" s="45">
        <v>0.15398656100999999</v>
      </c>
      <c r="O46" s="45">
        <v>0.16760361946999999</v>
      </c>
      <c r="P46" s="45">
        <v>0.15660162003</v>
      </c>
      <c r="Q46" s="45">
        <v>0.14026918606</v>
      </c>
      <c r="R46" s="45">
        <v>0.13827349917000001</v>
      </c>
      <c r="S46" s="45">
        <v>6.5171197774000003E-2</v>
      </c>
      <c r="T46" s="45">
        <v>3.0687704906999999E-3</v>
      </c>
      <c r="U46" s="45">
        <v>8.9846029662000004E-2</v>
      </c>
      <c r="V46" s="45">
        <v>7.6414287100000002E-3</v>
      </c>
      <c r="W46" s="45">
        <v>1.055156894E-2</v>
      </c>
      <c r="X46" s="45">
        <v>1.2230566090000001E-2</v>
      </c>
      <c r="Y46" s="45">
        <v>1.035162014E-2</v>
      </c>
      <c r="Z46" s="45">
        <v>1.8012002329999999E-2</v>
      </c>
      <c r="AA46" s="45">
        <v>1.9622839850000001E-2</v>
      </c>
      <c r="AB46" s="45">
        <v>1.8240849980000001E-2</v>
      </c>
      <c r="AC46" s="45">
        <v>2.0480693099999999E-2</v>
      </c>
      <c r="AD46" s="45">
        <v>1.660007221E-2</v>
      </c>
      <c r="AE46" s="45">
        <v>1.8012523030000002E-2</v>
      </c>
      <c r="AF46" s="45">
        <v>2.1884500300000002E-2</v>
      </c>
      <c r="AG46" s="62" t="s">
        <v>354</v>
      </c>
    </row>
    <row r="47" spans="1:33" ht="15" customHeight="1" x14ac:dyDescent="0.25">
      <c r="A47" s="43" t="s">
        <v>324</v>
      </c>
      <c r="B47" s="43" t="s">
        <v>41</v>
      </c>
      <c r="C47" s="43" t="s">
        <v>10</v>
      </c>
      <c r="D47" s="43" t="s">
        <v>42</v>
      </c>
      <c r="E47" s="43" t="s">
        <v>12</v>
      </c>
      <c r="F47" s="43" t="s">
        <v>13</v>
      </c>
      <c r="G47" s="43" t="s">
        <v>14</v>
      </c>
      <c r="H47" s="43" t="s">
        <v>31</v>
      </c>
      <c r="I47" s="44" t="s">
        <v>17</v>
      </c>
      <c r="J47" s="45">
        <v>1.427910403E-2</v>
      </c>
      <c r="K47" s="45"/>
      <c r="L47" s="45"/>
      <c r="M47" s="45"/>
      <c r="N47" s="45"/>
      <c r="O47" s="45">
        <v>1.8211153938000001E-2</v>
      </c>
      <c r="P47" s="45">
        <v>1.8453647573000002E-2</v>
      </c>
      <c r="Q47" s="45">
        <v>1.517028208E-2</v>
      </c>
      <c r="R47" s="45">
        <v>1.492737553E-2</v>
      </c>
      <c r="S47" s="45">
        <v>1.3190571445E-2</v>
      </c>
      <c r="T47" s="45">
        <v>7.2951380571999996E-3</v>
      </c>
      <c r="U47" s="45">
        <v>4.8028177430000001E-3</v>
      </c>
      <c r="V47" s="45"/>
      <c r="W47" s="45"/>
      <c r="X47" s="45"/>
      <c r="Y47" s="45"/>
      <c r="Z47" s="45">
        <v>2.4574436500000001E-3</v>
      </c>
      <c r="AA47" s="45">
        <v>2.30883587E-3</v>
      </c>
      <c r="AB47" s="45">
        <v>2.1324227099999999E-3</v>
      </c>
      <c r="AC47" s="45">
        <v>2.0025601299999999E-3</v>
      </c>
      <c r="AD47" s="45">
        <v>2.0140675999999998E-3</v>
      </c>
      <c r="AE47" s="45">
        <v>1.83812307E-3</v>
      </c>
      <c r="AF47" s="45">
        <v>1.46988403E-3</v>
      </c>
      <c r="AG47" s="62" t="s">
        <v>355</v>
      </c>
    </row>
    <row r="48" spans="1:33" ht="15" customHeight="1" x14ac:dyDescent="0.25">
      <c r="A48" s="43" t="s">
        <v>324</v>
      </c>
      <c r="B48" s="43" t="s">
        <v>41</v>
      </c>
      <c r="C48" s="43" t="s">
        <v>10</v>
      </c>
      <c r="D48" s="43" t="s">
        <v>42</v>
      </c>
      <c r="E48" s="43" t="s">
        <v>12</v>
      </c>
      <c r="F48" s="43" t="s">
        <v>13</v>
      </c>
      <c r="G48" s="43" t="s">
        <v>14</v>
      </c>
      <c r="H48" s="43" t="s">
        <v>910</v>
      </c>
      <c r="I48" s="44" t="s">
        <v>17</v>
      </c>
      <c r="J48" s="45"/>
      <c r="K48" s="45"/>
      <c r="L48" s="45"/>
      <c r="M48" s="45"/>
      <c r="N48" s="45"/>
      <c r="O48" s="45"/>
      <c r="P48" s="45"/>
      <c r="Q48" s="45"/>
      <c r="R48" s="45"/>
      <c r="S48" s="45"/>
      <c r="T48" s="45">
        <v>6.8150949863677594E-8</v>
      </c>
      <c r="U48" s="45">
        <v>4.2178147906701799E-8</v>
      </c>
      <c r="V48" s="45">
        <v>2.4907150644630902E-7</v>
      </c>
      <c r="W48" s="45">
        <v>7.9381619556459505E-6</v>
      </c>
      <c r="X48" s="45">
        <v>2.8994744211524001E-6</v>
      </c>
      <c r="Y48" s="45">
        <v>2.2925786486201801E-6</v>
      </c>
      <c r="Z48" s="45">
        <v>6.3112138006784403E-6</v>
      </c>
      <c r="AA48" s="45">
        <v>6.8158815816989396E-6</v>
      </c>
      <c r="AB48" s="45">
        <v>5.8418042904251502E-6</v>
      </c>
      <c r="AC48" s="45">
        <v>1.01752779098307E-5</v>
      </c>
      <c r="AD48" s="45">
        <v>4.6471579189324496E-6</v>
      </c>
      <c r="AE48" s="45">
        <v>3.0424960951882802E-6</v>
      </c>
      <c r="AF48" s="45">
        <v>1.0673741988047799E-6</v>
      </c>
      <c r="AG48" s="62" t="s">
        <v>1108</v>
      </c>
    </row>
    <row r="49" spans="1:33" ht="15" customHeight="1" x14ac:dyDescent="0.25">
      <c r="A49" s="43" t="s">
        <v>324</v>
      </c>
      <c r="B49" s="43" t="s">
        <v>41</v>
      </c>
      <c r="C49" s="43" t="s">
        <v>10</v>
      </c>
      <c r="D49" s="43" t="s">
        <v>43</v>
      </c>
      <c r="E49" s="43" t="s">
        <v>12</v>
      </c>
      <c r="F49" s="43" t="s">
        <v>13</v>
      </c>
      <c r="G49" s="43" t="s">
        <v>14</v>
      </c>
      <c r="H49" s="43" t="s">
        <v>908</v>
      </c>
      <c r="I49" s="44" t="s">
        <v>17</v>
      </c>
      <c r="J49" s="45">
        <v>9.8537091991297106E-7</v>
      </c>
      <c r="K49" s="45">
        <v>3.53025814603007E-6</v>
      </c>
      <c r="L49" s="45">
        <v>1.18716306277139E-7</v>
      </c>
      <c r="M49" s="45"/>
      <c r="N49" s="45">
        <v>4.5578805882794501E-8</v>
      </c>
      <c r="O49" s="45">
        <v>6.5849075586053497E-8</v>
      </c>
      <c r="P49" s="45"/>
      <c r="Q49" s="45"/>
      <c r="R49" s="45"/>
      <c r="S49" s="45">
        <v>3.5997646848597499E-6</v>
      </c>
      <c r="T49" s="45">
        <v>1.9081843595380801E-6</v>
      </c>
      <c r="U49" s="45">
        <v>9.4471691216834004E-7</v>
      </c>
      <c r="V49" s="45">
        <v>3.0494484643027902E-6</v>
      </c>
      <c r="W49" s="45">
        <v>2.1558495209093098E-5</v>
      </c>
      <c r="X49" s="45">
        <v>1.6110977458620202E-5</v>
      </c>
      <c r="Y49" s="45">
        <v>2.0084931914444199E-5</v>
      </c>
      <c r="Z49" s="45">
        <v>3.4677633873412797E-5</v>
      </c>
      <c r="AA49" s="45">
        <v>2.7468638954596801E-5</v>
      </c>
      <c r="AB49" s="45">
        <v>2.78747804701525E-5</v>
      </c>
      <c r="AC49" s="45">
        <v>7.5277020900567997E-5</v>
      </c>
      <c r="AD49" s="45">
        <v>4.3072231300800301E-5</v>
      </c>
      <c r="AE49" s="45">
        <v>2.7174148060335799E-5</v>
      </c>
      <c r="AF49" s="45">
        <v>3.2059922635800001E-5</v>
      </c>
      <c r="AG49" s="62" t="s">
        <v>1110</v>
      </c>
    </row>
    <row r="50" spans="1:33" ht="15" customHeight="1" x14ac:dyDescent="0.25">
      <c r="A50" s="43" t="s">
        <v>324</v>
      </c>
      <c r="B50" s="43" t="s">
        <v>41</v>
      </c>
      <c r="C50" s="43" t="s">
        <v>10</v>
      </c>
      <c r="D50" s="43" t="s">
        <v>43</v>
      </c>
      <c r="E50" s="43" t="s">
        <v>12</v>
      </c>
      <c r="F50" s="43" t="s">
        <v>13</v>
      </c>
      <c r="G50" s="43" t="s">
        <v>14</v>
      </c>
      <c r="H50" s="43" t="s">
        <v>32</v>
      </c>
      <c r="I50" s="44" t="s">
        <v>17</v>
      </c>
      <c r="J50" s="45">
        <v>1.6405545898</v>
      </c>
      <c r="K50" s="45">
        <v>2.2714557348</v>
      </c>
      <c r="L50" s="45">
        <v>1.5789578181999999</v>
      </c>
      <c r="M50" s="45">
        <v>1.5197197414000001</v>
      </c>
      <c r="N50" s="45">
        <v>1.0935701101999999</v>
      </c>
      <c r="O50" s="45">
        <v>0.99842303719000003</v>
      </c>
      <c r="P50" s="45">
        <v>0.95260040429000004</v>
      </c>
      <c r="Q50" s="45">
        <v>0.96292528639999997</v>
      </c>
      <c r="R50" s="45">
        <v>0.82247479440000004</v>
      </c>
      <c r="S50" s="45">
        <v>0.86056441010999996</v>
      </c>
      <c r="T50" s="45">
        <v>0.72828276092999999</v>
      </c>
      <c r="U50" s="45">
        <v>0.84617210461100001</v>
      </c>
      <c r="V50" s="45">
        <v>1.6958595661590301</v>
      </c>
      <c r="W50" s="45">
        <v>1.50257253411753</v>
      </c>
      <c r="X50" s="45">
        <v>1.50298019363665</v>
      </c>
      <c r="Y50" s="45">
        <v>1.1587871069392099</v>
      </c>
      <c r="Z50" s="45">
        <v>1.1641651182592301</v>
      </c>
      <c r="AA50" s="45">
        <v>1.09752722518984</v>
      </c>
      <c r="AB50" s="45">
        <v>1.18689185677167</v>
      </c>
      <c r="AC50" s="45">
        <v>1.83994257682497</v>
      </c>
      <c r="AD50" s="45">
        <v>1.6112458669983101</v>
      </c>
      <c r="AE50" s="45">
        <v>1.4780910242008001</v>
      </c>
      <c r="AF50" s="45">
        <v>1.5726114344065401</v>
      </c>
      <c r="AG50" s="62" t="s">
        <v>360</v>
      </c>
    </row>
    <row r="51" spans="1:33" ht="15" customHeight="1" x14ac:dyDescent="0.25">
      <c r="A51" s="43" t="s">
        <v>324</v>
      </c>
      <c r="B51" s="43" t="s">
        <v>41</v>
      </c>
      <c r="C51" s="43" t="s">
        <v>10</v>
      </c>
      <c r="D51" s="43" t="s">
        <v>43</v>
      </c>
      <c r="E51" s="43" t="s">
        <v>12</v>
      </c>
      <c r="F51" s="43" t="s">
        <v>13</v>
      </c>
      <c r="G51" s="43" t="s">
        <v>14</v>
      </c>
      <c r="H51" s="43" t="s">
        <v>885</v>
      </c>
      <c r="I51" s="44" t="s">
        <v>17</v>
      </c>
      <c r="J51" s="45"/>
      <c r="K51" s="45"/>
      <c r="L51" s="45"/>
      <c r="M51" s="45"/>
      <c r="N51" s="45"/>
      <c r="O51" s="45"/>
      <c r="P51" s="45"/>
      <c r="Q51" s="45"/>
      <c r="R51" s="45"/>
      <c r="S51" s="45"/>
      <c r="T51" s="45"/>
      <c r="U51" s="45">
        <v>6.9394636E-5</v>
      </c>
      <c r="V51" s="45">
        <v>0.12737676251506999</v>
      </c>
      <c r="W51" s="45">
        <v>0.29667703854966898</v>
      </c>
      <c r="X51" s="45">
        <v>0.26275612671788201</v>
      </c>
      <c r="Y51" s="45">
        <v>0.29014625743230998</v>
      </c>
      <c r="Z51" s="45">
        <v>0.24437530534191401</v>
      </c>
      <c r="AA51" s="45">
        <v>0.228717626222249</v>
      </c>
      <c r="AB51" s="45">
        <v>0.23157672514602801</v>
      </c>
      <c r="AC51" s="45">
        <v>0.227188731012122</v>
      </c>
      <c r="AD51" s="45">
        <v>0.23222518623754301</v>
      </c>
      <c r="AE51" s="45">
        <v>0.20446355688493001</v>
      </c>
      <c r="AF51" s="45">
        <v>0.212905941908795</v>
      </c>
      <c r="AG51" s="62" t="s">
        <v>906</v>
      </c>
    </row>
    <row r="52" spans="1:33" ht="15" customHeight="1" x14ac:dyDescent="0.25">
      <c r="A52" s="43" t="s">
        <v>324</v>
      </c>
      <c r="B52" s="43" t="s">
        <v>41</v>
      </c>
      <c r="C52" s="43" t="s">
        <v>10</v>
      </c>
      <c r="D52" s="43" t="s">
        <v>43</v>
      </c>
      <c r="E52" s="43" t="s">
        <v>12</v>
      </c>
      <c r="F52" s="43" t="s">
        <v>13</v>
      </c>
      <c r="G52" s="43" t="s">
        <v>14</v>
      </c>
      <c r="H52" s="43" t="s">
        <v>30</v>
      </c>
      <c r="I52" s="44" t="s">
        <v>17</v>
      </c>
      <c r="J52" s="45"/>
      <c r="K52" s="45">
        <v>4.0049119800000003E-3</v>
      </c>
      <c r="L52" s="45">
        <v>2.8156852499999999E-3</v>
      </c>
      <c r="M52" s="45"/>
      <c r="N52" s="45"/>
      <c r="O52" s="45"/>
      <c r="P52" s="45"/>
      <c r="Q52" s="45"/>
      <c r="R52" s="45"/>
      <c r="S52" s="45">
        <v>6.0903828234E-2</v>
      </c>
      <c r="T52" s="45">
        <v>0.13535379951000001</v>
      </c>
      <c r="U52" s="45">
        <v>0.172927455393</v>
      </c>
      <c r="V52" s="45">
        <v>0.117778505459153</v>
      </c>
      <c r="W52" s="45">
        <v>1.423250138E-2</v>
      </c>
      <c r="X52" s="45">
        <v>7.3581679100000004E-3</v>
      </c>
      <c r="Y52" s="45">
        <v>1.28935734E-2</v>
      </c>
      <c r="Z52" s="45">
        <v>5.9951315200000004E-3</v>
      </c>
      <c r="AA52" s="45">
        <v>8.1499443300000005E-3</v>
      </c>
      <c r="AB52" s="45">
        <v>7.6788149700000004E-3</v>
      </c>
      <c r="AC52" s="45">
        <v>7.2736062300000001E-3</v>
      </c>
      <c r="AD52" s="45">
        <v>1.275475478E-2</v>
      </c>
      <c r="AE52" s="45">
        <v>1.58089727E-2</v>
      </c>
      <c r="AF52" s="45">
        <v>1.6134201920000001E-2</v>
      </c>
      <c r="AG52" s="62" t="s">
        <v>358</v>
      </c>
    </row>
    <row r="53" spans="1:33" ht="15" customHeight="1" x14ac:dyDescent="0.25">
      <c r="A53" s="43" t="s">
        <v>324</v>
      </c>
      <c r="B53" s="43" t="s">
        <v>41</v>
      </c>
      <c r="C53" s="43" t="s">
        <v>10</v>
      </c>
      <c r="D53" s="43" t="s">
        <v>43</v>
      </c>
      <c r="E53" s="43" t="s">
        <v>12</v>
      </c>
      <c r="F53" s="43" t="s">
        <v>13</v>
      </c>
      <c r="G53" s="43" t="s">
        <v>14</v>
      </c>
      <c r="H53" s="43" t="s">
        <v>31</v>
      </c>
      <c r="I53" s="44" t="s">
        <v>17</v>
      </c>
      <c r="J53" s="45">
        <v>4.5732976860000003E-2</v>
      </c>
      <c r="K53" s="45">
        <v>5.3099475969999997E-2</v>
      </c>
      <c r="L53" s="45">
        <v>5.5407166299999998E-2</v>
      </c>
      <c r="M53" s="45">
        <v>2.6229169029999999E-2</v>
      </c>
      <c r="N53" s="45">
        <v>2.8011977098000001E-2</v>
      </c>
      <c r="O53" s="45">
        <v>3.0114185149000001E-2</v>
      </c>
      <c r="P53" s="45">
        <v>3.1036874401E-2</v>
      </c>
      <c r="Q53" s="45">
        <v>2.8561384330000002E-2</v>
      </c>
      <c r="R53" s="45">
        <v>3.1638721330000001E-2</v>
      </c>
      <c r="S53" s="45">
        <v>6.7383787000000004E-3</v>
      </c>
      <c r="T53" s="45">
        <v>7.6567303079999996E-2</v>
      </c>
      <c r="U53" s="45"/>
      <c r="V53" s="45">
        <v>1.1292160549999999E-2</v>
      </c>
      <c r="W53" s="45">
        <v>1.2231034720000001E-2</v>
      </c>
      <c r="X53" s="45">
        <v>4.16419411E-3</v>
      </c>
      <c r="Y53" s="45">
        <v>1.114001201E-2</v>
      </c>
      <c r="Z53" s="45">
        <v>6.0037751399999997E-3</v>
      </c>
      <c r="AA53" s="45">
        <v>6.128639E-3</v>
      </c>
      <c r="AB53" s="45"/>
      <c r="AC53" s="45"/>
      <c r="AD53" s="45"/>
      <c r="AE53" s="45"/>
      <c r="AF53" s="45"/>
      <c r="AG53" s="62" t="s">
        <v>359</v>
      </c>
    </row>
    <row r="54" spans="1:33" ht="15" customHeight="1" x14ac:dyDescent="0.25">
      <c r="A54" s="43" t="s">
        <v>324</v>
      </c>
      <c r="B54" s="43" t="s">
        <v>41</v>
      </c>
      <c r="C54" s="43" t="s">
        <v>10</v>
      </c>
      <c r="D54" s="43" t="s">
        <v>43</v>
      </c>
      <c r="E54" s="43" t="s">
        <v>12</v>
      </c>
      <c r="F54" s="43" t="s">
        <v>13</v>
      </c>
      <c r="G54" s="43" t="s">
        <v>14</v>
      </c>
      <c r="H54" s="43" t="s">
        <v>19</v>
      </c>
      <c r="I54" s="44" t="s">
        <v>17</v>
      </c>
      <c r="J54" s="45"/>
      <c r="K54" s="45"/>
      <c r="L54" s="45"/>
      <c r="M54" s="45">
        <v>0.25048882801</v>
      </c>
      <c r="N54" s="45">
        <v>0.22841974977000001</v>
      </c>
      <c r="O54" s="45">
        <v>0.20518664217999999</v>
      </c>
      <c r="P54" s="45">
        <v>0.23633302436</v>
      </c>
      <c r="Q54" s="45">
        <v>0.23225894478</v>
      </c>
      <c r="R54" s="45">
        <v>0.23360540135999999</v>
      </c>
      <c r="S54" s="45"/>
      <c r="T54" s="45"/>
      <c r="U54" s="45"/>
      <c r="V54" s="45"/>
      <c r="W54" s="45"/>
      <c r="X54" s="45"/>
      <c r="Y54" s="45"/>
      <c r="Z54" s="45"/>
      <c r="AA54" s="45"/>
      <c r="AB54" s="45"/>
      <c r="AC54" s="45"/>
      <c r="AD54" s="45"/>
      <c r="AE54" s="45"/>
      <c r="AF54" s="45"/>
      <c r="AG54" s="62" t="s">
        <v>356</v>
      </c>
    </row>
    <row r="55" spans="1:33" ht="15" customHeight="1" x14ac:dyDescent="0.25">
      <c r="A55" s="43" t="s">
        <v>324</v>
      </c>
      <c r="B55" s="43" t="s">
        <v>41</v>
      </c>
      <c r="C55" s="43" t="s">
        <v>10</v>
      </c>
      <c r="D55" s="43" t="s">
        <v>43</v>
      </c>
      <c r="E55" s="43" t="s">
        <v>12</v>
      </c>
      <c r="F55" s="43" t="s">
        <v>13</v>
      </c>
      <c r="G55" s="43" t="s">
        <v>14</v>
      </c>
      <c r="H55" s="43" t="s">
        <v>26</v>
      </c>
      <c r="I55" s="44" t="s">
        <v>17</v>
      </c>
      <c r="J55" s="45"/>
      <c r="K55" s="45"/>
      <c r="L55" s="45"/>
      <c r="M55" s="45"/>
      <c r="N55" s="45"/>
      <c r="O55" s="45"/>
      <c r="P55" s="45"/>
      <c r="Q55" s="45"/>
      <c r="R55" s="45"/>
      <c r="S55" s="45"/>
      <c r="T55" s="45"/>
      <c r="U55" s="45"/>
      <c r="V55" s="45"/>
      <c r="W55" s="45"/>
      <c r="X55" s="45"/>
      <c r="Y55" s="45"/>
      <c r="Z55" s="45"/>
      <c r="AA55" s="45"/>
      <c r="AB55" s="45"/>
      <c r="AC55" s="45"/>
      <c r="AD55" s="45"/>
      <c r="AE55" s="45">
        <v>8.3756615592528606E-3</v>
      </c>
      <c r="AF55" s="45">
        <v>1.6194964821275401E-2</v>
      </c>
      <c r="AG55" s="62" t="s">
        <v>425</v>
      </c>
    </row>
    <row r="56" spans="1:33" ht="15" customHeight="1" x14ac:dyDescent="0.25">
      <c r="A56" s="43" t="s">
        <v>324</v>
      </c>
      <c r="B56" s="43" t="s">
        <v>41</v>
      </c>
      <c r="C56" s="43" t="s">
        <v>10</v>
      </c>
      <c r="D56" s="43" t="s">
        <v>43</v>
      </c>
      <c r="E56" s="43" t="s">
        <v>12</v>
      </c>
      <c r="F56" s="43" t="s">
        <v>13</v>
      </c>
      <c r="G56" s="43" t="s">
        <v>14</v>
      </c>
      <c r="H56" s="43" t="s">
        <v>910</v>
      </c>
      <c r="I56" s="44" t="s">
        <v>17</v>
      </c>
      <c r="J56" s="45"/>
      <c r="K56" s="45"/>
      <c r="L56" s="45"/>
      <c r="M56" s="45"/>
      <c r="N56" s="45"/>
      <c r="O56" s="45"/>
      <c r="P56" s="45"/>
      <c r="Q56" s="45"/>
      <c r="R56" s="45"/>
      <c r="S56" s="45"/>
      <c r="T56" s="45">
        <v>6.9644149089855104E-7</v>
      </c>
      <c r="U56" s="45">
        <v>1.3589416647891E-7</v>
      </c>
      <c r="V56" s="45">
        <v>1.34564870969168E-6</v>
      </c>
      <c r="W56" s="45">
        <v>4.2086508011276902E-5</v>
      </c>
      <c r="X56" s="45">
        <v>2.7216960507077102E-5</v>
      </c>
      <c r="Y56" s="45">
        <v>2.6232774207074602E-5</v>
      </c>
      <c r="Z56" s="45">
        <v>5.4276945213088301E-5</v>
      </c>
      <c r="AA56" s="45">
        <v>5.4278939594330303E-5</v>
      </c>
      <c r="AB56" s="45">
        <v>5.7973780558270202E-5</v>
      </c>
      <c r="AC56" s="45">
        <v>2.19850155436624E-4</v>
      </c>
      <c r="AD56" s="45">
        <v>9.5213657612662795E-5</v>
      </c>
      <c r="AE56" s="45">
        <v>8.8154276887522198E-5</v>
      </c>
      <c r="AF56" s="45">
        <v>1.5721572274159001E-4</v>
      </c>
      <c r="AG56" s="62" t="s">
        <v>1111</v>
      </c>
    </row>
    <row r="57" spans="1:33" ht="15" customHeight="1" x14ac:dyDescent="0.25">
      <c r="A57" s="43" t="s">
        <v>324</v>
      </c>
      <c r="B57" s="43" t="s">
        <v>41</v>
      </c>
      <c r="C57" s="43" t="s">
        <v>10</v>
      </c>
      <c r="D57" s="43" t="s">
        <v>43</v>
      </c>
      <c r="E57" s="43" t="s">
        <v>12</v>
      </c>
      <c r="F57" s="43" t="s">
        <v>13</v>
      </c>
      <c r="G57" s="43" t="s">
        <v>14</v>
      </c>
      <c r="H57" s="43" t="s">
        <v>44</v>
      </c>
      <c r="I57" s="44" t="s">
        <v>17</v>
      </c>
      <c r="J57" s="45">
        <v>5.4763577759999998E-3</v>
      </c>
      <c r="K57" s="45">
        <v>1.5044750000000001E-4</v>
      </c>
      <c r="L57" s="45">
        <v>4.51127575E-3</v>
      </c>
      <c r="M57" s="45">
        <v>6.2607996380000001E-3</v>
      </c>
      <c r="N57" s="45">
        <v>5.6201995131000002E-3</v>
      </c>
      <c r="O57" s="45">
        <v>5.9758520730000004E-3</v>
      </c>
      <c r="P57" s="45">
        <v>4.1363361645000004E-3</v>
      </c>
      <c r="Q57" s="45">
        <v>3.6471568919999998E-3</v>
      </c>
      <c r="R57" s="45">
        <v>2.9880936780000002E-3</v>
      </c>
      <c r="S57" s="45">
        <v>2.9274327698000001E-4</v>
      </c>
      <c r="T57" s="45">
        <v>2.5010486154000001E-3</v>
      </c>
      <c r="U57" s="45">
        <v>1.2248130529999999E-3</v>
      </c>
      <c r="V57" s="45"/>
      <c r="W57" s="45"/>
      <c r="X57" s="45"/>
      <c r="Y57" s="45"/>
      <c r="Z57" s="45"/>
      <c r="AA57" s="45"/>
      <c r="AB57" s="45"/>
      <c r="AC57" s="45"/>
      <c r="AD57" s="45"/>
      <c r="AE57" s="45"/>
      <c r="AF57" s="45"/>
      <c r="AG57" s="62" t="s">
        <v>357</v>
      </c>
    </row>
    <row r="58" spans="1:33" s="3" customFormat="1" ht="15" customHeight="1" x14ac:dyDescent="0.25">
      <c r="A58" s="43" t="s">
        <v>324</v>
      </c>
      <c r="B58" s="43" t="s">
        <v>9</v>
      </c>
      <c r="C58" s="43" t="s">
        <v>10</v>
      </c>
      <c r="D58" s="43" t="s">
        <v>11</v>
      </c>
      <c r="E58" s="43" t="s">
        <v>12</v>
      </c>
      <c r="F58" s="43" t="s">
        <v>13</v>
      </c>
      <c r="G58" s="43" t="s">
        <v>14</v>
      </c>
      <c r="H58" s="43" t="s">
        <v>908</v>
      </c>
      <c r="I58" s="44" t="s">
        <v>17</v>
      </c>
      <c r="J58" s="45">
        <v>1.4160416708089299E-4</v>
      </c>
      <c r="K58" s="45">
        <v>3.2810475677191501E-4</v>
      </c>
      <c r="L58" s="45">
        <v>5.2843639330855999E-5</v>
      </c>
      <c r="M58" s="45">
        <v>1.3571254486385899E-5</v>
      </c>
      <c r="N58" s="45">
        <v>1.7441918778196601E-5</v>
      </c>
      <c r="O58" s="45">
        <v>2.78431074789855E-5</v>
      </c>
      <c r="P58" s="45">
        <v>1.57736165133977E-4</v>
      </c>
      <c r="Q58" s="45">
        <v>8.0592244069960697E-5</v>
      </c>
      <c r="R58" s="45">
        <v>6.9104062657909996E-5</v>
      </c>
      <c r="S58" s="45">
        <v>3.2081669723752699E-5</v>
      </c>
      <c r="T58" s="45">
        <v>2.4620892069519899E-5</v>
      </c>
      <c r="U58" s="45">
        <v>9.4892353652946607E-6</v>
      </c>
      <c r="V58" s="45">
        <v>4.4680464891816901E-6</v>
      </c>
      <c r="W58" s="45">
        <v>2.93362229145368E-5</v>
      </c>
      <c r="X58" s="45">
        <v>5.1658512615432597E-5</v>
      </c>
      <c r="Y58" s="45">
        <v>8.8721607108969196E-5</v>
      </c>
      <c r="Z58" s="45">
        <v>1.21491435159128E-4</v>
      </c>
      <c r="AA58" s="45">
        <v>1.1111302704148899E-4</v>
      </c>
      <c r="AB58" s="45">
        <v>1.3243284248997401E-4</v>
      </c>
      <c r="AC58" s="45">
        <v>1.57955943630865E-4</v>
      </c>
      <c r="AD58" s="45">
        <v>2.2242460199238201E-4</v>
      </c>
      <c r="AE58" s="71">
        <v>2.1303189209911599E-4</v>
      </c>
      <c r="AF58" s="45">
        <v>3.4110493560472098E-4</v>
      </c>
      <c r="AG58" s="62" t="s">
        <v>1035</v>
      </c>
    </row>
    <row r="59" spans="1:33" s="3" customFormat="1" ht="15" customHeight="1" x14ac:dyDescent="0.25">
      <c r="A59" s="43" t="s">
        <v>324</v>
      </c>
      <c r="B59" s="43" t="s">
        <v>9</v>
      </c>
      <c r="C59" s="43" t="s">
        <v>10</v>
      </c>
      <c r="D59" s="43" t="s">
        <v>11</v>
      </c>
      <c r="E59" s="43" t="s">
        <v>12</v>
      </c>
      <c r="F59" s="43" t="s">
        <v>13</v>
      </c>
      <c r="G59" s="43" t="s">
        <v>14</v>
      </c>
      <c r="H59" s="43" t="s">
        <v>32</v>
      </c>
      <c r="I59" s="44" t="s">
        <v>17</v>
      </c>
      <c r="J59" s="45">
        <v>3.7029415682</v>
      </c>
      <c r="K59" s="45">
        <v>3.2310880784</v>
      </c>
      <c r="L59" s="45">
        <v>4.2569989391999998</v>
      </c>
      <c r="M59" s="45">
        <v>4.4753235044000004</v>
      </c>
      <c r="N59" s="45">
        <v>4.2061599019999996</v>
      </c>
      <c r="O59" s="45">
        <v>4.3706682799000003</v>
      </c>
      <c r="P59" s="45">
        <v>4.3527606723999996</v>
      </c>
      <c r="Q59" s="45">
        <v>4.0709519857999998</v>
      </c>
      <c r="R59" s="45">
        <v>4.2208152139999999</v>
      </c>
      <c r="S59" s="45">
        <v>4.8328802473000003</v>
      </c>
      <c r="T59" s="45">
        <v>4.3712240476000002</v>
      </c>
      <c r="U59" s="45">
        <v>3.1561890206490002</v>
      </c>
      <c r="V59" s="45">
        <v>3.9942120000000001</v>
      </c>
      <c r="W59" s="45">
        <v>3.9865629999999999</v>
      </c>
      <c r="X59" s="45">
        <v>3.94265</v>
      </c>
      <c r="Y59" s="45">
        <v>3.3900436670965499</v>
      </c>
      <c r="Z59" s="45">
        <v>2.24420933559685</v>
      </c>
      <c r="AA59" s="45">
        <v>2.3190310711178301</v>
      </c>
      <c r="AB59" s="45">
        <v>2.2707578890080802</v>
      </c>
      <c r="AC59" s="45">
        <v>2.29834670062275</v>
      </c>
      <c r="AD59" s="45">
        <v>1.97673058112865</v>
      </c>
      <c r="AE59" s="71">
        <v>1.92103343336653</v>
      </c>
      <c r="AF59" s="72">
        <v>2.0815657333024702</v>
      </c>
      <c r="AG59" s="62" t="s">
        <v>350</v>
      </c>
    </row>
    <row r="60" spans="1:33" s="3" customFormat="1" ht="15" customHeight="1" x14ac:dyDescent="0.25">
      <c r="A60" s="43" t="s">
        <v>324</v>
      </c>
      <c r="B60" s="43" t="s">
        <v>9</v>
      </c>
      <c r="C60" s="43" t="s">
        <v>10</v>
      </c>
      <c r="D60" s="43" t="s">
        <v>11</v>
      </c>
      <c r="E60" s="43" t="s">
        <v>12</v>
      </c>
      <c r="F60" s="43" t="s">
        <v>13</v>
      </c>
      <c r="G60" s="43" t="s">
        <v>14</v>
      </c>
      <c r="H60" s="43" t="s">
        <v>885</v>
      </c>
      <c r="I60" s="44" t="s">
        <v>17</v>
      </c>
      <c r="J60" s="45"/>
      <c r="K60" s="45"/>
      <c r="L60" s="45"/>
      <c r="M60" s="45"/>
      <c r="N60" s="45"/>
      <c r="O60" s="45"/>
      <c r="P60" s="45"/>
      <c r="Q60" s="45"/>
      <c r="R60" s="45"/>
      <c r="S60" s="45"/>
      <c r="T60" s="45"/>
      <c r="U60" s="45">
        <v>7.5068999999999997E-2</v>
      </c>
      <c r="V60" s="45">
        <v>1.1861716099999999</v>
      </c>
      <c r="W60" s="45">
        <v>1.1169456781853799</v>
      </c>
      <c r="X60" s="45">
        <v>1.1377050077264601</v>
      </c>
      <c r="Y60" s="45">
        <v>1.18122832061226</v>
      </c>
      <c r="Z60" s="45">
        <v>1.13000090688818</v>
      </c>
      <c r="AA60" s="45">
        <v>1.0862304386564301</v>
      </c>
      <c r="AB60" s="45">
        <v>1.09331739134975</v>
      </c>
      <c r="AC60" s="45">
        <v>1.06148047278528</v>
      </c>
      <c r="AD60" s="45">
        <v>1.0425678441335999</v>
      </c>
      <c r="AE60" s="71">
        <v>0.98963486160496195</v>
      </c>
      <c r="AF60" s="72">
        <v>0.94933781720705501</v>
      </c>
      <c r="AG60" s="62" t="s">
        <v>886</v>
      </c>
    </row>
    <row r="61" spans="1:33" s="3" customFormat="1" ht="15" customHeight="1" x14ac:dyDescent="0.25">
      <c r="A61" s="43" t="s">
        <v>324</v>
      </c>
      <c r="B61" s="43" t="s">
        <v>9</v>
      </c>
      <c r="C61" s="43" t="s">
        <v>10</v>
      </c>
      <c r="D61" s="43" t="s">
        <v>11</v>
      </c>
      <c r="E61" s="43" t="s">
        <v>12</v>
      </c>
      <c r="F61" s="43" t="s">
        <v>13</v>
      </c>
      <c r="G61" s="43" t="s">
        <v>14</v>
      </c>
      <c r="H61" s="43" t="s">
        <v>30</v>
      </c>
      <c r="I61" s="44" t="s">
        <v>17</v>
      </c>
      <c r="J61" s="45">
        <v>1.9713702E-2</v>
      </c>
      <c r="K61" s="45">
        <v>2.1369527999999999E-2</v>
      </c>
      <c r="L61" s="45">
        <v>1.734878674E-2</v>
      </c>
      <c r="M61" s="45"/>
      <c r="N61" s="45"/>
      <c r="O61" s="45"/>
      <c r="P61" s="45"/>
      <c r="Q61" s="45"/>
      <c r="R61" s="45"/>
      <c r="S61" s="45">
        <v>0.11231513485</v>
      </c>
      <c r="T61" s="45">
        <v>3.8464090255E-3</v>
      </c>
      <c r="U61" s="45">
        <v>1.124503682E-2</v>
      </c>
      <c r="V61" s="45">
        <v>1.5957892899999999E-2</v>
      </c>
      <c r="W61" s="45">
        <v>1.48196427E-2</v>
      </c>
      <c r="X61" s="45">
        <v>9.6787716000000003E-3</v>
      </c>
      <c r="Y61" s="45">
        <v>1.6306553620000001E-2</v>
      </c>
      <c r="Z61" s="45">
        <v>2.2864665980000001E-2</v>
      </c>
      <c r="AA61" s="45">
        <v>2.9022516250000002E-2</v>
      </c>
      <c r="AB61" s="45">
        <v>2.6151636799999999E-2</v>
      </c>
      <c r="AC61" s="45">
        <v>4.2824450799999997E-2</v>
      </c>
      <c r="AD61" s="45">
        <v>3.821021568E-2</v>
      </c>
      <c r="AE61" s="71">
        <v>3.7888423079999997E-2</v>
      </c>
      <c r="AF61" s="72">
        <v>3.7678841329999997E-2</v>
      </c>
      <c r="AG61" s="62" t="s">
        <v>348</v>
      </c>
    </row>
    <row r="62" spans="1:33" s="3" customFormat="1" ht="15" customHeight="1" x14ac:dyDescent="0.25">
      <c r="A62" s="43" t="s">
        <v>324</v>
      </c>
      <c r="B62" s="43" t="s">
        <v>9</v>
      </c>
      <c r="C62" s="43" t="s">
        <v>10</v>
      </c>
      <c r="D62" s="43" t="s">
        <v>11</v>
      </c>
      <c r="E62" s="43" t="s">
        <v>12</v>
      </c>
      <c r="F62" s="43" t="s">
        <v>13</v>
      </c>
      <c r="G62" s="43" t="s">
        <v>14</v>
      </c>
      <c r="H62" s="43" t="s">
        <v>31</v>
      </c>
      <c r="I62" s="44" t="s">
        <v>17</v>
      </c>
      <c r="J62" s="45">
        <v>0.92270976748</v>
      </c>
      <c r="K62" s="45">
        <v>0.95122814199000005</v>
      </c>
      <c r="L62" s="45">
        <v>0.79674983397999999</v>
      </c>
      <c r="M62" s="45">
        <v>0.78622820529000004</v>
      </c>
      <c r="N62" s="45">
        <v>0.86522026981</v>
      </c>
      <c r="O62" s="45">
        <v>0.81765454558999995</v>
      </c>
      <c r="P62" s="45">
        <v>0.94093312194000001</v>
      </c>
      <c r="Q62" s="45">
        <v>0.88358952441000005</v>
      </c>
      <c r="R62" s="45">
        <v>0.91590775924000001</v>
      </c>
      <c r="S62" s="45">
        <v>1.0119345930999999</v>
      </c>
      <c r="T62" s="45">
        <v>1.0560667918</v>
      </c>
      <c r="U62" s="45">
        <v>0.86233664526300002</v>
      </c>
      <c r="V62" s="45">
        <v>1.691946959E-2</v>
      </c>
      <c r="W62" s="45">
        <v>3.060440285E-2</v>
      </c>
      <c r="X62" s="45">
        <v>8.445977901E-2</v>
      </c>
      <c r="Y62" s="45">
        <v>3.678625739E-2</v>
      </c>
      <c r="Z62" s="45">
        <v>3.2375563900000001E-2</v>
      </c>
      <c r="AA62" s="45">
        <v>4.4544270830000003E-2</v>
      </c>
      <c r="AB62" s="45">
        <v>2.989671948E-2</v>
      </c>
      <c r="AC62" s="45">
        <v>2.617621384E-2</v>
      </c>
      <c r="AD62" s="45">
        <v>3.7918884030000002E-2</v>
      </c>
      <c r="AE62" s="71">
        <v>3.8159030869999999E-2</v>
      </c>
      <c r="AF62" s="72">
        <v>3.9006834609999999E-2</v>
      </c>
      <c r="AG62" s="62" t="s">
        <v>349</v>
      </c>
    </row>
    <row r="63" spans="1:33" s="3" customFormat="1" ht="15" customHeight="1" x14ac:dyDescent="0.25">
      <c r="A63" s="43" t="s">
        <v>324</v>
      </c>
      <c r="B63" s="43" t="s">
        <v>9</v>
      </c>
      <c r="C63" s="43" t="s">
        <v>10</v>
      </c>
      <c r="D63" s="43" t="s">
        <v>11</v>
      </c>
      <c r="E63" s="43" t="s">
        <v>12</v>
      </c>
      <c r="F63" s="43" t="s">
        <v>13</v>
      </c>
      <c r="G63" s="43" t="s">
        <v>14</v>
      </c>
      <c r="H63" s="43" t="s">
        <v>19</v>
      </c>
      <c r="I63" s="44" t="s">
        <v>17</v>
      </c>
      <c r="J63" s="45">
        <v>0.47379651711999998</v>
      </c>
      <c r="K63" s="45">
        <v>0.48026520262</v>
      </c>
      <c r="L63" s="45">
        <v>0.49302539575999998</v>
      </c>
      <c r="M63" s="45">
        <v>0.20978083474000001</v>
      </c>
      <c r="N63" s="45">
        <v>0.20791752524000001</v>
      </c>
      <c r="O63" s="45">
        <v>0.17172265422999999</v>
      </c>
      <c r="P63" s="45">
        <v>0.20246168367</v>
      </c>
      <c r="Q63" s="45">
        <v>0.21144455913999999</v>
      </c>
      <c r="R63" s="45">
        <v>0.19849952094000001</v>
      </c>
      <c r="S63" s="45">
        <v>0.48067169100000001</v>
      </c>
      <c r="T63" s="45">
        <v>0.51959708000000004</v>
      </c>
      <c r="U63" s="45">
        <v>0.49772699999999997</v>
      </c>
      <c r="V63" s="45">
        <v>0.45164300000000002</v>
      </c>
      <c r="W63" s="45">
        <v>0.49989299999999998</v>
      </c>
      <c r="X63" s="45">
        <v>0.542879</v>
      </c>
      <c r="Y63" s="45">
        <v>0.50696065000000001</v>
      </c>
      <c r="Z63" s="45">
        <v>0.46608384000000003</v>
      </c>
      <c r="AA63" s="45">
        <v>0.47939632583778502</v>
      </c>
      <c r="AB63" s="45">
        <v>0.44714956700457398</v>
      </c>
      <c r="AC63" s="45">
        <v>0.39082218732372598</v>
      </c>
      <c r="AD63" s="45">
        <v>0.40188059166066997</v>
      </c>
      <c r="AE63" s="71">
        <v>0.35590719188994202</v>
      </c>
      <c r="AF63" s="72">
        <v>0.347849325521914</v>
      </c>
      <c r="AG63" s="62" t="s">
        <v>347</v>
      </c>
    </row>
    <row r="64" spans="1:33" s="3" customFormat="1" ht="15" customHeight="1" x14ac:dyDescent="0.25">
      <c r="A64" s="43" t="s">
        <v>324</v>
      </c>
      <c r="B64" s="43" t="s">
        <v>9</v>
      </c>
      <c r="C64" s="43" t="s">
        <v>10</v>
      </c>
      <c r="D64" s="43" t="s">
        <v>11</v>
      </c>
      <c r="E64" s="43" t="s">
        <v>12</v>
      </c>
      <c r="F64" s="43" t="s">
        <v>13</v>
      </c>
      <c r="G64" s="43" t="s">
        <v>14</v>
      </c>
      <c r="H64" s="43" t="s">
        <v>910</v>
      </c>
      <c r="I64" s="44" t="s">
        <v>17</v>
      </c>
      <c r="J64" s="45"/>
      <c r="K64" s="45"/>
      <c r="L64" s="45"/>
      <c r="M64" s="45"/>
      <c r="N64" s="45"/>
      <c r="O64" s="45"/>
      <c r="P64" s="45"/>
      <c r="Q64" s="45"/>
      <c r="R64" s="45"/>
      <c r="S64" s="45"/>
      <c r="T64" s="45">
        <v>8.9860346535381703E-6</v>
      </c>
      <c r="U64" s="45">
        <v>1.3649927442593901E-6</v>
      </c>
      <c r="V64" s="45">
        <v>1.9716421062339301E-6</v>
      </c>
      <c r="W64" s="45">
        <v>5.7270192967480203E-5</v>
      </c>
      <c r="X64" s="45">
        <v>8.7268925881111003E-5</v>
      </c>
      <c r="Y64" s="45">
        <v>1.15878604741727E-4</v>
      </c>
      <c r="Z64" s="45">
        <v>1.9015668698916599E-4</v>
      </c>
      <c r="AA64" s="45">
        <v>2.19563018498915E-4</v>
      </c>
      <c r="AB64" s="45">
        <v>2.75432933272523E-4</v>
      </c>
      <c r="AC64" s="45">
        <v>4.6131792071386798E-4</v>
      </c>
      <c r="AD64" s="45">
        <v>4.9168244270507498E-4</v>
      </c>
      <c r="AE64" s="71">
        <v>6.9108596745263203E-4</v>
      </c>
      <c r="AF64" s="72">
        <v>1.67271329974878E-3</v>
      </c>
      <c r="AG64" s="62" t="s">
        <v>1036</v>
      </c>
    </row>
    <row r="65" spans="1:33" s="3" customFormat="1" ht="15" customHeight="1" x14ac:dyDescent="0.25">
      <c r="A65" s="43" t="s">
        <v>324</v>
      </c>
      <c r="B65" s="43" t="s">
        <v>177</v>
      </c>
      <c r="C65" s="43" t="s">
        <v>10</v>
      </c>
      <c r="D65" s="43" t="s">
        <v>11</v>
      </c>
      <c r="E65" s="43" t="s">
        <v>12</v>
      </c>
      <c r="F65" s="43" t="s">
        <v>13</v>
      </c>
      <c r="G65" s="43" t="s">
        <v>178</v>
      </c>
      <c r="H65" s="43" t="s">
        <v>179</v>
      </c>
      <c r="I65" s="44" t="s">
        <v>17</v>
      </c>
      <c r="J65" s="45"/>
      <c r="K65" s="45"/>
      <c r="L65" s="45"/>
      <c r="M65" s="45"/>
      <c r="N65" s="45"/>
      <c r="O65" s="45"/>
      <c r="P65" s="45"/>
      <c r="Q65" s="45"/>
      <c r="R65" s="45"/>
      <c r="S65" s="45"/>
      <c r="T65" s="45"/>
      <c r="U65" s="45"/>
      <c r="V65" s="45"/>
      <c r="W65" s="45"/>
      <c r="X65" s="45"/>
      <c r="Y65" s="45"/>
      <c r="Z65" s="45"/>
      <c r="AA65" s="45"/>
      <c r="AB65" s="45"/>
      <c r="AC65" s="45">
        <v>2.4889999999999999E-2</v>
      </c>
      <c r="AD65" s="45"/>
      <c r="AE65" s="71"/>
      <c r="AF65" s="72"/>
      <c r="AG65" s="62" t="s">
        <v>590</v>
      </c>
    </row>
    <row r="66" spans="1:33" s="3" customFormat="1" ht="15" customHeight="1" x14ac:dyDescent="0.25">
      <c r="A66" s="43" t="s">
        <v>324</v>
      </c>
      <c r="B66" s="43" t="s">
        <v>9</v>
      </c>
      <c r="C66" s="43" t="s">
        <v>10</v>
      </c>
      <c r="D66" s="43" t="s">
        <v>33</v>
      </c>
      <c r="E66" s="43" t="s">
        <v>12</v>
      </c>
      <c r="F66" s="43" t="s">
        <v>13</v>
      </c>
      <c r="G66" s="43" t="s">
        <v>14</v>
      </c>
      <c r="H66" s="43" t="s">
        <v>908</v>
      </c>
      <c r="I66" s="44" t="s">
        <v>17</v>
      </c>
      <c r="J66" s="45">
        <v>7.0740988516316807E-5</v>
      </c>
      <c r="K66" s="45">
        <v>7.0188276569794803E-5</v>
      </c>
      <c r="L66" s="45">
        <v>4.8246672101876098E-5</v>
      </c>
      <c r="M66" s="45">
        <v>1.21370314756042E-5</v>
      </c>
      <c r="N66" s="45">
        <v>1.7192570408209199E-5</v>
      </c>
      <c r="O66" s="45">
        <v>3.43711426760477E-5</v>
      </c>
      <c r="P66" s="45">
        <v>2.3036463288233399E-4</v>
      </c>
      <c r="Q66" s="45">
        <v>2.1501790388192099E-4</v>
      </c>
      <c r="R66" s="45">
        <v>1.50447288394711E-4</v>
      </c>
      <c r="S66" s="45">
        <v>8.6629824627516703E-5</v>
      </c>
      <c r="T66" s="45">
        <v>4.56065527747301E-5</v>
      </c>
      <c r="U66" s="45">
        <v>1.1697664285011801E-5</v>
      </c>
      <c r="V66" s="45">
        <v>1.42568807207118E-4</v>
      </c>
      <c r="W66" s="45">
        <v>4.02168302352022E-4</v>
      </c>
      <c r="X66" s="45">
        <v>4.5559864778165398E-4</v>
      </c>
      <c r="Y66" s="45">
        <v>8.7785926689891501E-4</v>
      </c>
      <c r="Z66" s="45">
        <v>1.7140139620228699E-3</v>
      </c>
      <c r="AA66" s="45">
        <v>1.3653188792536501E-3</v>
      </c>
      <c r="AB66" s="45">
        <v>1.24456865242537E-3</v>
      </c>
      <c r="AC66" s="45">
        <v>1.4196001204128999E-3</v>
      </c>
      <c r="AD66" s="45">
        <v>1.5996584704248201E-3</v>
      </c>
      <c r="AE66" s="71">
        <v>1.91784905051587E-3</v>
      </c>
      <c r="AF66" s="72">
        <v>1.7795636539888499E-3</v>
      </c>
      <c r="AG66" s="62" t="s">
        <v>1037</v>
      </c>
    </row>
    <row r="67" spans="1:33" s="3" customFormat="1" ht="15" customHeight="1" x14ac:dyDescent="0.25">
      <c r="A67" s="43" t="s">
        <v>324</v>
      </c>
      <c r="B67" s="43" t="s">
        <v>9</v>
      </c>
      <c r="C67" s="43" t="s">
        <v>10</v>
      </c>
      <c r="D67" s="43" t="s">
        <v>33</v>
      </c>
      <c r="E67" s="43" t="s">
        <v>12</v>
      </c>
      <c r="F67" s="43" t="s">
        <v>13</v>
      </c>
      <c r="G67" s="43" t="s">
        <v>14</v>
      </c>
      <c r="H67" s="43" t="s">
        <v>32</v>
      </c>
      <c r="I67" s="44" t="s">
        <v>17</v>
      </c>
      <c r="J67" s="45">
        <v>0.13000680000000001</v>
      </c>
      <c r="K67" s="45"/>
      <c r="L67" s="45"/>
      <c r="M67" s="45"/>
      <c r="N67" s="45"/>
      <c r="O67" s="45"/>
      <c r="P67" s="45"/>
      <c r="Q67" s="45"/>
      <c r="R67" s="45"/>
      <c r="S67" s="45"/>
      <c r="T67" s="45"/>
      <c r="U67" s="45"/>
      <c r="V67" s="45">
        <v>7.0361999999999994E-2</v>
      </c>
      <c r="W67" s="45">
        <v>2.511E-2</v>
      </c>
      <c r="X67" s="45">
        <v>0.38106000000000001</v>
      </c>
      <c r="Y67" s="45">
        <v>0.456704</v>
      </c>
      <c r="Z67" s="45">
        <v>0.52183740000000001</v>
      </c>
      <c r="AA67" s="45">
        <v>0.42095749999999998</v>
      </c>
      <c r="AB67" s="45">
        <v>0.5464078</v>
      </c>
      <c r="AC67" s="45">
        <v>0.54378333000000001</v>
      </c>
      <c r="AD67" s="45">
        <v>0.56261539999999999</v>
      </c>
      <c r="AE67" s="71">
        <v>0.5361764</v>
      </c>
      <c r="AF67" s="72">
        <v>0.53399280000000005</v>
      </c>
      <c r="AG67" s="62" t="s">
        <v>353</v>
      </c>
    </row>
    <row r="68" spans="1:33" s="3" customFormat="1" ht="15" customHeight="1" x14ac:dyDescent="0.25">
      <c r="A68" s="43" t="s">
        <v>324</v>
      </c>
      <c r="B68" s="43" t="s">
        <v>9</v>
      </c>
      <c r="C68" s="43" t="s">
        <v>10</v>
      </c>
      <c r="D68" s="43" t="s">
        <v>33</v>
      </c>
      <c r="E68" s="43" t="s">
        <v>12</v>
      </c>
      <c r="F68" s="43" t="s">
        <v>13</v>
      </c>
      <c r="G68" s="43" t="s">
        <v>14</v>
      </c>
      <c r="H68" s="43" t="s">
        <v>885</v>
      </c>
      <c r="I68" s="44" t="s">
        <v>17</v>
      </c>
      <c r="J68" s="45"/>
      <c r="K68" s="45"/>
      <c r="L68" s="45"/>
      <c r="M68" s="45"/>
      <c r="N68" s="45"/>
      <c r="O68" s="45"/>
      <c r="P68" s="45"/>
      <c r="Q68" s="45"/>
      <c r="R68" s="45"/>
      <c r="S68" s="45"/>
      <c r="T68" s="45"/>
      <c r="U68" s="45">
        <v>0.31449751504899998</v>
      </c>
      <c r="V68" s="45">
        <v>0.16993751239177499</v>
      </c>
      <c r="W68" s="45">
        <v>0.16342779425835499</v>
      </c>
      <c r="X68" s="45">
        <v>0.159894972262968</v>
      </c>
      <c r="Y68" s="45">
        <v>0.14963222198547499</v>
      </c>
      <c r="Z68" s="45">
        <v>0.14761187040833801</v>
      </c>
      <c r="AA68" s="45">
        <v>0.140553146369024</v>
      </c>
      <c r="AB68" s="45">
        <v>9.5770874975352402E-2</v>
      </c>
      <c r="AC68" s="45">
        <v>5.9095899841891099E-2</v>
      </c>
      <c r="AD68" s="45">
        <v>6.6249578703862305E-2</v>
      </c>
      <c r="AE68" s="71">
        <v>6.3332930023179898E-2</v>
      </c>
      <c r="AF68" s="72">
        <v>4.24722926967568E-2</v>
      </c>
      <c r="AG68" s="62" t="s">
        <v>887</v>
      </c>
    </row>
    <row r="69" spans="1:33" s="3" customFormat="1" ht="15" customHeight="1" x14ac:dyDescent="0.25">
      <c r="A69" s="43" t="s">
        <v>324</v>
      </c>
      <c r="B69" s="43" t="s">
        <v>9</v>
      </c>
      <c r="C69" s="43" t="s">
        <v>10</v>
      </c>
      <c r="D69" s="43" t="s">
        <v>33</v>
      </c>
      <c r="E69" s="43" t="s">
        <v>12</v>
      </c>
      <c r="F69" s="43" t="s">
        <v>13</v>
      </c>
      <c r="G69" s="43" t="s">
        <v>14</v>
      </c>
      <c r="H69" s="43" t="s">
        <v>30</v>
      </c>
      <c r="I69" s="44" t="s">
        <v>17</v>
      </c>
      <c r="J69" s="45"/>
      <c r="K69" s="45">
        <v>6.575508947E-2</v>
      </c>
      <c r="L69" s="45">
        <v>7.3302047947999993E-2</v>
      </c>
      <c r="M69" s="45">
        <v>0.11565022971</v>
      </c>
      <c r="N69" s="45">
        <v>8.7087491559999994E-2</v>
      </c>
      <c r="O69" s="45">
        <v>0.11378812997</v>
      </c>
      <c r="P69" s="45">
        <v>0.11498362957</v>
      </c>
      <c r="Q69" s="45">
        <v>0.11575541111</v>
      </c>
      <c r="R69" s="45">
        <v>0.11486334786999999</v>
      </c>
      <c r="S69" s="45">
        <v>0.1697604238</v>
      </c>
      <c r="T69" s="45">
        <v>0.14903882081</v>
      </c>
      <c r="U69" s="45">
        <v>1.5016107662999999E-2</v>
      </c>
      <c r="V69" s="45"/>
      <c r="W69" s="45"/>
      <c r="X69" s="45"/>
      <c r="Y69" s="45"/>
      <c r="Z69" s="45"/>
      <c r="AA69" s="45"/>
      <c r="AB69" s="45"/>
      <c r="AC69" s="45"/>
      <c r="AD69" s="45"/>
      <c r="AE69" s="71"/>
      <c r="AF69" s="72"/>
      <c r="AG69" s="62" t="s">
        <v>351</v>
      </c>
    </row>
    <row r="70" spans="1:33" s="3" customFormat="1" ht="15" customHeight="1" x14ac:dyDescent="0.25">
      <c r="A70" s="43" t="s">
        <v>324</v>
      </c>
      <c r="B70" s="43" t="s">
        <v>9</v>
      </c>
      <c r="C70" s="43" t="s">
        <v>10</v>
      </c>
      <c r="D70" s="43" t="s">
        <v>33</v>
      </c>
      <c r="E70" s="43" t="s">
        <v>12</v>
      </c>
      <c r="F70" s="43" t="s">
        <v>13</v>
      </c>
      <c r="G70" s="43" t="s">
        <v>14</v>
      </c>
      <c r="H70" s="43" t="s">
        <v>31</v>
      </c>
      <c r="I70" s="44" t="s">
        <v>17</v>
      </c>
      <c r="J70" s="45"/>
      <c r="K70" s="45">
        <v>3.9852503480000002E-2</v>
      </c>
      <c r="L70" s="45">
        <v>4.9221198229999999E-2</v>
      </c>
      <c r="M70" s="45">
        <v>5.132164996E-2</v>
      </c>
      <c r="N70" s="45">
        <v>4.7939859670000001E-2</v>
      </c>
      <c r="O70" s="45">
        <v>5.6391570999000003E-2</v>
      </c>
      <c r="P70" s="45">
        <v>5.8425403850000002E-2</v>
      </c>
      <c r="Q70" s="45">
        <v>6.1312164650000001E-2</v>
      </c>
      <c r="R70" s="45">
        <v>6.2414538620000001E-2</v>
      </c>
      <c r="S70" s="45">
        <v>0.13078976107000001</v>
      </c>
      <c r="T70" s="45">
        <v>0.22365159950999999</v>
      </c>
      <c r="U70" s="45">
        <v>6.0858266146999997E-2</v>
      </c>
      <c r="V70" s="45">
        <v>1.7662143999999999E-4</v>
      </c>
      <c r="W70" s="45"/>
      <c r="X70" s="45"/>
      <c r="Y70" s="45"/>
      <c r="Z70" s="45"/>
      <c r="AA70" s="45"/>
      <c r="AB70" s="45"/>
      <c r="AC70" s="45"/>
      <c r="AD70" s="45"/>
      <c r="AE70" s="71"/>
      <c r="AF70" s="72"/>
      <c r="AG70" s="62" t="s">
        <v>352</v>
      </c>
    </row>
    <row r="71" spans="1:33" s="3" customFormat="1" ht="15" customHeight="1" x14ac:dyDescent="0.25">
      <c r="A71" s="43" t="s">
        <v>324</v>
      </c>
      <c r="B71" s="43" t="s">
        <v>9</v>
      </c>
      <c r="C71" s="43" t="s">
        <v>10</v>
      </c>
      <c r="D71" s="43" t="s">
        <v>33</v>
      </c>
      <c r="E71" s="43" t="s">
        <v>12</v>
      </c>
      <c r="F71" s="43" t="s">
        <v>13</v>
      </c>
      <c r="G71" s="43" t="s">
        <v>14</v>
      </c>
      <c r="H71" s="43" t="s">
        <v>910</v>
      </c>
      <c r="I71" s="44" t="s">
        <v>17</v>
      </c>
      <c r="J71" s="45"/>
      <c r="K71" s="45"/>
      <c r="L71" s="45"/>
      <c r="M71" s="45"/>
      <c r="N71" s="45"/>
      <c r="O71" s="45"/>
      <c r="P71" s="45"/>
      <c r="Q71" s="45"/>
      <c r="R71" s="45"/>
      <c r="S71" s="45"/>
      <c r="T71" s="45">
        <v>1.66452971121015E-5</v>
      </c>
      <c r="U71" s="45">
        <v>1.6826673866917501E-6</v>
      </c>
      <c r="V71" s="45">
        <v>6.2912206487937206E-5</v>
      </c>
      <c r="W71" s="45">
        <v>7.8511321475169097E-4</v>
      </c>
      <c r="X71" s="45">
        <v>7.6966220302892999E-4</v>
      </c>
      <c r="Y71" s="45">
        <v>1.1465651978429701E-3</v>
      </c>
      <c r="Z71" s="45">
        <v>2.6827505662810102E-3</v>
      </c>
      <c r="AA71" s="45">
        <v>2.69791528792167E-3</v>
      </c>
      <c r="AB71" s="45">
        <v>2.58844549547823E-3</v>
      </c>
      <c r="AC71" s="45">
        <v>4.1460103414941397E-3</v>
      </c>
      <c r="AD71" s="45">
        <v>3.53613753688668E-3</v>
      </c>
      <c r="AE71" s="71">
        <v>6.2215969329475198E-3</v>
      </c>
      <c r="AF71" s="72">
        <v>8.7266394621335498E-3</v>
      </c>
      <c r="AG71" s="62" t="s">
        <v>1038</v>
      </c>
    </row>
    <row r="72" spans="1:33" s="3" customFormat="1" ht="15" customHeight="1" x14ac:dyDescent="0.25">
      <c r="A72" s="43" t="s">
        <v>324</v>
      </c>
      <c r="B72" s="43" t="s">
        <v>41</v>
      </c>
      <c r="C72" s="43" t="s">
        <v>45</v>
      </c>
      <c r="D72" s="43" t="s">
        <v>43</v>
      </c>
      <c r="E72" s="43" t="s">
        <v>46</v>
      </c>
      <c r="F72" s="43" t="s">
        <v>13</v>
      </c>
      <c r="G72" s="43" t="s">
        <v>14</v>
      </c>
      <c r="H72" s="43" t="s">
        <v>908</v>
      </c>
      <c r="I72" s="44" t="s">
        <v>17</v>
      </c>
      <c r="J72" s="45">
        <v>9.9226304319563803E-7</v>
      </c>
      <c r="K72" s="45">
        <v>1.2213005614346301E-6</v>
      </c>
      <c r="L72" s="45">
        <v>9.9264373046284604E-8</v>
      </c>
      <c r="M72" s="45"/>
      <c r="N72" s="45">
        <v>1.29006975331714E-9</v>
      </c>
      <c r="O72" s="45">
        <v>4.79710088728203E-9</v>
      </c>
      <c r="P72" s="45"/>
      <c r="Q72" s="45"/>
      <c r="R72" s="45"/>
      <c r="S72" s="45">
        <v>1.3779503626027901E-6</v>
      </c>
      <c r="T72" s="45">
        <v>5.0569485440498302E-7</v>
      </c>
      <c r="U72" s="45">
        <v>8.3987674637466197E-7</v>
      </c>
      <c r="V72" s="45">
        <v>6.2498902579385002E-7</v>
      </c>
      <c r="W72" s="45">
        <v>4.5172878439091501E-6</v>
      </c>
      <c r="X72" s="45">
        <v>6.4995277353600302E-6</v>
      </c>
      <c r="Y72" s="45">
        <v>1.34720721823832E-5</v>
      </c>
      <c r="Z72" s="45">
        <v>4.3236021560301E-5</v>
      </c>
      <c r="AA72" s="45">
        <v>2.5814210151592099E-5</v>
      </c>
      <c r="AB72" s="45">
        <v>3.5543311492261003E-5</v>
      </c>
      <c r="AC72" s="45">
        <v>4.6246559779885298E-5</v>
      </c>
      <c r="AD72" s="45">
        <v>5.3433685786866803E-5</v>
      </c>
      <c r="AE72" s="71">
        <v>2.7054153994664201E-5</v>
      </c>
      <c r="AF72" s="72">
        <v>3.2864358853097102E-5</v>
      </c>
      <c r="AG72" s="62" t="s">
        <v>1112</v>
      </c>
    </row>
    <row r="73" spans="1:33" s="3" customFormat="1" ht="15" customHeight="1" x14ac:dyDescent="0.25">
      <c r="A73" s="43" t="s">
        <v>324</v>
      </c>
      <c r="B73" s="43" t="s">
        <v>41</v>
      </c>
      <c r="C73" s="43" t="s">
        <v>45</v>
      </c>
      <c r="D73" s="43" t="s">
        <v>43</v>
      </c>
      <c r="E73" s="43" t="s">
        <v>46</v>
      </c>
      <c r="F73" s="43" t="s">
        <v>13</v>
      </c>
      <c r="G73" s="43" t="s">
        <v>14</v>
      </c>
      <c r="H73" s="43" t="s">
        <v>32</v>
      </c>
      <c r="I73" s="44" t="s">
        <v>17</v>
      </c>
      <c r="J73" s="45">
        <v>1.2802304256000001</v>
      </c>
      <c r="K73" s="45">
        <v>1.03181407</v>
      </c>
      <c r="L73" s="45">
        <v>0.60534505360000002</v>
      </c>
      <c r="M73" s="45">
        <v>0.61327481179999999</v>
      </c>
      <c r="N73" s="45">
        <v>1.1403934306000001</v>
      </c>
      <c r="O73" s="45">
        <v>1.4610793103999999</v>
      </c>
      <c r="P73" s="45">
        <v>1.4957491758000001</v>
      </c>
      <c r="Q73" s="45">
        <v>1.4984054736000001</v>
      </c>
      <c r="R73" s="45">
        <v>1.4266662018</v>
      </c>
      <c r="S73" s="45">
        <v>1.2135199117</v>
      </c>
      <c r="T73" s="45">
        <v>1.0192088510999999</v>
      </c>
      <c r="U73" s="45">
        <v>1.1527487966959999</v>
      </c>
      <c r="V73" s="45">
        <v>0.71463443384097003</v>
      </c>
      <c r="W73" s="45">
        <v>0.88496046588246802</v>
      </c>
      <c r="X73" s="45">
        <v>0.623402806363346</v>
      </c>
      <c r="Y73" s="45">
        <v>0.73118814462762505</v>
      </c>
      <c r="Z73" s="45">
        <v>1.0247190817407701</v>
      </c>
      <c r="AA73" s="45">
        <v>1.17060308627955</v>
      </c>
      <c r="AB73" s="45">
        <v>1.05668697618271</v>
      </c>
      <c r="AC73" s="45">
        <v>0.65169094836949304</v>
      </c>
      <c r="AD73" s="45">
        <v>0.65277098190458704</v>
      </c>
      <c r="AE73" s="71">
        <v>0.64883120866830502</v>
      </c>
      <c r="AF73" s="72">
        <v>0.55347367112620005</v>
      </c>
      <c r="AG73" s="62" t="s">
        <v>365</v>
      </c>
    </row>
    <row r="74" spans="1:33" s="3" customFormat="1" ht="15" customHeight="1" x14ac:dyDescent="0.25">
      <c r="A74" s="43" t="s">
        <v>324</v>
      </c>
      <c r="B74" s="43" t="s">
        <v>41</v>
      </c>
      <c r="C74" s="43" t="s">
        <v>45</v>
      </c>
      <c r="D74" s="43" t="s">
        <v>43</v>
      </c>
      <c r="E74" s="43" t="s">
        <v>46</v>
      </c>
      <c r="F74" s="43" t="s">
        <v>13</v>
      </c>
      <c r="G74" s="43" t="s">
        <v>14</v>
      </c>
      <c r="H74" s="43" t="s">
        <v>885</v>
      </c>
      <c r="I74" s="44" t="s">
        <v>17</v>
      </c>
      <c r="J74" s="45"/>
      <c r="K74" s="45"/>
      <c r="L74" s="45"/>
      <c r="M74" s="45"/>
      <c r="N74" s="45"/>
      <c r="O74" s="45"/>
      <c r="P74" s="45"/>
      <c r="Q74" s="45"/>
      <c r="R74" s="45"/>
      <c r="S74" s="45"/>
      <c r="T74" s="45"/>
      <c r="U74" s="45"/>
      <c r="V74" s="45">
        <v>4.9839237484930202E-2</v>
      </c>
      <c r="W74" s="45">
        <v>5.8913797721530797E-2</v>
      </c>
      <c r="X74" s="45">
        <v>7.3962374049077406E-2</v>
      </c>
      <c r="Y74" s="45">
        <v>6.7040094743920906E-2</v>
      </c>
      <c r="Z74" s="45">
        <v>5.60475160061462E-2</v>
      </c>
      <c r="AA74" s="45">
        <v>6.4413988631537702E-2</v>
      </c>
      <c r="AB74" s="45">
        <v>7.4613919580078097E-2</v>
      </c>
      <c r="AC74" s="45">
        <v>8.1133735166292797E-2</v>
      </c>
      <c r="AD74" s="45">
        <v>8.3154326175692503E-2</v>
      </c>
      <c r="AE74" s="71">
        <v>7.9996051538974905E-2</v>
      </c>
      <c r="AF74" s="72">
        <v>8.8529286149438099E-2</v>
      </c>
      <c r="AG74" s="62" t="s">
        <v>1028</v>
      </c>
    </row>
    <row r="75" spans="1:33" s="3" customFormat="1" ht="15" customHeight="1" x14ac:dyDescent="0.25">
      <c r="A75" s="43" t="s">
        <v>324</v>
      </c>
      <c r="B75" s="43" t="s">
        <v>41</v>
      </c>
      <c r="C75" s="43" t="s">
        <v>45</v>
      </c>
      <c r="D75" s="43" t="s">
        <v>43</v>
      </c>
      <c r="E75" s="43" t="s">
        <v>46</v>
      </c>
      <c r="F75" s="43" t="s">
        <v>13</v>
      </c>
      <c r="G75" s="43" t="s">
        <v>14</v>
      </c>
      <c r="H75" s="43" t="s">
        <v>30</v>
      </c>
      <c r="I75" s="44" t="s">
        <v>17</v>
      </c>
      <c r="J75" s="45"/>
      <c r="K75" s="45"/>
      <c r="L75" s="45"/>
      <c r="M75" s="45"/>
      <c r="N75" s="45"/>
      <c r="O75" s="45"/>
      <c r="P75" s="45"/>
      <c r="Q75" s="45"/>
      <c r="R75" s="45"/>
      <c r="S75" s="45">
        <v>9.7301440447000002E-3</v>
      </c>
      <c r="T75" s="45">
        <v>3.8832245927999998E-2</v>
      </c>
      <c r="U75" s="45">
        <v>8.7190073599999998E-4</v>
      </c>
      <c r="V75" s="45">
        <v>8.9769307508473298E-3</v>
      </c>
      <c r="W75" s="45">
        <v>6.0453269999999997E-5</v>
      </c>
      <c r="X75" s="45">
        <v>7.8443454999999995E-4</v>
      </c>
      <c r="Y75" s="45">
        <v>6.1720653800000002E-3</v>
      </c>
      <c r="Z75" s="45">
        <v>8.8739256099999997E-3</v>
      </c>
      <c r="AA75" s="45">
        <v>7.7584300000000002E-3</v>
      </c>
      <c r="AB75" s="45">
        <v>6.8628259999999998E-3</v>
      </c>
      <c r="AC75" s="45">
        <v>3.4495333600000001E-3</v>
      </c>
      <c r="AD75" s="45">
        <v>2.7240941200000002E-3</v>
      </c>
      <c r="AE75" s="71">
        <v>4.9027029199999999E-3</v>
      </c>
      <c r="AF75" s="72">
        <v>5.0754191099999998E-3</v>
      </c>
      <c r="AG75" s="62" t="s">
        <v>363</v>
      </c>
    </row>
    <row r="76" spans="1:33" s="3" customFormat="1" ht="15" customHeight="1" x14ac:dyDescent="0.25">
      <c r="A76" s="43" t="s">
        <v>324</v>
      </c>
      <c r="B76" s="43" t="s">
        <v>41</v>
      </c>
      <c r="C76" s="43" t="s">
        <v>45</v>
      </c>
      <c r="D76" s="43" t="s">
        <v>43</v>
      </c>
      <c r="E76" s="43" t="s">
        <v>46</v>
      </c>
      <c r="F76" s="43" t="s">
        <v>13</v>
      </c>
      <c r="G76" s="43" t="s">
        <v>14</v>
      </c>
      <c r="H76" s="43" t="s">
        <v>31</v>
      </c>
      <c r="I76" s="44" t="s">
        <v>17</v>
      </c>
      <c r="J76" s="45">
        <v>8.6758513299999996E-3</v>
      </c>
      <c r="K76" s="45"/>
      <c r="L76" s="45"/>
      <c r="M76" s="45"/>
      <c r="N76" s="45"/>
      <c r="O76" s="45">
        <v>3.1049033787000002E-3</v>
      </c>
      <c r="P76" s="45">
        <v>4.9786792983999998E-3</v>
      </c>
      <c r="Q76" s="45"/>
      <c r="R76" s="45"/>
      <c r="S76" s="45"/>
      <c r="T76" s="45">
        <v>1.7257541421000001E-3</v>
      </c>
      <c r="U76" s="45"/>
      <c r="V76" s="45"/>
      <c r="W76" s="45"/>
      <c r="X76" s="45"/>
      <c r="Y76" s="45"/>
      <c r="Z76" s="45">
        <v>5.2532381599999997E-3</v>
      </c>
      <c r="AA76" s="45">
        <v>5.1193141200000002E-3</v>
      </c>
      <c r="AB76" s="45"/>
      <c r="AC76" s="45"/>
      <c r="AD76" s="45"/>
      <c r="AE76" s="71"/>
      <c r="AF76" s="72"/>
      <c r="AG76" s="62" t="s">
        <v>364</v>
      </c>
    </row>
    <row r="77" spans="1:33" s="3" customFormat="1" ht="15" customHeight="1" x14ac:dyDescent="0.25">
      <c r="A77" s="43" t="s">
        <v>324</v>
      </c>
      <c r="B77" s="43" t="s">
        <v>41</v>
      </c>
      <c r="C77" s="43" t="s">
        <v>45</v>
      </c>
      <c r="D77" s="43" t="s">
        <v>43</v>
      </c>
      <c r="E77" s="43" t="s">
        <v>46</v>
      </c>
      <c r="F77" s="43" t="s">
        <v>13</v>
      </c>
      <c r="G77" s="43" t="s">
        <v>14</v>
      </c>
      <c r="H77" s="43" t="s">
        <v>19</v>
      </c>
      <c r="I77" s="44" t="s">
        <v>17</v>
      </c>
      <c r="J77" s="45"/>
      <c r="K77" s="45"/>
      <c r="L77" s="45"/>
      <c r="M77" s="45"/>
      <c r="N77" s="45"/>
      <c r="O77" s="45">
        <v>2.4389771684E-2</v>
      </c>
      <c r="P77" s="45">
        <v>1.8925969301E-2</v>
      </c>
      <c r="Q77" s="45">
        <v>1.6089484439999999E-2</v>
      </c>
      <c r="R77" s="45">
        <v>5.3730238453999997E-2</v>
      </c>
      <c r="S77" s="45"/>
      <c r="T77" s="45"/>
      <c r="U77" s="45"/>
      <c r="V77" s="45"/>
      <c r="W77" s="45"/>
      <c r="X77" s="45"/>
      <c r="Y77" s="45"/>
      <c r="Z77" s="45"/>
      <c r="AA77" s="45"/>
      <c r="AB77" s="45"/>
      <c r="AC77" s="45"/>
      <c r="AD77" s="45"/>
      <c r="AE77" s="71"/>
      <c r="AF77" s="72"/>
      <c r="AG77" s="62" t="s">
        <v>361</v>
      </c>
    </row>
    <row r="78" spans="1:33" s="3" customFormat="1" ht="15" customHeight="1" x14ac:dyDescent="0.25">
      <c r="A78" s="43" t="s">
        <v>324</v>
      </c>
      <c r="B78" s="43" t="s">
        <v>41</v>
      </c>
      <c r="C78" s="43" t="s">
        <v>45</v>
      </c>
      <c r="D78" s="43" t="s">
        <v>43</v>
      </c>
      <c r="E78" s="43" t="s">
        <v>46</v>
      </c>
      <c r="F78" s="43" t="s">
        <v>13</v>
      </c>
      <c r="G78" s="43" t="s">
        <v>14</v>
      </c>
      <c r="H78" s="43" t="s">
        <v>26</v>
      </c>
      <c r="I78" s="44" t="s">
        <v>17</v>
      </c>
      <c r="J78" s="45"/>
      <c r="K78" s="45"/>
      <c r="L78" s="45"/>
      <c r="M78" s="45"/>
      <c r="N78" s="45"/>
      <c r="O78" s="45"/>
      <c r="P78" s="45"/>
      <c r="Q78" s="45"/>
      <c r="R78" s="45"/>
      <c r="S78" s="45"/>
      <c r="T78" s="45"/>
      <c r="U78" s="45"/>
      <c r="V78" s="45"/>
      <c r="W78" s="45"/>
      <c r="X78" s="45"/>
      <c r="Y78" s="45"/>
      <c r="Z78" s="45"/>
      <c r="AA78" s="45"/>
      <c r="AB78" s="45"/>
      <c r="AC78" s="45"/>
      <c r="AD78" s="45"/>
      <c r="AE78" s="71">
        <v>7.8414684509136093E-3</v>
      </c>
      <c r="AF78" s="72">
        <v>1.39702277751224E-2</v>
      </c>
      <c r="AG78" s="62" t="s">
        <v>435</v>
      </c>
    </row>
    <row r="79" spans="1:33" s="3" customFormat="1" ht="15" customHeight="1" x14ac:dyDescent="0.25">
      <c r="A79" s="43" t="s">
        <v>324</v>
      </c>
      <c r="B79" s="43" t="s">
        <v>41</v>
      </c>
      <c r="C79" s="43" t="s">
        <v>45</v>
      </c>
      <c r="D79" s="43" t="s">
        <v>43</v>
      </c>
      <c r="E79" s="43" t="s">
        <v>46</v>
      </c>
      <c r="F79" s="43" t="s">
        <v>13</v>
      </c>
      <c r="G79" s="43" t="s">
        <v>14</v>
      </c>
      <c r="H79" s="43" t="s">
        <v>910</v>
      </c>
      <c r="I79" s="44" t="s">
        <v>17</v>
      </c>
      <c r="J79" s="45"/>
      <c r="K79" s="45"/>
      <c r="L79" s="45"/>
      <c r="M79" s="45"/>
      <c r="N79" s="45"/>
      <c r="O79" s="45"/>
      <c r="P79" s="45"/>
      <c r="Q79" s="45"/>
      <c r="R79" s="45"/>
      <c r="S79" s="45"/>
      <c r="T79" s="45">
        <v>1.8456648414558201E-7</v>
      </c>
      <c r="U79" s="45">
        <v>1.2081328165454299E-7</v>
      </c>
      <c r="V79" s="45">
        <v>2.7579271660957199E-7</v>
      </c>
      <c r="W79" s="45">
        <v>8.8186521920016604E-6</v>
      </c>
      <c r="X79" s="45">
        <v>1.09799290665196E-5</v>
      </c>
      <c r="Y79" s="45">
        <v>1.7595769264605399E-5</v>
      </c>
      <c r="Z79" s="45">
        <v>6.7672413349389004E-5</v>
      </c>
      <c r="AA79" s="45">
        <v>5.1009733529557901E-5</v>
      </c>
      <c r="AB79" s="45">
        <v>7.3922739695582199E-5</v>
      </c>
      <c r="AC79" s="45">
        <v>1.3506529926903899E-4</v>
      </c>
      <c r="AD79" s="45">
        <v>1.18118251825947E-4</v>
      </c>
      <c r="AE79" s="71">
        <v>8.7765010218827098E-5</v>
      </c>
      <c r="AF79" s="72">
        <v>1.6116052394209699E-4</v>
      </c>
      <c r="AG79" s="62" t="s">
        <v>1113</v>
      </c>
    </row>
    <row r="80" spans="1:33" s="3" customFormat="1" ht="15" customHeight="1" x14ac:dyDescent="0.25">
      <c r="A80" s="43" t="s">
        <v>324</v>
      </c>
      <c r="B80" s="43" t="s">
        <v>41</v>
      </c>
      <c r="C80" s="43" t="s">
        <v>45</v>
      </c>
      <c r="D80" s="43" t="s">
        <v>43</v>
      </c>
      <c r="E80" s="43" t="s">
        <v>46</v>
      </c>
      <c r="F80" s="43" t="s">
        <v>13</v>
      </c>
      <c r="G80" s="43" t="s">
        <v>14</v>
      </c>
      <c r="H80" s="43" t="s">
        <v>44</v>
      </c>
      <c r="I80" s="44" t="s">
        <v>17</v>
      </c>
      <c r="J80" s="45">
        <v>1.755266684E-3</v>
      </c>
      <c r="K80" s="45">
        <v>5.7771839999999999E-6</v>
      </c>
      <c r="L80" s="45">
        <v>1.6066933299999999E-3</v>
      </c>
      <c r="M80" s="45">
        <v>3.0327293020000002E-3</v>
      </c>
      <c r="N80" s="45">
        <v>3.5681886326999999E-3</v>
      </c>
      <c r="O80" s="45">
        <v>3.3838424739000002E-3</v>
      </c>
      <c r="P80" s="45">
        <v>2.8844315678E-3</v>
      </c>
      <c r="Q80" s="45">
        <v>2.5318508879999999E-3</v>
      </c>
      <c r="R80" s="45">
        <v>1.4290965040000001E-3</v>
      </c>
      <c r="S80" s="45">
        <v>5.0900265413999996E-3</v>
      </c>
      <c r="T80" s="45">
        <v>2.3864933845999998E-3</v>
      </c>
      <c r="U80" s="45">
        <v>1.095071483E-3</v>
      </c>
      <c r="V80" s="45"/>
      <c r="W80" s="45"/>
      <c r="X80" s="45"/>
      <c r="Y80" s="45"/>
      <c r="Z80" s="45"/>
      <c r="AA80" s="45"/>
      <c r="AB80" s="45"/>
      <c r="AC80" s="45"/>
      <c r="AD80" s="45"/>
      <c r="AE80" s="71"/>
      <c r="AF80" s="72"/>
      <c r="AG80" s="62" t="s">
        <v>362</v>
      </c>
    </row>
    <row r="81" spans="1:33" s="3" customFormat="1" ht="15" customHeight="1" x14ac:dyDescent="0.25">
      <c r="A81" s="43" t="s">
        <v>324</v>
      </c>
      <c r="B81" s="43" t="s">
        <v>295</v>
      </c>
      <c r="C81" s="43" t="s">
        <v>45</v>
      </c>
      <c r="D81" s="43" t="s">
        <v>296</v>
      </c>
      <c r="E81" s="43" t="s">
        <v>12</v>
      </c>
      <c r="F81" s="43" t="s">
        <v>13</v>
      </c>
      <c r="G81" s="43" t="s">
        <v>818</v>
      </c>
      <c r="H81" s="43" t="s">
        <v>31</v>
      </c>
      <c r="I81" s="44" t="s">
        <v>17</v>
      </c>
      <c r="J81" s="45">
        <v>6.1494048231617802</v>
      </c>
      <c r="K81" s="45">
        <v>6.4953149876358598</v>
      </c>
      <c r="L81" s="45">
        <v>6.7588234045814</v>
      </c>
      <c r="M81" s="45">
        <v>6.7408440469578403</v>
      </c>
      <c r="N81" s="45">
        <v>6.7832114770820304</v>
      </c>
      <c r="O81" s="45">
        <v>6.9746652206988298</v>
      </c>
      <c r="P81" s="45">
        <v>7.1942885724429804</v>
      </c>
      <c r="Q81" s="45">
        <v>7.28602770561419</v>
      </c>
      <c r="R81" s="45">
        <v>7.3531483814322396</v>
      </c>
      <c r="S81" s="45">
        <v>7.4342945167257399</v>
      </c>
      <c r="T81" s="45">
        <v>7.5256533516985797</v>
      </c>
      <c r="U81" s="45">
        <v>7.5473002615871296</v>
      </c>
      <c r="V81" s="45">
        <v>7.7705106285162397</v>
      </c>
      <c r="W81" s="45">
        <v>7.8003012935790199</v>
      </c>
      <c r="X81" s="45">
        <v>7.73090853314529</v>
      </c>
      <c r="Y81" s="45">
        <v>7.6661203229497996</v>
      </c>
      <c r="Z81" s="45">
        <v>7.3756885515824901</v>
      </c>
      <c r="AA81" s="45">
        <v>7.54928094088823</v>
      </c>
      <c r="AB81" s="45">
        <v>7.6858539333765004</v>
      </c>
      <c r="AC81" s="45">
        <v>7.6076075459850099</v>
      </c>
      <c r="AD81" s="45">
        <v>7.90624178569285</v>
      </c>
      <c r="AE81" s="71">
        <v>7.9174391323001903</v>
      </c>
      <c r="AF81" s="72">
        <v>7.8770329046640803</v>
      </c>
      <c r="AG81" s="62" t="s">
        <v>380</v>
      </c>
    </row>
    <row r="82" spans="1:33" s="3" customFormat="1" ht="15" customHeight="1" x14ac:dyDescent="0.25">
      <c r="A82" s="43" t="s">
        <v>324</v>
      </c>
      <c r="B82" s="43" t="s">
        <v>90</v>
      </c>
      <c r="C82" s="43" t="s">
        <v>45</v>
      </c>
      <c r="D82" s="43" t="s">
        <v>57</v>
      </c>
      <c r="E82" s="43" t="s">
        <v>91</v>
      </c>
      <c r="F82" s="43" t="s">
        <v>13</v>
      </c>
      <c r="G82" s="43" t="s">
        <v>14</v>
      </c>
      <c r="H82" s="43" t="s">
        <v>322</v>
      </c>
      <c r="I82" s="44" t="s">
        <v>17</v>
      </c>
      <c r="J82" s="45">
        <v>7.1531016812356697E-4</v>
      </c>
      <c r="K82" s="45">
        <v>1.65332902301907E-3</v>
      </c>
      <c r="L82" s="45">
        <v>2.08430121984142E-3</v>
      </c>
      <c r="M82" s="45">
        <v>1.2292119540059701E-2</v>
      </c>
      <c r="N82" s="45">
        <v>2.1202983895256499E-2</v>
      </c>
      <c r="O82" s="45">
        <v>1.9783344147839999E-2</v>
      </c>
      <c r="P82" s="45">
        <v>1.9517008322199901E-2</v>
      </c>
      <c r="Q82" s="45">
        <v>1.53199525030124E-2</v>
      </c>
      <c r="R82" s="45">
        <v>1.5069859264855601E-2</v>
      </c>
      <c r="S82" s="45">
        <v>1.4579646671293901E-2</v>
      </c>
      <c r="T82" s="45">
        <v>3.5329181338986299E-2</v>
      </c>
      <c r="U82" s="45">
        <v>3.04103349834513E-2</v>
      </c>
      <c r="V82" s="45">
        <v>4.0201427315265402E-2</v>
      </c>
      <c r="W82" s="45">
        <v>8.3798021323424399E-2</v>
      </c>
      <c r="X82" s="45">
        <v>4.6523810487639997E-2</v>
      </c>
      <c r="Y82" s="45">
        <v>5.2877942074710804E-3</v>
      </c>
      <c r="Z82" s="45">
        <v>2.91470134128013E-3</v>
      </c>
      <c r="AA82" s="45">
        <v>3.36267237541533E-3</v>
      </c>
      <c r="AB82" s="45">
        <v>1.4274759003321601E-3</v>
      </c>
      <c r="AC82" s="45">
        <v>2.66422180747726E-3</v>
      </c>
      <c r="AD82" s="45">
        <v>3.8226183140566798E-3</v>
      </c>
      <c r="AE82" s="71">
        <v>1.94177130688224E-3</v>
      </c>
      <c r="AF82" s="72">
        <v>2.6321112967972399E-3</v>
      </c>
      <c r="AG82" s="62" t="s">
        <v>485</v>
      </c>
    </row>
    <row r="83" spans="1:33" s="3" customFormat="1" ht="15" customHeight="1" x14ac:dyDescent="0.25">
      <c r="A83" s="43" t="s">
        <v>324</v>
      </c>
      <c r="B83" s="43" t="s">
        <v>98</v>
      </c>
      <c r="C83" s="43" t="s">
        <v>45</v>
      </c>
      <c r="D83" s="43" t="s">
        <v>57</v>
      </c>
      <c r="E83" s="43" t="s">
        <v>12</v>
      </c>
      <c r="F83" s="43" t="s">
        <v>13</v>
      </c>
      <c r="G83" s="43" t="s">
        <v>14</v>
      </c>
      <c r="H83" s="43" t="s">
        <v>908</v>
      </c>
      <c r="I83" s="44" t="s">
        <v>17</v>
      </c>
      <c r="J83" s="45">
        <v>2.25619735276926E-4</v>
      </c>
      <c r="K83" s="45">
        <v>3.1888217763171802E-4</v>
      </c>
      <c r="L83" s="45">
        <v>4.2881741387778899E-4</v>
      </c>
      <c r="M83" s="45">
        <v>1.13193455679805E-4</v>
      </c>
      <c r="N83" s="45">
        <v>1.6706343140667E-4</v>
      </c>
      <c r="O83" s="45">
        <v>2.9878644788103499E-4</v>
      </c>
      <c r="P83" s="45">
        <v>2.3643570859616901E-3</v>
      </c>
      <c r="Q83" s="45">
        <v>2.1389110017094501E-3</v>
      </c>
      <c r="R83" s="45">
        <v>1.2915978857559701E-3</v>
      </c>
      <c r="S83" s="45">
        <v>1.1775731417489599E-3</v>
      </c>
      <c r="T83" s="45">
        <v>1.01475943845312E-3</v>
      </c>
      <c r="U83" s="45">
        <v>2.43068151290012E-3</v>
      </c>
      <c r="V83" s="45">
        <v>4.1751810192051002E-3</v>
      </c>
      <c r="W83" s="45">
        <v>1.1704108896072299E-2</v>
      </c>
      <c r="X83" s="45">
        <v>8.9105999155501998E-3</v>
      </c>
      <c r="Y83" s="45">
        <v>1.8991291737399801E-2</v>
      </c>
      <c r="Z83" s="45">
        <v>1.9444114434979801E-2</v>
      </c>
      <c r="AA83" s="45">
        <v>2.2666883412785801E-2</v>
      </c>
      <c r="AB83" s="45">
        <v>2.33837448625604E-2</v>
      </c>
      <c r="AC83" s="45">
        <v>2.7040619891614201E-2</v>
      </c>
      <c r="AD83" s="45">
        <v>3.2261871864042099E-2</v>
      </c>
      <c r="AE83" s="71">
        <v>3.6135693350553201E-2</v>
      </c>
      <c r="AF83" s="72">
        <v>3.5697644177888302E-2</v>
      </c>
      <c r="AG83" s="62" t="s">
        <v>1123</v>
      </c>
    </row>
    <row r="84" spans="1:33" s="3" customFormat="1" ht="15" customHeight="1" x14ac:dyDescent="0.25">
      <c r="A84" s="43" t="s">
        <v>324</v>
      </c>
      <c r="B84" s="43" t="s">
        <v>98</v>
      </c>
      <c r="C84" s="43" t="s">
        <v>45</v>
      </c>
      <c r="D84" s="43" t="s">
        <v>57</v>
      </c>
      <c r="E84" s="43" t="s">
        <v>12</v>
      </c>
      <c r="F84" s="43" t="s">
        <v>13</v>
      </c>
      <c r="G84" s="43" t="s">
        <v>14</v>
      </c>
      <c r="H84" s="43" t="s">
        <v>322</v>
      </c>
      <c r="I84" s="44" t="s">
        <v>17</v>
      </c>
      <c r="J84" s="45">
        <v>3.7644614738263898E-4</v>
      </c>
      <c r="K84" s="45">
        <v>2.84012044688678E-3</v>
      </c>
      <c r="L84" s="45">
        <v>3.4995214548143201E-3</v>
      </c>
      <c r="M84" s="45">
        <v>2.1810344628270799E-2</v>
      </c>
      <c r="N84" s="45">
        <v>3.5075546345088603E-2</v>
      </c>
      <c r="O84" s="45">
        <v>3.4315772198399999E-2</v>
      </c>
      <c r="P84" s="45">
        <v>3.3853750425134499E-2</v>
      </c>
      <c r="Q84" s="45">
        <v>3.2801882377347699E-2</v>
      </c>
      <c r="R84" s="45">
        <v>3.6731559637128597E-2</v>
      </c>
      <c r="S84" s="45">
        <v>3.5536623710027401E-2</v>
      </c>
      <c r="T84" s="45">
        <v>6.05626213915249E-2</v>
      </c>
      <c r="U84" s="45">
        <v>5.5487981197004099E-2</v>
      </c>
      <c r="V84" s="45">
        <v>5.0705788977967702E-2</v>
      </c>
      <c r="W84" s="45">
        <v>4.2135385280086902E-2</v>
      </c>
      <c r="X84" s="45">
        <v>4.6042566515277897E-2</v>
      </c>
      <c r="Y84" s="45">
        <v>2.6309322606857099E-2</v>
      </c>
      <c r="Z84" s="45">
        <v>1.46640111444059E-2</v>
      </c>
      <c r="AA84" s="45">
        <v>1.7169384660384999E-2</v>
      </c>
      <c r="AB84" s="45">
        <v>7.3105292983233396E-3</v>
      </c>
      <c r="AC84" s="45">
        <v>1.3748414555079301E-2</v>
      </c>
      <c r="AD84" s="45">
        <v>2.02306333191659E-2</v>
      </c>
      <c r="AE84" s="71">
        <v>1.1074316818784799E-2</v>
      </c>
      <c r="AF84" s="72">
        <v>2.32785683791744E-2</v>
      </c>
      <c r="AG84" s="62" t="s">
        <v>497</v>
      </c>
    </row>
    <row r="85" spans="1:33" s="3" customFormat="1" ht="15" customHeight="1" x14ac:dyDescent="0.25">
      <c r="A85" s="43" t="s">
        <v>324</v>
      </c>
      <c r="B85" s="43" t="s">
        <v>98</v>
      </c>
      <c r="C85" s="43" t="s">
        <v>45</v>
      </c>
      <c r="D85" s="43" t="s">
        <v>57</v>
      </c>
      <c r="E85" s="43" t="s">
        <v>12</v>
      </c>
      <c r="F85" s="43" t="s">
        <v>13</v>
      </c>
      <c r="G85" s="43" t="s">
        <v>14</v>
      </c>
      <c r="H85" s="43" t="s">
        <v>910</v>
      </c>
      <c r="I85" s="44" t="s">
        <v>17</v>
      </c>
      <c r="J85" s="45"/>
      <c r="K85" s="45"/>
      <c r="L85" s="45"/>
      <c r="M85" s="45"/>
      <c r="N85" s="45"/>
      <c r="O85" s="45"/>
      <c r="P85" s="45"/>
      <c r="Q85" s="45"/>
      <c r="R85" s="45"/>
      <c r="S85" s="45"/>
      <c r="T85" s="45">
        <v>4.0081201229467798E-4</v>
      </c>
      <c r="U85" s="45">
        <v>3.78390745948368E-4</v>
      </c>
      <c r="V85" s="45">
        <v>1.9938800832930998E-3</v>
      </c>
      <c r="W85" s="45">
        <v>2.4727166354761399E-2</v>
      </c>
      <c r="X85" s="45">
        <v>1.6290385563836E-2</v>
      </c>
      <c r="Y85" s="45">
        <v>2.6843657391867198E-2</v>
      </c>
      <c r="Z85" s="45">
        <v>3.2935740555373197E-2</v>
      </c>
      <c r="AA85" s="45">
        <v>4.8472938601003497E-2</v>
      </c>
      <c r="AB85" s="45">
        <v>5.2631719037069001E-2</v>
      </c>
      <c r="AC85" s="45">
        <v>8.5466185578510295E-2</v>
      </c>
      <c r="AD85" s="45">
        <v>7.71799983567098E-2</v>
      </c>
      <c r="AE85" s="71">
        <v>0.12686363959930599</v>
      </c>
      <c r="AF85" s="72">
        <v>0.18944641334190701</v>
      </c>
      <c r="AG85" s="62" t="s">
        <v>1124</v>
      </c>
    </row>
    <row r="86" spans="1:33" s="3" customFormat="1" ht="15" customHeight="1" x14ac:dyDescent="0.25">
      <c r="A86" s="43" t="s">
        <v>324</v>
      </c>
      <c r="B86" s="43" t="s">
        <v>68</v>
      </c>
      <c r="C86" s="43" t="s">
        <v>45</v>
      </c>
      <c r="D86" s="43" t="s">
        <v>57</v>
      </c>
      <c r="E86" s="43" t="s">
        <v>69</v>
      </c>
      <c r="F86" s="43" t="s">
        <v>70</v>
      </c>
      <c r="G86" s="43" t="s">
        <v>14</v>
      </c>
      <c r="H86" s="43" t="s">
        <v>908</v>
      </c>
      <c r="I86" s="44" t="s">
        <v>17</v>
      </c>
      <c r="J86" s="45">
        <v>2.6568755718283799E-6</v>
      </c>
      <c r="K86" s="45">
        <v>2.7259209021985702E-6</v>
      </c>
      <c r="L86" s="45">
        <v>3.3940959426286502E-6</v>
      </c>
      <c r="M86" s="45">
        <v>5.7087268271963497E-7</v>
      </c>
      <c r="N86" s="45">
        <v>5.64175043642847E-7</v>
      </c>
      <c r="O86" s="45">
        <v>4.9325105410113596E-7</v>
      </c>
      <c r="P86" s="45">
        <v>3.6933597218004902E-6</v>
      </c>
      <c r="Q86" s="45">
        <v>3.2789242133001399E-6</v>
      </c>
      <c r="R86" s="45">
        <v>2.2974778528988999E-6</v>
      </c>
      <c r="S86" s="45">
        <v>2.9500472234475301E-8</v>
      </c>
      <c r="T86" s="45">
        <v>4.5586685231745999E-7</v>
      </c>
      <c r="U86" s="45"/>
      <c r="V86" s="45"/>
      <c r="W86" s="45"/>
      <c r="X86" s="45"/>
      <c r="Y86" s="45"/>
      <c r="Z86" s="45"/>
      <c r="AA86" s="45"/>
      <c r="AB86" s="45"/>
      <c r="AC86" s="45"/>
      <c r="AD86" s="45"/>
      <c r="AE86" s="71"/>
      <c r="AF86" s="72"/>
      <c r="AG86" s="62" t="s">
        <v>1121</v>
      </c>
    </row>
    <row r="87" spans="1:33" s="3" customFormat="1" ht="15" customHeight="1" x14ac:dyDescent="0.25">
      <c r="A87" s="43" t="s">
        <v>324</v>
      </c>
      <c r="B87" s="43" t="s">
        <v>68</v>
      </c>
      <c r="C87" s="43" t="s">
        <v>45</v>
      </c>
      <c r="D87" s="43" t="s">
        <v>57</v>
      </c>
      <c r="E87" s="43" t="s">
        <v>69</v>
      </c>
      <c r="F87" s="43" t="s">
        <v>70</v>
      </c>
      <c r="G87" s="43" t="s">
        <v>14</v>
      </c>
      <c r="H87" s="43" t="s">
        <v>71</v>
      </c>
      <c r="I87" s="44" t="s">
        <v>17</v>
      </c>
      <c r="J87" s="45">
        <v>4.1180234814814802E-2</v>
      </c>
      <c r="K87" s="45">
        <v>4.0212747370370297E-2</v>
      </c>
      <c r="L87" s="45">
        <v>3.9245259925925903E-2</v>
      </c>
      <c r="M87" s="45">
        <v>3.8277772481481502E-2</v>
      </c>
      <c r="N87" s="45">
        <v>3.7310285037037101E-2</v>
      </c>
      <c r="O87" s="45">
        <v>3.6342797592592499E-2</v>
      </c>
      <c r="P87" s="45">
        <v>1.34261941049383E-2</v>
      </c>
      <c r="Q87" s="45">
        <v>2.00234355218692E-2</v>
      </c>
      <c r="R87" s="45">
        <v>2.7098732297000001E-2</v>
      </c>
      <c r="S87" s="45">
        <v>4.0310727047999997E-2</v>
      </c>
      <c r="T87" s="45">
        <v>6.1895564623999998E-2</v>
      </c>
      <c r="U87" s="45">
        <v>5.1846275136999999E-2</v>
      </c>
      <c r="V87" s="45">
        <v>9.8822354662449097E-2</v>
      </c>
      <c r="W87" s="45">
        <v>0.12616579036269401</v>
      </c>
      <c r="X87" s="45">
        <v>0.17079840877903599</v>
      </c>
      <c r="Y87" s="45">
        <v>0.15283138473148</v>
      </c>
      <c r="Z87" s="45">
        <v>0.15143032474415799</v>
      </c>
      <c r="AA87" s="45">
        <v>0.17263698070160999</v>
      </c>
      <c r="AB87" s="45">
        <v>0.177956881601263</v>
      </c>
      <c r="AC87" s="45">
        <v>0.12530700561562499</v>
      </c>
      <c r="AD87" s="45">
        <v>0.13711839069961201</v>
      </c>
      <c r="AE87" s="71">
        <v>0.205377904085743</v>
      </c>
      <c r="AF87" s="72">
        <v>0.28266985175736697</v>
      </c>
      <c r="AG87" s="62" t="s">
        <v>370</v>
      </c>
    </row>
    <row r="88" spans="1:33" s="3" customFormat="1" ht="15" customHeight="1" x14ac:dyDescent="0.25">
      <c r="A88" s="43" t="s">
        <v>324</v>
      </c>
      <c r="B88" s="43" t="s">
        <v>68</v>
      </c>
      <c r="C88" s="43" t="s">
        <v>45</v>
      </c>
      <c r="D88" s="43" t="s">
        <v>57</v>
      </c>
      <c r="E88" s="43" t="s">
        <v>69</v>
      </c>
      <c r="F88" s="43" t="s">
        <v>70</v>
      </c>
      <c r="G88" s="43" t="s">
        <v>14</v>
      </c>
      <c r="H88" s="43" t="s">
        <v>19</v>
      </c>
      <c r="I88" s="44" t="s">
        <v>17</v>
      </c>
      <c r="J88" s="45"/>
      <c r="K88" s="45"/>
      <c r="L88" s="45"/>
      <c r="M88" s="45"/>
      <c r="N88" s="45"/>
      <c r="O88" s="45"/>
      <c r="P88" s="45"/>
      <c r="Q88" s="45"/>
      <c r="R88" s="45"/>
      <c r="S88" s="45"/>
      <c r="T88" s="45"/>
      <c r="U88" s="45"/>
      <c r="V88" s="45"/>
      <c r="W88" s="45">
        <v>1.77582269154332E-3</v>
      </c>
      <c r="X88" s="45"/>
      <c r="Y88" s="45">
        <v>4.1703274170516299E-3</v>
      </c>
      <c r="Z88" s="45"/>
      <c r="AA88" s="45"/>
      <c r="AB88" s="45">
        <v>5.3548491297688502E-3</v>
      </c>
      <c r="AC88" s="45">
        <v>1.4348031819985599E-2</v>
      </c>
      <c r="AD88" s="45">
        <v>6.8842404474027102E-3</v>
      </c>
      <c r="AE88" s="71">
        <v>1.11578321193237E-2</v>
      </c>
      <c r="AF88" s="72"/>
      <c r="AG88" s="62" t="s">
        <v>787</v>
      </c>
    </row>
    <row r="89" spans="1:33" s="3" customFormat="1" ht="15" customHeight="1" x14ac:dyDescent="0.25">
      <c r="A89" s="43" t="s">
        <v>324</v>
      </c>
      <c r="B89" s="43" t="s">
        <v>68</v>
      </c>
      <c r="C89" s="43" t="s">
        <v>45</v>
      </c>
      <c r="D89" s="43" t="s">
        <v>57</v>
      </c>
      <c r="E89" s="43" t="s">
        <v>69</v>
      </c>
      <c r="F89" s="43" t="s">
        <v>70</v>
      </c>
      <c r="G89" s="43" t="s">
        <v>14</v>
      </c>
      <c r="H89" s="43" t="s">
        <v>910</v>
      </c>
      <c r="I89" s="44" t="s">
        <v>17</v>
      </c>
      <c r="J89" s="45"/>
      <c r="K89" s="45"/>
      <c r="L89" s="45"/>
      <c r="M89" s="45"/>
      <c r="N89" s="45"/>
      <c r="O89" s="45"/>
      <c r="P89" s="45"/>
      <c r="Q89" s="45"/>
      <c r="R89" s="45"/>
      <c r="S89" s="45"/>
      <c r="T89" s="45">
        <v>1.6638045935774001E-7</v>
      </c>
      <c r="U89" s="45"/>
      <c r="V89" s="45"/>
      <c r="W89" s="45"/>
      <c r="X89" s="45"/>
      <c r="Y89" s="45"/>
      <c r="Z89" s="45"/>
      <c r="AA89" s="45"/>
      <c r="AB89" s="45"/>
      <c r="AC89" s="45"/>
      <c r="AD89" s="45"/>
      <c r="AE89" s="71"/>
      <c r="AF89" s="72"/>
      <c r="AG89" s="62" t="s">
        <v>1122</v>
      </c>
    </row>
    <row r="90" spans="1:33" s="3" customFormat="1" ht="15" customHeight="1" x14ac:dyDescent="0.25">
      <c r="A90" s="43" t="s">
        <v>324</v>
      </c>
      <c r="B90" s="43" t="s">
        <v>68</v>
      </c>
      <c r="C90" s="43" t="s">
        <v>45</v>
      </c>
      <c r="D90" s="43" t="s">
        <v>57</v>
      </c>
      <c r="E90" s="43" t="s">
        <v>69</v>
      </c>
      <c r="F90" s="43" t="s">
        <v>70</v>
      </c>
      <c r="G90" s="43" t="s">
        <v>14</v>
      </c>
      <c r="H90" s="43" t="s">
        <v>44</v>
      </c>
      <c r="I90" s="44" t="s">
        <v>17</v>
      </c>
      <c r="J90" s="45">
        <v>1.8954743685626101E-2</v>
      </c>
      <c r="K90" s="45">
        <v>2.2441357258148199E-2</v>
      </c>
      <c r="L90" s="45">
        <v>2.5927970830670201E-2</v>
      </c>
      <c r="M90" s="45">
        <v>2.9414584403192199E-2</v>
      </c>
      <c r="N90" s="45">
        <v>3.2901197975714301E-2</v>
      </c>
      <c r="O90" s="45">
        <v>3.6387811548236303E-2</v>
      </c>
      <c r="P90" s="45">
        <v>3.3469229171494697E-2</v>
      </c>
      <c r="Q90" s="45">
        <v>3.4971712323467297E-2</v>
      </c>
      <c r="R90" s="45">
        <v>2.9806492999757701E-2</v>
      </c>
      <c r="S90" s="45">
        <v>2.52269999996362E-2</v>
      </c>
      <c r="T90" s="45">
        <v>3.6141279685683501E-2</v>
      </c>
      <c r="U90" s="45">
        <v>3.4638224863E-2</v>
      </c>
      <c r="V90" s="45">
        <v>3.9629645337550902E-2</v>
      </c>
      <c r="W90" s="45">
        <v>5.8656286945762498E-2</v>
      </c>
      <c r="X90" s="45">
        <v>6.2091191220964501E-2</v>
      </c>
      <c r="Y90" s="45">
        <v>6.0253987851468398E-2</v>
      </c>
      <c r="Z90" s="45">
        <v>5.50800852558418E-2</v>
      </c>
      <c r="AA90" s="45">
        <v>4.8806219298389998E-2</v>
      </c>
      <c r="AB90" s="45">
        <v>5.5163169268967797E-2</v>
      </c>
      <c r="AC90" s="45">
        <v>3.26522625643898E-2</v>
      </c>
      <c r="AD90" s="45">
        <v>2.6254768852984899E-2</v>
      </c>
      <c r="AE90" s="71">
        <v>2.66717637949338E-2</v>
      </c>
      <c r="AF90" s="72">
        <v>3.3548948242632999E-2</v>
      </c>
      <c r="AG90" s="62" t="s">
        <v>369</v>
      </c>
    </row>
    <row r="91" spans="1:33" s="3" customFormat="1" ht="15" customHeight="1" x14ac:dyDescent="0.25">
      <c r="A91" s="43" t="s">
        <v>324</v>
      </c>
      <c r="B91" s="43" t="s">
        <v>98</v>
      </c>
      <c r="C91" s="43" t="s">
        <v>45</v>
      </c>
      <c r="D91" s="43" t="s">
        <v>12</v>
      </c>
      <c r="E91" s="43" t="s">
        <v>12</v>
      </c>
      <c r="F91" s="43" t="s">
        <v>13</v>
      </c>
      <c r="G91" s="43" t="s">
        <v>14</v>
      </c>
      <c r="H91" s="43" t="s">
        <v>102</v>
      </c>
      <c r="I91" s="44" t="s">
        <v>17</v>
      </c>
      <c r="J91" s="45">
        <v>3.7183258000000001</v>
      </c>
      <c r="K91" s="45">
        <v>4.1922971999999996</v>
      </c>
      <c r="L91" s="45">
        <v>2.5735906000000002</v>
      </c>
      <c r="M91" s="45">
        <v>2.5025840000000001</v>
      </c>
      <c r="N91" s="45">
        <v>2.5268782000000001</v>
      </c>
      <c r="O91" s="45">
        <v>2.7831397999999998</v>
      </c>
      <c r="P91" s="45">
        <v>2.5617717999999998</v>
      </c>
      <c r="Q91" s="45">
        <v>2.6092346000000002</v>
      </c>
      <c r="R91" s="45">
        <v>2.3132956</v>
      </c>
      <c r="S91" s="45">
        <v>2.1260707999999999</v>
      </c>
      <c r="T91" s="45">
        <v>2.4206965999999999</v>
      </c>
      <c r="U91" s="45">
        <v>2.6739565999999999</v>
      </c>
      <c r="V91" s="45">
        <v>2.6148625999999999</v>
      </c>
      <c r="W91" s="45">
        <v>2.5781868000000001</v>
      </c>
      <c r="X91" s="45">
        <v>2.2985690000000001</v>
      </c>
      <c r="Y91" s="45">
        <v>2.1674365999999998</v>
      </c>
      <c r="Z91" s="45">
        <v>2.3246454000000001</v>
      </c>
      <c r="AA91" s="45">
        <v>2.2289694</v>
      </c>
      <c r="AB91" s="45">
        <v>2.2365672000000001</v>
      </c>
      <c r="AC91" s="45">
        <v>2.2809346000000001</v>
      </c>
      <c r="AD91" s="45">
        <v>4.3097348000000002</v>
      </c>
      <c r="AE91" s="71">
        <v>4.4751979999999998</v>
      </c>
      <c r="AF91" s="72">
        <v>2.3085117999999998</v>
      </c>
      <c r="AG91" s="62" t="s">
        <v>371</v>
      </c>
    </row>
    <row r="92" spans="1:33" s="3" customFormat="1" ht="15" customHeight="1" x14ac:dyDescent="0.25">
      <c r="A92" s="43" t="s">
        <v>324</v>
      </c>
      <c r="B92" s="43" t="s">
        <v>788</v>
      </c>
      <c r="C92" s="43" t="s">
        <v>45</v>
      </c>
      <c r="D92" s="43" t="s">
        <v>789</v>
      </c>
      <c r="E92" s="43" t="s">
        <v>1018</v>
      </c>
      <c r="F92" s="43" t="s">
        <v>13</v>
      </c>
      <c r="G92" s="43" t="s">
        <v>14</v>
      </c>
      <c r="H92" s="43" t="s">
        <v>908</v>
      </c>
      <c r="I92" s="44" t="s">
        <v>17</v>
      </c>
      <c r="J92" s="45">
        <v>1.6497620890776799E-5</v>
      </c>
      <c r="K92" s="45">
        <v>1.9276689713214499E-5</v>
      </c>
      <c r="L92" s="45">
        <v>2.7969389490316799E-5</v>
      </c>
      <c r="M92" s="45">
        <v>6.2663941143633503E-6</v>
      </c>
      <c r="N92" s="45">
        <v>9.96232125911724E-6</v>
      </c>
      <c r="O92" s="45">
        <v>1.7435036140531599E-5</v>
      </c>
      <c r="P92" s="45">
        <v>1.2979844643939701E-4</v>
      </c>
      <c r="Q92" s="45">
        <v>1.19280662483953E-4</v>
      </c>
      <c r="R92" s="45">
        <v>8.3184574785520498E-5</v>
      </c>
      <c r="S92" s="45">
        <v>5.0584814360516998E-5</v>
      </c>
      <c r="T92" s="45">
        <v>3.6900524740352003E-5</v>
      </c>
      <c r="U92" s="45">
        <v>8.6781238921282994E-5</v>
      </c>
      <c r="V92" s="45">
        <v>1.41722953482799E-4</v>
      </c>
      <c r="W92" s="45">
        <v>4.1355032251300003E-4</v>
      </c>
      <c r="X92" s="45">
        <v>3.8621774503878398E-4</v>
      </c>
      <c r="Y92" s="45">
        <v>7.66477865639024E-4</v>
      </c>
      <c r="Z92" s="45">
        <v>1.0131248231151301E-3</v>
      </c>
      <c r="AA92" s="45">
        <v>1.1190908554923301E-3</v>
      </c>
      <c r="AB92" s="45">
        <v>1.41876865186853E-3</v>
      </c>
      <c r="AC92" s="45">
        <v>1.83365783651316E-3</v>
      </c>
      <c r="AD92" s="45">
        <v>1.87539362384547E-3</v>
      </c>
      <c r="AE92" s="71">
        <v>2.12964369238009E-3</v>
      </c>
      <c r="AF92" s="72">
        <v>2.1325386123125902E-3</v>
      </c>
      <c r="AG92" s="62" t="s">
        <v>1178</v>
      </c>
    </row>
    <row r="93" spans="1:33" s="3" customFormat="1" ht="15" customHeight="1" x14ac:dyDescent="0.25">
      <c r="A93" s="43" t="s">
        <v>324</v>
      </c>
      <c r="B93" s="43" t="s">
        <v>788</v>
      </c>
      <c r="C93" s="43" t="s">
        <v>45</v>
      </c>
      <c r="D93" s="43" t="s">
        <v>789</v>
      </c>
      <c r="E93" s="43" t="s">
        <v>1018</v>
      </c>
      <c r="F93" s="43" t="s">
        <v>13</v>
      </c>
      <c r="G93" s="43" t="s">
        <v>14</v>
      </c>
      <c r="H93" s="43" t="s">
        <v>910</v>
      </c>
      <c r="I93" s="44" t="s">
        <v>17</v>
      </c>
      <c r="J93" s="45"/>
      <c r="K93" s="45"/>
      <c r="L93" s="45"/>
      <c r="M93" s="45"/>
      <c r="N93" s="45"/>
      <c r="O93" s="45"/>
      <c r="P93" s="45"/>
      <c r="Q93" s="45"/>
      <c r="R93" s="45"/>
      <c r="S93" s="45"/>
      <c r="T93" s="45">
        <v>1.4575053963977901E-5</v>
      </c>
      <c r="U93" s="45">
        <v>1.35094694864276E-5</v>
      </c>
      <c r="V93" s="45">
        <v>6.7680556362709595E-5</v>
      </c>
      <c r="W93" s="45">
        <v>8.7370764919204597E-4</v>
      </c>
      <c r="X93" s="45">
        <v>7.0609523641446798E-4</v>
      </c>
      <c r="Y93" s="45">
        <v>1.08339493217014E-3</v>
      </c>
      <c r="Z93" s="45">
        <v>1.7160985364444901E-3</v>
      </c>
      <c r="AA93" s="45">
        <v>2.3931663360753702E-3</v>
      </c>
      <c r="AB93" s="45">
        <v>3.1933393689777701E-3</v>
      </c>
      <c r="AC93" s="45">
        <v>5.7955676153535196E-3</v>
      </c>
      <c r="AD93" s="45">
        <v>4.4864996493865E-3</v>
      </c>
      <c r="AE93" s="71">
        <v>7.4766615723704201E-3</v>
      </c>
      <c r="AF93" s="72">
        <v>1.13173236139205E-2</v>
      </c>
      <c r="AG93" s="62" t="s">
        <v>1179</v>
      </c>
    </row>
    <row r="94" spans="1:33" s="3" customFormat="1" ht="15" customHeight="1" x14ac:dyDescent="0.25">
      <c r="A94" s="43" t="s">
        <v>324</v>
      </c>
      <c r="B94" s="43" t="s">
        <v>788</v>
      </c>
      <c r="C94" s="43" t="s">
        <v>45</v>
      </c>
      <c r="D94" s="43" t="s">
        <v>789</v>
      </c>
      <c r="E94" s="43" t="s">
        <v>790</v>
      </c>
      <c r="F94" s="43" t="s">
        <v>13</v>
      </c>
      <c r="G94" s="43" t="s">
        <v>14</v>
      </c>
      <c r="H94" s="43" t="s">
        <v>908</v>
      </c>
      <c r="I94" s="44" t="s">
        <v>17</v>
      </c>
      <c r="J94" s="45">
        <v>1.1633935160536399E-3</v>
      </c>
      <c r="K94" s="45">
        <v>1.5235382826279599E-3</v>
      </c>
      <c r="L94" s="45">
        <v>2.3510364178699898E-3</v>
      </c>
      <c r="M94" s="45">
        <v>5.4159201155768897E-4</v>
      </c>
      <c r="N94" s="45">
        <v>8.5454131844299398E-4</v>
      </c>
      <c r="O94" s="45">
        <v>1.57743935086824E-3</v>
      </c>
      <c r="P94" s="45">
        <v>1.2172963063830601E-2</v>
      </c>
      <c r="Q94" s="45">
        <v>1.05872256463042E-2</v>
      </c>
      <c r="R94" s="45">
        <v>6.6794042510941801E-3</v>
      </c>
      <c r="S94" s="45">
        <v>3.5416550110864702E-3</v>
      </c>
      <c r="T94" s="45">
        <v>2.3968851244212E-3</v>
      </c>
      <c r="U94" s="45">
        <v>5.7087338398306396E-3</v>
      </c>
      <c r="V94" s="45">
        <v>9.4339853235109305E-3</v>
      </c>
      <c r="W94" s="45">
        <v>2.7828504528154802E-2</v>
      </c>
      <c r="X94" s="45">
        <v>2.6233325299454501E-2</v>
      </c>
      <c r="Y94" s="45">
        <v>5.2536192859413001E-2</v>
      </c>
      <c r="Z94" s="45">
        <v>7.0008275985398605E-2</v>
      </c>
      <c r="AA94" s="45">
        <v>7.7939703954807593E-2</v>
      </c>
      <c r="AB94" s="45">
        <v>0.101108049247859</v>
      </c>
      <c r="AC94" s="45">
        <v>0.13359402959580299</v>
      </c>
      <c r="AD94" s="45">
        <v>0.13954207147605499</v>
      </c>
      <c r="AE94" s="71">
        <v>0.16171602315008199</v>
      </c>
      <c r="AF94" s="72">
        <v>0.16514644498279599</v>
      </c>
      <c r="AG94" s="62" t="s">
        <v>1175</v>
      </c>
    </row>
    <row r="95" spans="1:33" s="3" customFormat="1" ht="15" customHeight="1" x14ac:dyDescent="0.25">
      <c r="A95" s="43" t="s">
        <v>324</v>
      </c>
      <c r="B95" s="43" t="s">
        <v>788</v>
      </c>
      <c r="C95" s="43" t="s">
        <v>45</v>
      </c>
      <c r="D95" s="43" t="s">
        <v>789</v>
      </c>
      <c r="E95" s="43" t="s">
        <v>790</v>
      </c>
      <c r="F95" s="43" t="s">
        <v>13</v>
      </c>
      <c r="G95" s="43" t="s">
        <v>14</v>
      </c>
      <c r="H95" s="43" t="s">
        <v>910</v>
      </c>
      <c r="I95" s="44" t="s">
        <v>17</v>
      </c>
      <c r="J95" s="45"/>
      <c r="K95" s="45"/>
      <c r="L95" s="45"/>
      <c r="M95" s="45"/>
      <c r="N95" s="45"/>
      <c r="O95" s="45"/>
      <c r="P95" s="45"/>
      <c r="Q95" s="45"/>
      <c r="R95" s="45"/>
      <c r="S95" s="45"/>
      <c r="T95" s="45">
        <v>9.4672718829097002E-4</v>
      </c>
      <c r="U95" s="45">
        <v>8.8869399162742901E-4</v>
      </c>
      <c r="V95" s="45">
        <v>4.5052502768392604E-3</v>
      </c>
      <c r="W95" s="45">
        <v>5.8793273631312599E-2</v>
      </c>
      <c r="X95" s="45">
        <v>4.7960577335450699E-2</v>
      </c>
      <c r="Y95" s="45">
        <v>7.4258432827604498E-2</v>
      </c>
      <c r="Z95" s="45">
        <v>0.118584696788041</v>
      </c>
      <c r="AA95" s="45">
        <v>0.16667339817218699</v>
      </c>
      <c r="AB95" s="45">
        <v>0.22757220760305399</v>
      </c>
      <c r="AC95" s="45">
        <v>0.422245206337031</v>
      </c>
      <c r="AD95" s="45">
        <v>0.333826161501109</v>
      </c>
      <c r="AE95" s="71">
        <v>0.567745665741621</v>
      </c>
      <c r="AF95" s="72">
        <v>0.87642762985285605</v>
      </c>
      <c r="AG95" s="62" t="s">
        <v>1176</v>
      </c>
    </row>
    <row r="96" spans="1:33" s="3" customFormat="1" ht="15" customHeight="1" x14ac:dyDescent="0.25">
      <c r="A96" s="43" t="s">
        <v>324</v>
      </c>
      <c r="B96" s="43" t="s">
        <v>788</v>
      </c>
      <c r="C96" s="43" t="s">
        <v>45</v>
      </c>
      <c r="D96" s="43" t="s">
        <v>789</v>
      </c>
      <c r="E96" s="43" t="s">
        <v>791</v>
      </c>
      <c r="F96" s="43" t="s">
        <v>13</v>
      </c>
      <c r="G96" s="43" t="s">
        <v>14</v>
      </c>
      <c r="H96" s="43" t="s">
        <v>908</v>
      </c>
      <c r="I96" s="44" t="s">
        <v>17</v>
      </c>
      <c r="J96" s="45">
        <v>9.8331888084569104E-5</v>
      </c>
      <c r="K96" s="45">
        <v>1.2875710098652699E-4</v>
      </c>
      <c r="L96" s="45">
        <v>1.9866978407276801E-4</v>
      </c>
      <c r="M96" s="45">
        <v>4.5775798858933202E-5</v>
      </c>
      <c r="N96" s="45">
        <v>7.2211374251611205E-5</v>
      </c>
      <c r="O96" s="45">
        <v>1.3319717069823001E-4</v>
      </c>
      <c r="P96" s="45">
        <v>1.0276077633981299E-3</v>
      </c>
      <c r="Q96" s="45">
        <v>8.9357346835600398E-4</v>
      </c>
      <c r="R96" s="45">
        <v>5.6361498171923405E-4</v>
      </c>
      <c r="S96" s="45">
        <v>2.98757402728674E-4</v>
      </c>
      <c r="T96" s="45">
        <v>2.0220989879070301E-4</v>
      </c>
      <c r="U96" s="45">
        <v>4.8177279898407502E-4</v>
      </c>
      <c r="V96" s="45">
        <v>7.9621477649535299E-4</v>
      </c>
      <c r="W96" s="45">
        <v>2.3489643075713502E-3</v>
      </c>
      <c r="X96" s="45">
        <v>2.2160068392644999E-3</v>
      </c>
      <c r="Y96" s="45">
        <v>4.4391849674739799E-3</v>
      </c>
      <c r="Z96" s="45">
        <v>5.9188923785913599E-3</v>
      </c>
      <c r="AA96" s="45">
        <v>6.5910724515519598E-3</v>
      </c>
      <c r="AB96" s="45">
        <v>8.5536221528857998E-3</v>
      </c>
      <c r="AC96" s="45">
        <v>1.1303101501385301E-2</v>
      </c>
      <c r="AD96" s="45">
        <v>1.1807147488351301E-2</v>
      </c>
      <c r="AE96" s="71">
        <v>1.36804449494038E-2</v>
      </c>
      <c r="AF96" s="72">
        <v>1.3964646017996501E-2</v>
      </c>
      <c r="AG96" s="62" t="s">
        <v>1181</v>
      </c>
    </row>
    <row r="97" spans="1:33" s="3" customFormat="1" ht="15" customHeight="1" x14ac:dyDescent="0.25">
      <c r="A97" s="43" t="s">
        <v>324</v>
      </c>
      <c r="B97" s="43" t="s">
        <v>788</v>
      </c>
      <c r="C97" s="43" t="s">
        <v>45</v>
      </c>
      <c r="D97" s="43" t="s">
        <v>789</v>
      </c>
      <c r="E97" s="43" t="s">
        <v>791</v>
      </c>
      <c r="F97" s="43" t="s">
        <v>13</v>
      </c>
      <c r="G97" s="43" t="s">
        <v>14</v>
      </c>
      <c r="H97" s="43" t="s">
        <v>910</v>
      </c>
      <c r="I97" s="44" t="s">
        <v>17</v>
      </c>
      <c r="J97" s="45"/>
      <c r="K97" s="45"/>
      <c r="L97" s="45"/>
      <c r="M97" s="45"/>
      <c r="N97" s="45"/>
      <c r="O97" s="45"/>
      <c r="P97" s="45"/>
      <c r="Q97" s="45"/>
      <c r="R97" s="45"/>
      <c r="S97" s="45"/>
      <c r="T97" s="45">
        <v>7.9869329980072594E-5</v>
      </c>
      <c r="U97" s="45">
        <v>7.4998870817802595E-5</v>
      </c>
      <c r="V97" s="45">
        <v>3.80236635866868E-4</v>
      </c>
      <c r="W97" s="45">
        <v>4.9626562270173903E-3</v>
      </c>
      <c r="X97" s="45">
        <v>4.0513722975349603E-3</v>
      </c>
      <c r="Y97" s="45">
        <v>6.2746632516485204E-3</v>
      </c>
      <c r="Z97" s="45">
        <v>1.00258154933381E-2</v>
      </c>
      <c r="AA97" s="45">
        <v>1.4094952730847401E-2</v>
      </c>
      <c r="AB97" s="45">
        <v>1.9252341339933799E-2</v>
      </c>
      <c r="AC97" s="45">
        <v>3.5725252394443699E-2</v>
      </c>
      <c r="AD97" s="45">
        <v>2.8246210498531401E-2</v>
      </c>
      <c r="AE97" s="71">
        <v>4.8028718330728498E-2</v>
      </c>
      <c r="AF97" s="72">
        <v>7.4109991362888802E-2</v>
      </c>
      <c r="AG97" s="62" t="s">
        <v>1182</v>
      </c>
    </row>
    <row r="98" spans="1:33" s="3" customFormat="1" ht="15" customHeight="1" x14ac:dyDescent="0.25">
      <c r="A98" s="43" t="s">
        <v>324</v>
      </c>
      <c r="B98" s="43" t="s">
        <v>788</v>
      </c>
      <c r="C98" s="43" t="s">
        <v>45</v>
      </c>
      <c r="D98" s="43" t="s">
        <v>789</v>
      </c>
      <c r="E98" s="43" t="s">
        <v>792</v>
      </c>
      <c r="F98" s="43" t="s">
        <v>13</v>
      </c>
      <c r="G98" s="43" t="s">
        <v>14</v>
      </c>
      <c r="H98" s="43" t="s">
        <v>908</v>
      </c>
      <c r="I98" s="44" t="s">
        <v>17</v>
      </c>
      <c r="J98" s="45">
        <v>5.2877195895353997E-5</v>
      </c>
      <c r="K98" s="45">
        <v>6.5259066706403998E-5</v>
      </c>
      <c r="L98" s="45">
        <v>1.01315249414584E-4</v>
      </c>
      <c r="M98" s="45">
        <v>2.2654403794408599E-5</v>
      </c>
      <c r="N98" s="45">
        <v>3.3502986027294501E-5</v>
      </c>
      <c r="O98" s="45">
        <v>5.7980193752053298E-5</v>
      </c>
      <c r="P98" s="45">
        <v>4.3453719523623698E-4</v>
      </c>
      <c r="Q98" s="45">
        <v>3.95531715873806E-4</v>
      </c>
      <c r="R98" s="45">
        <v>2.8328003124036301E-4</v>
      </c>
      <c r="S98" s="45">
        <v>1.9126889128552401E-4</v>
      </c>
      <c r="T98" s="45">
        <v>1.43432860296762E-4</v>
      </c>
      <c r="U98" s="45">
        <v>3.2431443442439698E-4</v>
      </c>
      <c r="V98" s="45">
        <v>5.0992626135499901E-4</v>
      </c>
      <c r="W98" s="45">
        <v>1.4345849093942401E-3</v>
      </c>
      <c r="X98" s="45">
        <v>1.2918219177257299E-3</v>
      </c>
      <c r="Y98" s="45">
        <v>2.4744877362584401E-3</v>
      </c>
      <c r="Z98" s="45">
        <v>3.1613017189192202E-3</v>
      </c>
      <c r="AA98" s="45">
        <v>3.38153033590763E-3</v>
      </c>
      <c r="AB98" s="45">
        <v>4.22048488495394E-3</v>
      </c>
      <c r="AC98" s="45">
        <v>5.3771649878165198E-3</v>
      </c>
      <c r="AD98" s="45">
        <v>5.4262900827532698E-3</v>
      </c>
      <c r="AE98" s="71">
        <v>6.0870272612052502E-3</v>
      </c>
      <c r="AF98" s="72">
        <v>6.0192491868241204E-3</v>
      </c>
      <c r="AG98" s="62" t="s">
        <v>1184</v>
      </c>
    </row>
    <row r="99" spans="1:33" s="3" customFormat="1" ht="15" customHeight="1" x14ac:dyDescent="0.25">
      <c r="A99" s="43" t="s">
        <v>324</v>
      </c>
      <c r="B99" s="43" t="s">
        <v>788</v>
      </c>
      <c r="C99" s="43" t="s">
        <v>45</v>
      </c>
      <c r="D99" s="43" t="s">
        <v>789</v>
      </c>
      <c r="E99" s="43" t="s">
        <v>792</v>
      </c>
      <c r="F99" s="43" t="s">
        <v>13</v>
      </c>
      <c r="G99" s="43" t="s">
        <v>14</v>
      </c>
      <c r="H99" s="43" t="s">
        <v>910</v>
      </c>
      <c r="I99" s="44" t="s">
        <v>17</v>
      </c>
      <c r="J99" s="45"/>
      <c r="K99" s="45"/>
      <c r="L99" s="45"/>
      <c r="M99" s="45"/>
      <c r="N99" s="45"/>
      <c r="O99" s="45"/>
      <c r="P99" s="45"/>
      <c r="Q99" s="45"/>
      <c r="R99" s="45"/>
      <c r="S99" s="45"/>
      <c r="T99" s="45">
        <v>5.6653440398015102E-5</v>
      </c>
      <c r="U99" s="45">
        <v>5.0486902587765403E-5</v>
      </c>
      <c r="V99" s="45">
        <v>2.4351802036535699E-4</v>
      </c>
      <c r="W99" s="45">
        <v>3.03084713158174E-3</v>
      </c>
      <c r="X99" s="45">
        <v>2.3617488168761898E-3</v>
      </c>
      <c r="Y99" s="45">
        <v>3.4976189050736602E-3</v>
      </c>
      <c r="Z99" s="45">
        <v>5.3548241335315203E-3</v>
      </c>
      <c r="AA99" s="45">
        <v>7.23137404313036E-3</v>
      </c>
      <c r="AB99" s="45">
        <v>9.4993926751546897E-3</v>
      </c>
      <c r="AC99" s="45">
        <v>1.6995386295767301E-2</v>
      </c>
      <c r="AD99" s="45">
        <v>1.29813006955963E-2</v>
      </c>
      <c r="AE99" s="71">
        <v>2.1370073771806199E-2</v>
      </c>
      <c r="AF99" s="72">
        <v>3.1943989462513499E-2</v>
      </c>
      <c r="AG99" s="62" t="s">
        <v>1185</v>
      </c>
    </row>
    <row r="100" spans="1:33" s="3" customFormat="1" ht="15" customHeight="1" x14ac:dyDescent="0.25">
      <c r="A100" s="43" t="s">
        <v>324</v>
      </c>
      <c r="B100" s="43" t="s">
        <v>52</v>
      </c>
      <c r="C100" s="43" t="s">
        <v>45</v>
      </c>
      <c r="D100" s="43" t="s">
        <v>973</v>
      </c>
      <c r="E100" s="43" t="s">
        <v>12</v>
      </c>
      <c r="F100" s="43" t="s">
        <v>13</v>
      </c>
      <c r="G100" s="43" t="s">
        <v>14</v>
      </c>
      <c r="H100" s="43" t="s">
        <v>908</v>
      </c>
      <c r="I100" s="44" t="s">
        <v>17</v>
      </c>
      <c r="J100" s="45">
        <v>3.1282537926014499E-5</v>
      </c>
      <c r="K100" s="45">
        <v>5.0762839960044999E-5</v>
      </c>
      <c r="L100" s="45">
        <v>1.02983982819213E-4</v>
      </c>
      <c r="M100" s="45">
        <v>2.4163623071484498E-5</v>
      </c>
      <c r="N100" s="45">
        <v>3.80153371259792E-5</v>
      </c>
      <c r="O100" s="45">
        <v>5.92206257506468E-5</v>
      </c>
      <c r="P100" s="45">
        <v>3.7744843815562898E-4</v>
      </c>
      <c r="Q100" s="45">
        <v>4.7074529939432699E-4</v>
      </c>
      <c r="R100" s="45">
        <v>4.0490469904711098E-4</v>
      </c>
      <c r="S100" s="45">
        <v>5.0026704483540499E-5</v>
      </c>
      <c r="T100" s="45">
        <v>3.59278747025967E-5</v>
      </c>
      <c r="U100" s="45">
        <v>2.1916162702859899E-4</v>
      </c>
      <c r="V100" s="45">
        <v>3.9142633859102902E-4</v>
      </c>
      <c r="W100" s="45">
        <v>8.5451347241323299E-4</v>
      </c>
      <c r="X100" s="45">
        <v>1.6060583558193801E-3</v>
      </c>
      <c r="Y100" s="45">
        <v>2.6104567227034198E-3</v>
      </c>
      <c r="Z100" s="45">
        <v>2.01726221678888E-3</v>
      </c>
      <c r="AA100" s="45">
        <v>8.8917870194115095E-4</v>
      </c>
      <c r="AB100" s="45">
        <v>1.4006312343897E-3</v>
      </c>
      <c r="AC100" s="45">
        <v>2.2731336587998802E-3</v>
      </c>
      <c r="AD100" s="45">
        <v>1.9105879463654899E-3</v>
      </c>
      <c r="AE100" s="71">
        <v>2.14000044510984E-3</v>
      </c>
      <c r="AF100" s="72">
        <v>2.1140586314191798E-3</v>
      </c>
      <c r="AG100" s="62" t="s">
        <v>1119</v>
      </c>
    </row>
    <row r="101" spans="1:33" s="3" customFormat="1" ht="15" customHeight="1" x14ac:dyDescent="0.25">
      <c r="A101" s="43" t="s">
        <v>324</v>
      </c>
      <c r="B101" s="43" t="s">
        <v>52</v>
      </c>
      <c r="C101" s="43" t="s">
        <v>45</v>
      </c>
      <c r="D101" s="43" t="s">
        <v>973</v>
      </c>
      <c r="E101" s="43" t="s">
        <v>12</v>
      </c>
      <c r="F101" s="43" t="s">
        <v>13</v>
      </c>
      <c r="G101" s="43" t="s">
        <v>14</v>
      </c>
      <c r="H101" s="43" t="s">
        <v>910</v>
      </c>
      <c r="I101" s="44" t="s">
        <v>17</v>
      </c>
      <c r="J101" s="45"/>
      <c r="K101" s="45"/>
      <c r="L101" s="45"/>
      <c r="M101" s="45"/>
      <c r="N101" s="45"/>
      <c r="O101" s="45"/>
      <c r="P101" s="45"/>
      <c r="Q101" s="45"/>
      <c r="R101" s="45"/>
      <c r="S101" s="45"/>
      <c r="T101" s="45">
        <v>1.41908744194294E-5</v>
      </c>
      <c r="U101" s="45">
        <v>3.4117481494177603E-5</v>
      </c>
      <c r="V101" s="45">
        <v>1.8692774684571199E-4</v>
      </c>
      <c r="W101" s="45">
        <v>1.8053229829259E-3</v>
      </c>
      <c r="X101" s="45">
        <v>2.9362007162570202E-3</v>
      </c>
      <c r="Y101" s="45">
        <v>3.6898072479477099E-3</v>
      </c>
      <c r="Z101" s="45">
        <v>3.4169735642365002E-3</v>
      </c>
      <c r="AA101" s="45">
        <v>1.90150113889064E-3</v>
      </c>
      <c r="AB101" s="45">
        <v>3.1525159907543798E-3</v>
      </c>
      <c r="AC101" s="45">
        <v>7.1846009413414598E-3</v>
      </c>
      <c r="AD101" s="45">
        <v>4.5706949423846401E-3</v>
      </c>
      <c r="AE101" s="71">
        <v>7.5130216148630302E-3</v>
      </c>
      <c r="AF101" s="72">
        <v>1.12192508648776E-2</v>
      </c>
      <c r="AG101" s="62" t="s">
        <v>1120</v>
      </c>
    </row>
    <row r="102" spans="1:33" s="3" customFormat="1" ht="15" customHeight="1" x14ac:dyDescent="0.25">
      <c r="A102" s="43" t="s">
        <v>324</v>
      </c>
      <c r="B102" s="43" t="s">
        <v>584</v>
      </c>
      <c r="C102" s="43" t="s">
        <v>45</v>
      </c>
      <c r="D102" s="43" t="s">
        <v>881</v>
      </c>
      <c r="E102" s="43" t="s">
        <v>12</v>
      </c>
      <c r="F102" s="43" t="s">
        <v>13</v>
      </c>
      <c r="G102" s="43" t="s">
        <v>585</v>
      </c>
      <c r="H102" s="43" t="s">
        <v>169</v>
      </c>
      <c r="I102" s="44" t="s">
        <v>17</v>
      </c>
      <c r="J102" s="45"/>
      <c r="K102" s="45"/>
      <c r="L102" s="45"/>
      <c r="M102" s="45"/>
      <c r="N102" s="45"/>
      <c r="O102" s="45"/>
      <c r="P102" s="45"/>
      <c r="Q102" s="45"/>
      <c r="R102" s="45"/>
      <c r="S102" s="45"/>
      <c r="T102" s="45"/>
      <c r="U102" s="45"/>
      <c r="V102" s="45"/>
      <c r="W102" s="45">
        <v>5.2237248839999999E-7</v>
      </c>
      <c r="X102" s="45">
        <v>3.71980123704E-7</v>
      </c>
      <c r="Y102" s="45">
        <v>3.19708227486E-7</v>
      </c>
      <c r="Z102" s="45">
        <v>1.61387517966E-6</v>
      </c>
      <c r="AA102" s="45">
        <v>4.0956309375E-7</v>
      </c>
      <c r="AB102" s="45">
        <v>5.4874901553000002E-7</v>
      </c>
      <c r="AC102" s="45">
        <v>1.9999999999999999E-6</v>
      </c>
      <c r="AD102" s="45">
        <v>2.6201623999999999E-6</v>
      </c>
      <c r="AE102" s="71">
        <v>3.6497552150800002E-6</v>
      </c>
      <c r="AF102" s="72">
        <v>1.29857020036248E-5</v>
      </c>
      <c r="AG102" s="62" t="s">
        <v>586</v>
      </c>
    </row>
    <row r="103" spans="1:33" s="3" customFormat="1" ht="15" customHeight="1" x14ac:dyDescent="0.25">
      <c r="A103" s="43" t="s">
        <v>324</v>
      </c>
      <c r="B103" s="43" t="s">
        <v>48</v>
      </c>
      <c r="C103" s="43" t="s">
        <v>45</v>
      </c>
      <c r="D103" s="43" t="s">
        <v>881</v>
      </c>
      <c r="E103" s="43" t="s">
        <v>12</v>
      </c>
      <c r="F103" s="43" t="s">
        <v>13</v>
      </c>
      <c r="G103" s="43" t="s">
        <v>14</v>
      </c>
      <c r="H103" s="43" t="s">
        <v>908</v>
      </c>
      <c r="I103" s="44" t="s">
        <v>17</v>
      </c>
      <c r="J103" s="45">
        <v>3.7150474288090601E-7</v>
      </c>
      <c r="K103" s="45">
        <v>1.1683445041374001E-5</v>
      </c>
      <c r="L103" s="45">
        <v>1.0394590598872901E-6</v>
      </c>
      <c r="M103" s="45">
        <v>3.9504479397028301E-7</v>
      </c>
      <c r="N103" s="45">
        <v>5.6317045804026101E-7</v>
      </c>
      <c r="O103" s="45">
        <v>3.99062328288555E-5</v>
      </c>
      <c r="P103" s="45">
        <v>1.5088038181928099E-4</v>
      </c>
      <c r="Q103" s="45">
        <v>1.10422706618602E-4</v>
      </c>
      <c r="R103" s="45">
        <v>1.50922510483319E-4</v>
      </c>
      <c r="S103" s="45">
        <v>2.0127605117216201E-5</v>
      </c>
      <c r="T103" s="45">
        <v>2.1982256429727801E-5</v>
      </c>
      <c r="U103" s="45">
        <v>4.4093112891679701E-6</v>
      </c>
      <c r="V103" s="45">
        <v>7.5657670950171399E-6</v>
      </c>
      <c r="W103" s="45">
        <v>2.3167704386528499E-5</v>
      </c>
      <c r="X103" s="45">
        <v>2.65310245550807E-5</v>
      </c>
      <c r="Y103" s="45">
        <v>2.1487798757808299E-4</v>
      </c>
      <c r="Z103" s="45">
        <v>3.9831965915525198E-4</v>
      </c>
      <c r="AA103" s="45">
        <v>1.5467220005244299E-4</v>
      </c>
      <c r="AB103" s="45">
        <v>2.24515002243545E-4</v>
      </c>
      <c r="AC103" s="45">
        <v>2.2048323961164901E-4</v>
      </c>
      <c r="AD103" s="45">
        <v>5.1149363665799305E-4</v>
      </c>
      <c r="AE103" s="71">
        <v>3.62111537569834E-4</v>
      </c>
      <c r="AF103" s="72">
        <v>1.99615218767628E-4</v>
      </c>
      <c r="AG103" s="62" t="s">
        <v>1117</v>
      </c>
    </row>
    <row r="104" spans="1:33" s="3" customFormat="1" ht="15" customHeight="1" x14ac:dyDescent="0.25">
      <c r="A104" s="43" t="s">
        <v>324</v>
      </c>
      <c r="B104" s="43" t="s">
        <v>48</v>
      </c>
      <c r="C104" s="43" t="s">
        <v>45</v>
      </c>
      <c r="D104" s="43" t="s">
        <v>881</v>
      </c>
      <c r="E104" s="43" t="s">
        <v>12</v>
      </c>
      <c r="F104" s="43" t="s">
        <v>13</v>
      </c>
      <c r="G104" s="43" t="s">
        <v>14</v>
      </c>
      <c r="H104" s="43" t="s">
        <v>30</v>
      </c>
      <c r="I104" s="44" t="s">
        <v>17</v>
      </c>
      <c r="J104" s="45">
        <v>1.8411645731999999E-4</v>
      </c>
      <c r="K104" s="45">
        <v>1.8829765801000001E-4</v>
      </c>
      <c r="L104" s="45">
        <v>1.8956270655999999E-4</v>
      </c>
      <c r="M104" s="45">
        <v>1.9345474257E-4</v>
      </c>
      <c r="N104" s="45">
        <v>1.8805189542000001E-4</v>
      </c>
      <c r="O104" s="45">
        <v>1.9430193351000001E-4</v>
      </c>
      <c r="P104" s="45">
        <v>1.9879700219999999E-4</v>
      </c>
      <c r="Q104" s="45">
        <v>1.9696830612999999E-4</v>
      </c>
      <c r="R104" s="45">
        <v>1.9435608930000001E-4</v>
      </c>
      <c r="S104" s="45">
        <v>1.8046988163000001E-4</v>
      </c>
      <c r="T104" s="45">
        <v>8.4311020227000001E-4</v>
      </c>
      <c r="U104" s="45">
        <v>2.7579000000000002E-3</v>
      </c>
      <c r="V104" s="45"/>
      <c r="W104" s="45"/>
      <c r="X104" s="45"/>
      <c r="Y104" s="45"/>
      <c r="Z104" s="45"/>
      <c r="AA104" s="45"/>
      <c r="AB104" s="45"/>
      <c r="AC104" s="45"/>
      <c r="AD104" s="45"/>
      <c r="AE104" s="71"/>
      <c r="AF104" s="72"/>
      <c r="AG104" s="62" t="s">
        <v>368</v>
      </c>
    </row>
    <row r="105" spans="1:33" s="3" customFormat="1" ht="15" customHeight="1" x14ac:dyDescent="0.25">
      <c r="A105" s="43" t="s">
        <v>324</v>
      </c>
      <c r="B105" s="43" t="s">
        <v>48</v>
      </c>
      <c r="C105" s="43" t="s">
        <v>45</v>
      </c>
      <c r="D105" s="43" t="s">
        <v>881</v>
      </c>
      <c r="E105" s="43" t="s">
        <v>12</v>
      </c>
      <c r="F105" s="43" t="s">
        <v>13</v>
      </c>
      <c r="G105" s="43" t="s">
        <v>14</v>
      </c>
      <c r="H105" s="43" t="s">
        <v>322</v>
      </c>
      <c r="I105" s="44" t="s">
        <v>17</v>
      </c>
      <c r="J105" s="45"/>
      <c r="K105" s="45"/>
      <c r="L105" s="45"/>
      <c r="M105" s="45"/>
      <c r="N105" s="45"/>
      <c r="O105" s="45"/>
      <c r="P105" s="45"/>
      <c r="Q105" s="45"/>
      <c r="R105" s="45"/>
      <c r="S105" s="45"/>
      <c r="T105" s="45"/>
      <c r="U105" s="45"/>
      <c r="V105" s="45">
        <v>3.4206311999999999E-4</v>
      </c>
      <c r="W105" s="45"/>
      <c r="X105" s="45"/>
      <c r="Y105" s="45"/>
      <c r="Z105" s="45"/>
      <c r="AA105" s="45"/>
      <c r="AB105" s="45"/>
      <c r="AC105" s="45"/>
      <c r="AD105" s="45"/>
      <c r="AE105" s="71"/>
      <c r="AF105" s="72"/>
      <c r="AG105" s="62" t="s">
        <v>786</v>
      </c>
    </row>
    <row r="106" spans="1:33" s="3" customFormat="1" ht="15" customHeight="1" x14ac:dyDescent="0.25">
      <c r="A106" s="43" t="s">
        <v>324</v>
      </c>
      <c r="B106" s="43" t="s">
        <v>48</v>
      </c>
      <c r="C106" s="43" t="s">
        <v>45</v>
      </c>
      <c r="D106" s="43" t="s">
        <v>881</v>
      </c>
      <c r="E106" s="43" t="s">
        <v>12</v>
      </c>
      <c r="F106" s="43" t="s">
        <v>13</v>
      </c>
      <c r="G106" s="43" t="s">
        <v>14</v>
      </c>
      <c r="H106" s="43" t="s">
        <v>26</v>
      </c>
      <c r="I106" s="44" t="s">
        <v>17</v>
      </c>
      <c r="J106" s="45"/>
      <c r="K106" s="45"/>
      <c r="L106" s="45"/>
      <c r="M106" s="45"/>
      <c r="N106" s="45"/>
      <c r="O106" s="45"/>
      <c r="P106" s="45"/>
      <c r="Q106" s="45"/>
      <c r="R106" s="45"/>
      <c r="S106" s="45"/>
      <c r="T106" s="45"/>
      <c r="U106" s="45"/>
      <c r="V106" s="45"/>
      <c r="W106" s="45">
        <v>1.5344586217548E-3</v>
      </c>
      <c r="X106" s="45">
        <v>1.8797712428376E-3</v>
      </c>
      <c r="Y106" s="45">
        <v>1.7010734064485901E-3</v>
      </c>
      <c r="Z106" s="45">
        <v>2.0613798052344298E-3</v>
      </c>
      <c r="AA106" s="45">
        <v>2.27469183736123E-3</v>
      </c>
      <c r="AB106" s="45">
        <v>1.5843693369649199E-3</v>
      </c>
      <c r="AC106" s="45">
        <v>2.6700000000000001E-3</v>
      </c>
      <c r="AD106" s="45">
        <v>2.5402133846887998E-3</v>
      </c>
      <c r="AE106" s="71">
        <v>4.08659467123366E-2</v>
      </c>
      <c r="AF106" s="72">
        <v>7.7932184275339503E-2</v>
      </c>
      <c r="AG106" s="62" t="s">
        <v>451</v>
      </c>
    </row>
    <row r="107" spans="1:33" s="3" customFormat="1" ht="15" customHeight="1" x14ac:dyDescent="0.25">
      <c r="A107" s="43" t="s">
        <v>324</v>
      </c>
      <c r="B107" s="43" t="s">
        <v>48</v>
      </c>
      <c r="C107" s="43" t="s">
        <v>45</v>
      </c>
      <c r="D107" s="43" t="s">
        <v>881</v>
      </c>
      <c r="E107" s="43" t="s">
        <v>12</v>
      </c>
      <c r="F107" s="43" t="s">
        <v>13</v>
      </c>
      <c r="G107" s="43" t="s">
        <v>14</v>
      </c>
      <c r="H107" s="43" t="s">
        <v>910</v>
      </c>
      <c r="I107" s="44" t="s">
        <v>17</v>
      </c>
      <c r="J107" s="45"/>
      <c r="K107" s="45"/>
      <c r="L107" s="45"/>
      <c r="M107" s="45"/>
      <c r="N107" s="45"/>
      <c r="O107" s="45"/>
      <c r="P107" s="45"/>
      <c r="Q107" s="45"/>
      <c r="R107" s="45"/>
      <c r="S107" s="45"/>
      <c r="T107" s="45">
        <v>8.0229959776737006E-6</v>
      </c>
      <c r="U107" s="45">
        <v>6.34263740459808E-7</v>
      </c>
      <c r="V107" s="45">
        <v>3.3385921580298802E-6</v>
      </c>
      <c r="W107" s="45">
        <v>4.5228007187406203E-5</v>
      </c>
      <c r="X107" s="45">
        <v>4.4819989934351803E-5</v>
      </c>
      <c r="Y107" s="45">
        <v>2.8065047739358697E-4</v>
      </c>
      <c r="Z107" s="45">
        <v>6.2344433291457201E-4</v>
      </c>
      <c r="AA107" s="45">
        <v>3.0563738587287298E-4</v>
      </c>
      <c r="AB107" s="45">
        <v>4.6694478853542799E-4</v>
      </c>
      <c r="AC107" s="45">
        <v>6.4393189209518498E-4</v>
      </c>
      <c r="AD107" s="45">
        <v>1.1306862570387699E-3</v>
      </c>
      <c r="AE107" s="71">
        <v>1.17470769189233E-3</v>
      </c>
      <c r="AF107" s="72">
        <v>9.7887481655147706E-4</v>
      </c>
      <c r="AG107" s="62" t="s">
        <v>1118</v>
      </c>
    </row>
    <row r="108" spans="1:33" s="3" customFormat="1" ht="15" customHeight="1" x14ac:dyDescent="0.25">
      <c r="A108" s="43" t="s">
        <v>324</v>
      </c>
      <c r="B108" s="43" t="s">
        <v>700</v>
      </c>
      <c r="C108" s="43" t="s">
        <v>45</v>
      </c>
      <c r="D108" s="43" t="s">
        <v>701</v>
      </c>
      <c r="E108" s="43" t="s">
        <v>702</v>
      </c>
      <c r="F108" s="43" t="s">
        <v>13</v>
      </c>
      <c r="G108" s="43" t="s">
        <v>703</v>
      </c>
      <c r="H108" s="43" t="s">
        <v>169</v>
      </c>
      <c r="I108" s="44" t="s">
        <v>17</v>
      </c>
      <c r="J108" s="45">
        <v>0.90308226701889804</v>
      </c>
      <c r="K108" s="45">
        <v>0.94345231853829103</v>
      </c>
      <c r="L108" s="45">
        <v>0.98382237005769702</v>
      </c>
      <c r="M108" s="45">
        <v>1.0241924215771001</v>
      </c>
      <c r="N108" s="45">
        <v>1.0645624730965</v>
      </c>
      <c r="O108" s="45">
        <v>1.1049325246159001</v>
      </c>
      <c r="P108" s="45">
        <v>1.1453025761353</v>
      </c>
      <c r="Q108" s="45">
        <v>1.1856726276547001</v>
      </c>
      <c r="R108" s="45">
        <v>1.2260426791741099</v>
      </c>
      <c r="S108" s="45">
        <v>1.2664127306935</v>
      </c>
      <c r="T108" s="45">
        <v>1.3067827822129101</v>
      </c>
      <c r="U108" s="45">
        <v>1.3471528337323</v>
      </c>
      <c r="V108" s="45">
        <v>1.3875228852517101</v>
      </c>
      <c r="W108" s="45">
        <v>1.42789293677111</v>
      </c>
      <c r="X108" s="45">
        <v>1.4682629882905101</v>
      </c>
      <c r="Y108" s="45">
        <v>1.5086330398099099</v>
      </c>
      <c r="Z108" s="45">
        <v>1.5490030913293</v>
      </c>
      <c r="AA108" s="45">
        <v>1.5893731428487099</v>
      </c>
      <c r="AB108" s="45">
        <v>1.62974319436812</v>
      </c>
      <c r="AC108" s="45">
        <v>1.6701132458875101</v>
      </c>
      <c r="AD108" s="45">
        <v>1.71048329740692</v>
      </c>
      <c r="AE108" s="71">
        <v>1.7508533489263201</v>
      </c>
      <c r="AF108" s="72">
        <v>1.7912234004457099</v>
      </c>
      <c r="AG108" s="62" t="s">
        <v>704</v>
      </c>
    </row>
    <row r="109" spans="1:33" s="3" customFormat="1" ht="15" customHeight="1" x14ac:dyDescent="0.25">
      <c r="A109" s="43" t="s">
        <v>324</v>
      </c>
      <c r="B109" s="43" t="s">
        <v>157</v>
      </c>
      <c r="C109" s="43" t="s">
        <v>158</v>
      </c>
      <c r="D109" s="43" t="s">
        <v>159</v>
      </c>
      <c r="E109" s="43" t="s">
        <v>12</v>
      </c>
      <c r="F109" s="43" t="s">
        <v>13</v>
      </c>
      <c r="G109" s="43" t="s">
        <v>14</v>
      </c>
      <c r="H109" s="43" t="s">
        <v>908</v>
      </c>
      <c r="I109" s="44" t="s">
        <v>17</v>
      </c>
      <c r="J109" s="45">
        <v>3.37124005108606E-5</v>
      </c>
      <c r="K109" s="45">
        <v>5.20760567165148E-5</v>
      </c>
      <c r="L109" s="45">
        <v>5.1734854782315299E-5</v>
      </c>
      <c r="M109" s="45">
        <v>1.1957508495874199E-5</v>
      </c>
      <c r="N109" s="45">
        <v>1.7944761311624598E-5</v>
      </c>
      <c r="O109" s="45">
        <v>3.8862647367900702E-5</v>
      </c>
      <c r="P109" s="45">
        <v>2.9087808554947202E-4</v>
      </c>
      <c r="Q109" s="45">
        <v>1.4902486554649099E-4</v>
      </c>
      <c r="R109" s="45">
        <v>1.5315936315178199E-4</v>
      </c>
      <c r="S109" s="45">
        <v>2.5514177828151802E-4</v>
      </c>
      <c r="T109" s="45">
        <v>8.1796821516979593E-5</v>
      </c>
      <c r="U109" s="45">
        <v>1.39293615443339E-4</v>
      </c>
      <c r="V109" s="45">
        <v>1.2427262419452599E-4</v>
      </c>
      <c r="W109" s="45">
        <v>5.1956442304902E-4</v>
      </c>
      <c r="X109" s="45">
        <v>4.7597245344169502E-4</v>
      </c>
      <c r="Y109" s="45">
        <v>7.8041069125206702E-4</v>
      </c>
      <c r="Z109" s="45">
        <v>9.40391932386289E-4</v>
      </c>
      <c r="AA109" s="45">
        <v>7.3036104260757199E-4</v>
      </c>
      <c r="AB109" s="45">
        <v>1.1150008695320201E-3</v>
      </c>
      <c r="AC109" s="45">
        <v>1.2077683044535101E-3</v>
      </c>
      <c r="AD109" s="45">
        <v>1.58367107475737E-3</v>
      </c>
      <c r="AE109" s="71">
        <v>1.7738292609536001E-3</v>
      </c>
      <c r="AF109" s="72">
        <v>1.75232629897438E-3</v>
      </c>
      <c r="AG109" s="62" t="s">
        <v>1137</v>
      </c>
    </row>
    <row r="110" spans="1:33" s="3" customFormat="1" ht="15" customHeight="1" x14ac:dyDescent="0.25">
      <c r="A110" s="43" t="s">
        <v>324</v>
      </c>
      <c r="B110" s="43" t="s">
        <v>157</v>
      </c>
      <c r="C110" s="43" t="s">
        <v>158</v>
      </c>
      <c r="D110" s="43" t="s">
        <v>159</v>
      </c>
      <c r="E110" s="43" t="s">
        <v>12</v>
      </c>
      <c r="F110" s="43" t="s">
        <v>13</v>
      </c>
      <c r="G110" s="43" t="s">
        <v>14</v>
      </c>
      <c r="H110" s="43" t="s">
        <v>910</v>
      </c>
      <c r="I110" s="44" t="s">
        <v>17</v>
      </c>
      <c r="J110" s="45"/>
      <c r="K110" s="45"/>
      <c r="L110" s="45"/>
      <c r="M110" s="45"/>
      <c r="N110" s="45"/>
      <c r="O110" s="45"/>
      <c r="P110" s="45"/>
      <c r="Q110" s="45"/>
      <c r="R110" s="45"/>
      <c r="S110" s="45"/>
      <c r="T110" s="45">
        <v>3.2308296320462298E-5</v>
      </c>
      <c r="U110" s="45">
        <v>2.1684212750095499E-5</v>
      </c>
      <c r="V110" s="45">
        <v>5.9347058041380099E-5</v>
      </c>
      <c r="W110" s="45">
        <v>1.0976791172081499E-3</v>
      </c>
      <c r="X110" s="45">
        <v>8.7017427084778195E-4</v>
      </c>
      <c r="Y110" s="45">
        <v>1.1030885897911501E-3</v>
      </c>
      <c r="Z110" s="45">
        <v>1.59289870510747E-3</v>
      </c>
      <c r="AA110" s="45">
        <v>1.5618709167098E-3</v>
      </c>
      <c r="AB110" s="45">
        <v>2.5096242212793102E-3</v>
      </c>
      <c r="AC110" s="45">
        <v>3.8173440719189199E-3</v>
      </c>
      <c r="AD110" s="45">
        <v>3.7886124978251299E-3</v>
      </c>
      <c r="AE110" s="71">
        <v>6.2274835545358303E-3</v>
      </c>
      <c r="AF110" s="72">
        <v>9.2995473508311905E-3</v>
      </c>
      <c r="AG110" s="62" t="s">
        <v>1138</v>
      </c>
    </row>
    <row r="111" spans="1:33" s="3" customFormat="1" ht="15" customHeight="1" x14ac:dyDescent="0.25">
      <c r="A111" s="43" t="s">
        <v>324</v>
      </c>
      <c r="B111" s="43" t="s">
        <v>157</v>
      </c>
      <c r="C111" s="43" t="s">
        <v>158</v>
      </c>
      <c r="D111" s="43" t="s">
        <v>159</v>
      </c>
      <c r="E111" s="43" t="s">
        <v>12</v>
      </c>
      <c r="F111" s="43" t="s">
        <v>13</v>
      </c>
      <c r="G111" s="43" t="s">
        <v>14</v>
      </c>
      <c r="H111" s="43" t="s">
        <v>102</v>
      </c>
      <c r="I111" s="44" t="s">
        <v>17</v>
      </c>
      <c r="J111" s="45">
        <v>3.4703186000000001</v>
      </c>
      <c r="K111" s="45">
        <v>3.3345899999999999</v>
      </c>
      <c r="L111" s="45">
        <v>3.384773</v>
      </c>
      <c r="M111" s="45">
        <v>3.5629930000000001</v>
      </c>
      <c r="N111" s="45">
        <v>3.6520092000000002</v>
      </c>
      <c r="O111" s="45">
        <v>2.4274502</v>
      </c>
      <c r="P111" s="45">
        <v>2.1528976000000002</v>
      </c>
      <c r="Q111" s="45">
        <v>2.3795183999999998</v>
      </c>
      <c r="R111" s="45">
        <v>2.6627944000000001</v>
      </c>
      <c r="S111" s="45">
        <v>3.4972392000000001</v>
      </c>
      <c r="T111" s="45">
        <v>3.7508743999999998</v>
      </c>
      <c r="U111" s="45">
        <v>3.6380330000000001</v>
      </c>
      <c r="V111" s="45">
        <v>3.0400580000000001</v>
      </c>
      <c r="W111" s="45">
        <v>3.9668958000000001</v>
      </c>
      <c r="X111" s="45">
        <v>4.01464</v>
      </c>
      <c r="Y111" s="45">
        <v>2.0711040000000001</v>
      </c>
      <c r="Z111" s="45">
        <v>1.937908</v>
      </c>
      <c r="AA111" s="45">
        <v>1.886787</v>
      </c>
      <c r="AB111" s="45">
        <v>2.0886445999999999</v>
      </c>
      <c r="AC111" s="45">
        <v>2.5469514000000002</v>
      </c>
      <c r="AD111" s="45">
        <v>1.5535156000000001</v>
      </c>
      <c r="AE111" s="71">
        <v>1.6802394</v>
      </c>
      <c r="AF111" s="72">
        <v>1.9319986</v>
      </c>
      <c r="AG111" s="62" t="s">
        <v>373</v>
      </c>
    </row>
    <row r="112" spans="1:33" s="3" customFormat="1" ht="15" customHeight="1" x14ac:dyDescent="0.25">
      <c r="A112" s="43" t="s">
        <v>324</v>
      </c>
      <c r="B112" s="43" t="s">
        <v>109</v>
      </c>
      <c r="C112" s="43" t="s">
        <v>104</v>
      </c>
      <c r="D112" s="43" t="s">
        <v>106</v>
      </c>
      <c r="E112" s="43" t="s">
        <v>110</v>
      </c>
      <c r="F112" s="43" t="s">
        <v>112</v>
      </c>
      <c r="G112" s="43" t="s">
        <v>14</v>
      </c>
      <c r="H112" s="43" t="s">
        <v>1127</v>
      </c>
      <c r="I112" s="44" t="s">
        <v>17</v>
      </c>
      <c r="J112" s="45"/>
      <c r="K112" s="45"/>
      <c r="L112" s="45"/>
      <c r="M112" s="45"/>
      <c r="N112" s="45"/>
      <c r="O112" s="45"/>
      <c r="P112" s="45"/>
      <c r="Q112" s="45"/>
      <c r="R112" s="45"/>
      <c r="S112" s="45"/>
      <c r="T112" s="45"/>
      <c r="U112" s="45"/>
      <c r="V112" s="45"/>
      <c r="W112" s="45"/>
      <c r="X112" s="45"/>
      <c r="Y112" s="45"/>
      <c r="Z112" s="45"/>
      <c r="AA112" s="45"/>
      <c r="AB112" s="45"/>
      <c r="AC112" s="45">
        <v>7.1530400001858698E-3</v>
      </c>
      <c r="AD112" s="45">
        <v>1.8248413424008E-2</v>
      </c>
      <c r="AE112" s="71">
        <v>3.5773658056258997E-2</v>
      </c>
      <c r="AF112" s="72">
        <v>4.8022758426683097E-2</v>
      </c>
      <c r="AG112" s="62" t="s">
        <v>1130</v>
      </c>
    </row>
    <row r="113" spans="1:33" s="3" customFormat="1" ht="15" customHeight="1" x14ac:dyDescent="0.25">
      <c r="A113" s="43" t="s">
        <v>324</v>
      </c>
      <c r="B113" s="43" t="s">
        <v>109</v>
      </c>
      <c r="C113" s="43" t="s">
        <v>104</v>
      </c>
      <c r="D113" s="43" t="s">
        <v>106</v>
      </c>
      <c r="E113" s="43" t="s">
        <v>110</v>
      </c>
      <c r="F113" s="43" t="s">
        <v>111</v>
      </c>
      <c r="G113" s="43" t="s">
        <v>14</v>
      </c>
      <c r="H113" s="43" t="s">
        <v>1127</v>
      </c>
      <c r="I113" s="44" t="s">
        <v>17</v>
      </c>
      <c r="J113" s="45"/>
      <c r="K113" s="45"/>
      <c r="L113" s="45"/>
      <c r="M113" s="45"/>
      <c r="N113" s="45"/>
      <c r="O113" s="45"/>
      <c r="P113" s="45"/>
      <c r="Q113" s="45"/>
      <c r="R113" s="45"/>
      <c r="S113" s="45"/>
      <c r="T113" s="45"/>
      <c r="U113" s="45"/>
      <c r="V113" s="45"/>
      <c r="W113" s="45"/>
      <c r="X113" s="45"/>
      <c r="Y113" s="45"/>
      <c r="Z113" s="45"/>
      <c r="AA113" s="45"/>
      <c r="AB113" s="45"/>
      <c r="AC113" s="45">
        <v>1.60580809348455E-3</v>
      </c>
      <c r="AD113" s="45">
        <v>4.6621070233464198E-3</v>
      </c>
      <c r="AE113" s="71">
        <v>8.4884657371316896E-3</v>
      </c>
      <c r="AF113" s="72">
        <v>1.2521169168751199E-2</v>
      </c>
      <c r="AG113" s="62" t="s">
        <v>1129</v>
      </c>
    </row>
    <row r="114" spans="1:33" s="3" customFormat="1" ht="15" customHeight="1" x14ac:dyDescent="0.25">
      <c r="A114" s="43" t="s">
        <v>324</v>
      </c>
      <c r="B114" s="43" t="s">
        <v>107</v>
      </c>
      <c r="C114" s="43" t="s">
        <v>104</v>
      </c>
      <c r="D114" s="43" t="s">
        <v>106</v>
      </c>
      <c r="E114" s="43" t="s">
        <v>108</v>
      </c>
      <c r="F114" s="43" t="s">
        <v>13</v>
      </c>
      <c r="G114" s="43" t="s">
        <v>14</v>
      </c>
      <c r="H114" s="43" t="s">
        <v>1127</v>
      </c>
      <c r="I114" s="44" t="s">
        <v>17</v>
      </c>
      <c r="J114" s="45"/>
      <c r="K114" s="45"/>
      <c r="L114" s="45"/>
      <c r="M114" s="45"/>
      <c r="N114" s="45"/>
      <c r="O114" s="45"/>
      <c r="P114" s="45"/>
      <c r="Q114" s="45"/>
      <c r="R114" s="45"/>
      <c r="S114" s="45"/>
      <c r="T114" s="45"/>
      <c r="U114" s="45"/>
      <c r="V114" s="45"/>
      <c r="W114" s="45"/>
      <c r="X114" s="45"/>
      <c r="Y114" s="45"/>
      <c r="Z114" s="45"/>
      <c r="AA114" s="45"/>
      <c r="AB114" s="45"/>
      <c r="AC114" s="45">
        <v>8.4240093080752507E-3</v>
      </c>
      <c r="AD114" s="45">
        <v>1.75543773842117E-2</v>
      </c>
      <c r="AE114" s="71">
        <v>2.9355244937427E-2</v>
      </c>
      <c r="AF114" s="72">
        <v>4.4742972270444201E-2</v>
      </c>
      <c r="AG114" s="62" t="s">
        <v>1128</v>
      </c>
    </row>
    <row r="115" spans="1:33" s="3" customFormat="1" ht="15" customHeight="1" x14ac:dyDescent="0.25">
      <c r="A115" s="43" t="s">
        <v>324</v>
      </c>
      <c r="B115" s="43" t="s">
        <v>105</v>
      </c>
      <c r="C115" s="43" t="s">
        <v>104</v>
      </c>
      <c r="D115" s="43" t="s">
        <v>106</v>
      </c>
      <c r="E115" s="43" t="s">
        <v>12</v>
      </c>
      <c r="F115" s="43" t="s">
        <v>13</v>
      </c>
      <c r="G115" s="43" t="s">
        <v>14</v>
      </c>
      <c r="H115" s="43" t="s">
        <v>322</v>
      </c>
      <c r="I115" s="44" t="s">
        <v>17</v>
      </c>
      <c r="J115" s="45">
        <v>6.6480639580160199E-4</v>
      </c>
      <c r="K115" s="45">
        <v>8.2732507446366696E-4</v>
      </c>
      <c r="L115" s="45">
        <v>1.0742083957547999E-3</v>
      </c>
      <c r="M115" s="45">
        <v>6.2600161255217798E-3</v>
      </c>
      <c r="N115" s="45">
        <v>8.6701585521887503E-3</v>
      </c>
      <c r="O115" s="45">
        <v>8.2659984120000002E-3</v>
      </c>
      <c r="P115" s="45">
        <v>7.8808587156783995E-3</v>
      </c>
      <c r="Q115" s="45">
        <v>8.4164217180808399E-3</v>
      </c>
      <c r="R115" s="45">
        <v>7.8315461846488292E-3</v>
      </c>
      <c r="S115" s="45">
        <v>6.4950951384927296E-3</v>
      </c>
      <c r="T115" s="45">
        <v>8.7807663378307501E-3</v>
      </c>
      <c r="U115" s="45">
        <v>8.03045038634893E-3</v>
      </c>
      <c r="V115" s="45">
        <v>1.09208858390887E-2</v>
      </c>
      <c r="W115" s="45">
        <v>1.0085930214385599E-2</v>
      </c>
      <c r="X115" s="45">
        <v>1.29174959738214E-2</v>
      </c>
      <c r="Y115" s="45">
        <v>4.43529844023011E-3</v>
      </c>
      <c r="Z115" s="45">
        <v>2.1354647847934699E-3</v>
      </c>
      <c r="AA115" s="45">
        <v>2.30254409202301E-3</v>
      </c>
      <c r="AB115" s="45">
        <v>8.6803718649578095E-4</v>
      </c>
      <c r="AC115" s="45">
        <v>1.66177765077473E-3</v>
      </c>
      <c r="AD115" s="45">
        <v>1.91299311299793E-3</v>
      </c>
      <c r="AE115" s="71">
        <v>1.1268632681282001E-3</v>
      </c>
      <c r="AF115" s="72">
        <v>1.75182809095939E-3</v>
      </c>
      <c r="AG115" s="62" t="s">
        <v>501</v>
      </c>
    </row>
    <row r="116" spans="1:33" s="3" customFormat="1" ht="15" customHeight="1" x14ac:dyDescent="0.25">
      <c r="A116" s="43" t="s">
        <v>324</v>
      </c>
      <c r="B116" s="43" t="s">
        <v>103</v>
      </c>
      <c r="C116" s="43" t="s">
        <v>104</v>
      </c>
      <c r="D116" s="43" t="s">
        <v>12</v>
      </c>
      <c r="E116" s="43" t="s">
        <v>12</v>
      </c>
      <c r="F116" s="43" t="s">
        <v>13</v>
      </c>
      <c r="G116" s="43" t="s">
        <v>14</v>
      </c>
      <c r="H116" s="43" t="s">
        <v>908</v>
      </c>
      <c r="I116" s="44" t="s">
        <v>17</v>
      </c>
      <c r="J116" s="45">
        <v>3.5671448848241402E-4</v>
      </c>
      <c r="K116" s="45">
        <v>4.3801635451817702E-4</v>
      </c>
      <c r="L116" s="45">
        <v>6.9997092844174596E-4</v>
      </c>
      <c r="M116" s="45">
        <v>1.5487072684631199E-4</v>
      </c>
      <c r="N116" s="45">
        <v>2.4385168601886599E-4</v>
      </c>
      <c r="O116" s="45">
        <v>4.4062597329144401E-4</v>
      </c>
      <c r="P116" s="45">
        <v>3.5271115074874799E-3</v>
      </c>
      <c r="Q116" s="45">
        <v>2.3355286192719401E-3</v>
      </c>
      <c r="R116" s="45">
        <v>2.1955822085709901E-3</v>
      </c>
      <c r="S116" s="45">
        <v>1.00773712212819E-3</v>
      </c>
      <c r="T116" s="45">
        <v>1.2770445745941301E-3</v>
      </c>
      <c r="U116" s="45">
        <v>1.7972202622362E-3</v>
      </c>
      <c r="V116" s="45">
        <v>3.1519325840421199E-3</v>
      </c>
      <c r="W116" s="45">
        <v>8.5932787344281999E-3</v>
      </c>
      <c r="X116" s="45">
        <v>1.3016919578422799E-2</v>
      </c>
      <c r="Y116" s="45">
        <v>2.5264741592520401E-2</v>
      </c>
      <c r="Z116" s="45">
        <v>2.1316628751933801E-2</v>
      </c>
      <c r="AA116" s="45">
        <v>1.9381737529142299E-2</v>
      </c>
      <c r="AB116" s="45">
        <v>2.3854245593712901E-2</v>
      </c>
      <c r="AC116" s="45">
        <v>3.5699358811727699E-2</v>
      </c>
      <c r="AD116" s="45">
        <v>3.4035294815561799E-2</v>
      </c>
      <c r="AE116" s="71">
        <v>3.1943702768407398E-2</v>
      </c>
      <c r="AF116" s="72">
        <v>3.1056084866767301E-2</v>
      </c>
      <c r="AG116" s="62" t="s">
        <v>1125</v>
      </c>
    </row>
    <row r="117" spans="1:33" s="3" customFormat="1" ht="15" customHeight="1" x14ac:dyDescent="0.25">
      <c r="A117" s="43" t="s">
        <v>324</v>
      </c>
      <c r="B117" s="43" t="s">
        <v>103</v>
      </c>
      <c r="C117" s="43" t="s">
        <v>104</v>
      </c>
      <c r="D117" s="43" t="s">
        <v>12</v>
      </c>
      <c r="E117" s="43" t="s">
        <v>12</v>
      </c>
      <c r="F117" s="43" t="s">
        <v>13</v>
      </c>
      <c r="G117" s="43" t="s">
        <v>14</v>
      </c>
      <c r="H117" s="43" t="s">
        <v>910</v>
      </c>
      <c r="I117" s="44" t="s">
        <v>17</v>
      </c>
      <c r="J117" s="45"/>
      <c r="K117" s="45"/>
      <c r="L117" s="45"/>
      <c r="M117" s="45"/>
      <c r="N117" s="45"/>
      <c r="O117" s="45"/>
      <c r="P117" s="45"/>
      <c r="Q117" s="45"/>
      <c r="R117" s="45"/>
      <c r="S117" s="45"/>
      <c r="T117" s="45">
        <v>5.0440999742100195E-4</v>
      </c>
      <c r="U117" s="45">
        <v>2.7977812479829502E-4</v>
      </c>
      <c r="V117" s="45">
        <v>1.5052223063613699E-3</v>
      </c>
      <c r="W117" s="45">
        <v>1.81550175472859E-2</v>
      </c>
      <c r="X117" s="45">
        <v>2.37979352973323E-2</v>
      </c>
      <c r="Y117" s="45">
        <v>3.5711002536393699E-2</v>
      </c>
      <c r="Z117" s="45">
        <v>3.6107530452807103E-2</v>
      </c>
      <c r="AA117" s="45">
        <v>4.1447681894412503E-2</v>
      </c>
      <c r="AB117" s="45">
        <v>5.3690713754737301E-2</v>
      </c>
      <c r="AC117" s="45">
        <v>0.112833508901293</v>
      </c>
      <c r="AD117" s="45">
        <v>8.1422553812290702E-2</v>
      </c>
      <c r="AE117" s="71">
        <v>0.112146579177691</v>
      </c>
      <c r="AF117" s="72">
        <v>0.164813786061974</v>
      </c>
      <c r="AG117" s="62" t="s">
        <v>1126</v>
      </c>
    </row>
    <row r="118" spans="1:33" s="3" customFormat="1" ht="15" customHeight="1" x14ac:dyDescent="0.25">
      <c r="A118" s="43" t="s">
        <v>324</v>
      </c>
      <c r="B118" s="43" t="s">
        <v>118</v>
      </c>
      <c r="C118" s="43" t="s">
        <v>104</v>
      </c>
      <c r="D118" s="43" t="s">
        <v>115</v>
      </c>
      <c r="E118" s="43" t="s">
        <v>318</v>
      </c>
      <c r="F118" s="43" t="s">
        <v>920</v>
      </c>
      <c r="G118" s="43" t="s">
        <v>14</v>
      </c>
      <c r="H118" s="43" t="s">
        <v>908</v>
      </c>
      <c r="I118" s="44" t="s">
        <v>17</v>
      </c>
      <c r="J118" s="45">
        <v>5.1867715845398295E-4</v>
      </c>
      <c r="K118" s="45">
        <v>6.1920461320859397E-4</v>
      </c>
      <c r="L118" s="45">
        <v>9.60178475699047E-4</v>
      </c>
      <c r="M118" s="45">
        <v>2.0855630504927199E-4</v>
      </c>
      <c r="N118" s="45">
        <v>3.02587136384692E-4</v>
      </c>
      <c r="O118" s="45">
        <v>5.1550256896888398E-4</v>
      </c>
      <c r="P118" s="45">
        <v>3.7815930776509401E-3</v>
      </c>
      <c r="Q118" s="45">
        <v>3.4578231511082202E-3</v>
      </c>
      <c r="R118" s="45">
        <v>2.2707031119093401E-3</v>
      </c>
      <c r="S118" s="45">
        <v>1.35755827454853E-3</v>
      </c>
      <c r="T118" s="45">
        <v>9.9045076358347806E-4</v>
      </c>
      <c r="U118" s="45">
        <v>2.1816897328183001E-3</v>
      </c>
      <c r="V118" s="45">
        <v>3.4535439872279898E-3</v>
      </c>
      <c r="W118" s="45">
        <v>1.02534175305476E-2</v>
      </c>
      <c r="X118" s="45">
        <v>1.09705619849316E-2</v>
      </c>
      <c r="Y118" s="45">
        <v>2.0658789629310802E-2</v>
      </c>
      <c r="Z118" s="45">
        <v>2.7252223724374799E-2</v>
      </c>
      <c r="AA118" s="45">
        <v>2.79109023898787E-2</v>
      </c>
      <c r="AB118" s="45">
        <v>2.82839925448009E-2</v>
      </c>
      <c r="AC118" s="45">
        <v>3.1801754900058099E-2</v>
      </c>
      <c r="AD118" s="45">
        <v>3.9252397046155303E-2</v>
      </c>
      <c r="AE118" s="71">
        <v>4.0948854425995398E-2</v>
      </c>
      <c r="AF118" s="72">
        <v>3.8787480904586197E-2</v>
      </c>
      <c r="AG118" s="62" t="s">
        <v>923</v>
      </c>
    </row>
    <row r="119" spans="1:33" s="3" customFormat="1" ht="15" customHeight="1" x14ac:dyDescent="0.25">
      <c r="A119" s="43" t="s">
        <v>324</v>
      </c>
      <c r="B119" s="43" t="s">
        <v>118</v>
      </c>
      <c r="C119" s="43" t="s">
        <v>104</v>
      </c>
      <c r="D119" s="43" t="s">
        <v>115</v>
      </c>
      <c r="E119" s="43" t="s">
        <v>318</v>
      </c>
      <c r="F119" s="43" t="s">
        <v>920</v>
      </c>
      <c r="G119" s="43" t="s">
        <v>14</v>
      </c>
      <c r="H119" s="43" t="s">
        <v>322</v>
      </c>
      <c r="I119" s="44" t="s">
        <v>17</v>
      </c>
      <c r="J119" s="45">
        <v>9.94089542167003E-4</v>
      </c>
      <c r="K119" s="45">
        <v>1.3946302476156201E-3</v>
      </c>
      <c r="L119" s="45">
        <v>1.9879167803774599E-3</v>
      </c>
      <c r="M119" s="45">
        <v>1.16730847093916E-2</v>
      </c>
      <c r="N119" s="45">
        <v>1.8385437453350102E-2</v>
      </c>
      <c r="O119" s="45">
        <v>2.09062724464463E-2</v>
      </c>
      <c r="P119" s="45">
        <v>2.3929747063974601E-2</v>
      </c>
      <c r="Q119" s="45">
        <v>2.4555183909325599E-2</v>
      </c>
      <c r="R119" s="45">
        <v>2.8805476586807099E-2</v>
      </c>
      <c r="S119" s="45">
        <v>3.2304177887254801E-2</v>
      </c>
      <c r="T119" s="45">
        <v>5.0981527347822603E-2</v>
      </c>
      <c r="U119" s="45">
        <v>5.3190305375741397E-2</v>
      </c>
      <c r="V119" s="45">
        <v>4.87397454480002E-2</v>
      </c>
      <c r="W119" s="45">
        <v>5.1901424839936497E-2</v>
      </c>
      <c r="X119" s="45">
        <v>5.2031401557972298E-2</v>
      </c>
      <c r="Y119" s="45">
        <v>5.1993577072484802E-2</v>
      </c>
      <c r="Z119" s="45">
        <v>5.1623962487395002E-2</v>
      </c>
      <c r="AA119" s="45">
        <v>5.0526434715344098E-2</v>
      </c>
      <c r="AB119" s="45">
        <v>5.04683887686019E-2</v>
      </c>
      <c r="AC119" s="45">
        <v>4.65913531422745E-2</v>
      </c>
      <c r="AD119" s="45">
        <v>3.7060128816614198E-2</v>
      </c>
      <c r="AE119" s="71">
        <v>3.9037021959664797E-2</v>
      </c>
      <c r="AF119" s="72">
        <v>3.8464391250900801E-2</v>
      </c>
      <c r="AG119" s="62" t="s">
        <v>925</v>
      </c>
    </row>
    <row r="120" spans="1:33" s="3" customFormat="1" ht="15" customHeight="1" x14ac:dyDescent="0.25">
      <c r="A120" s="43" t="s">
        <v>324</v>
      </c>
      <c r="B120" s="43" t="s">
        <v>118</v>
      </c>
      <c r="C120" s="43" t="s">
        <v>104</v>
      </c>
      <c r="D120" s="43" t="s">
        <v>115</v>
      </c>
      <c r="E120" s="43" t="s">
        <v>318</v>
      </c>
      <c r="F120" s="43" t="s">
        <v>920</v>
      </c>
      <c r="G120" s="43" t="s">
        <v>14</v>
      </c>
      <c r="H120" s="43" t="s">
        <v>910</v>
      </c>
      <c r="I120" s="44" t="s">
        <v>17</v>
      </c>
      <c r="J120" s="45"/>
      <c r="K120" s="45"/>
      <c r="L120" s="45"/>
      <c r="M120" s="45"/>
      <c r="N120" s="45"/>
      <c r="O120" s="45"/>
      <c r="P120" s="45"/>
      <c r="Q120" s="45"/>
      <c r="R120" s="45"/>
      <c r="S120" s="45"/>
      <c r="T120" s="45">
        <v>3.91210516096161E-4</v>
      </c>
      <c r="U120" s="45">
        <v>3.3962952408521998E-4</v>
      </c>
      <c r="V120" s="45">
        <v>1.64925844921127E-3</v>
      </c>
      <c r="W120" s="45">
        <v>2.16623036605341E-2</v>
      </c>
      <c r="X120" s="45">
        <v>2.0056414414321998E-2</v>
      </c>
      <c r="Y120" s="45">
        <v>2.9200618820876802E-2</v>
      </c>
      <c r="Z120" s="45">
        <v>4.6161637915906703E-2</v>
      </c>
      <c r="AA120" s="45">
        <v>5.9687228861822601E-2</v>
      </c>
      <c r="AB120" s="45">
        <v>6.3661109784342806E-2</v>
      </c>
      <c r="AC120" s="45">
        <v>0.100514511017314</v>
      </c>
      <c r="AD120" s="45">
        <v>9.3903414913E-2</v>
      </c>
      <c r="AE120" s="71">
        <v>0.143761478699408</v>
      </c>
      <c r="AF120" s="72">
        <v>0.20584409165278</v>
      </c>
      <c r="AG120" s="62" t="s">
        <v>924</v>
      </c>
    </row>
    <row r="121" spans="1:33" s="3" customFormat="1" ht="15" customHeight="1" x14ac:dyDescent="0.25">
      <c r="A121" s="43" t="s">
        <v>324</v>
      </c>
      <c r="B121" s="43" t="s">
        <v>118</v>
      </c>
      <c r="C121" s="43" t="s">
        <v>104</v>
      </c>
      <c r="D121" s="43" t="s">
        <v>115</v>
      </c>
      <c r="E121" s="43" t="s">
        <v>318</v>
      </c>
      <c r="F121" s="43" t="s">
        <v>914</v>
      </c>
      <c r="G121" s="43" t="s">
        <v>14</v>
      </c>
      <c r="H121" s="43" t="s">
        <v>908</v>
      </c>
      <c r="I121" s="44" t="s">
        <v>17</v>
      </c>
      <c r="J121" s="45">
        <v>1.2885960557232699E-2</v>
      </c>
      <c r="K121" s="45">
        <v>1.58715682166388E-2</v>
      </c>
      <c r="L121" s="45">
        <v>2.5412615838962802E-2</v>
      </c>
      <c r="M121" s="45">
        <v>5.6300721536737298E-3</v>
      </c>
      <c r="N121" s="45">
        <v>8.9023012431696802E-3</v>
      </c>
      <c r="O121" s="45">
        <v>1.6144928625634498E-2</v>
      </c>
      <c r="P121" s="45">
        <v>0.122183005645598</v>
      </c>
      <c r="Q121" s="45">
        <v>0.11459997979483399</v>
      </c>
      <c r="R121" s="45">
        <v>7.5123121829460293E-2</v>
      </c>
      <c r="S121" s="45">
        <v>4.6132490475259802E-2</v>
      </c>
      <c r="T121" s="45">
        <v>3.4831148229181798E-2</v>
      </c>
      <c r="U121" s="45">
        <v>7.9762798925224004E-2</v>
      </c>
      <c r="V121" s="45">
        <v>0.12815721724245699</v>
      </c>
      <c r="W121" s="45">
        <v>0.39383914748534599</v>
      </c>
      <c r="X121" s="45">
        <v>0.44843198943277601</v>
      </c>
      <c r="Y121" s="45">
        <v>0.83004311898725502</v>
      </c>
      <c r="Z121" s="45">
        <v>1.11085089174553</v>
      </c>
      <c r="AA121" s="45">
        <v>1.20042147348595</v>
      </c>
      <c r="AB121" s="45">
        <v>1.2373780313320699</v>
      </c>
      <c r="AC121" s="45">
        <v>1.4351331911415099</v>
      </c>
      <c r="AD121" s="45">
        <v>1.83320350540475</v>
      </c>
      <c r="AE121" s="71">
        <v>1.98016758222468</v>
      </c>
      <c r="AF121" s="72">
        <v>1.9079533333926</v>
      </c>
      <c r="AG121" s="62" t="s">
        <v>917</v>
      </c>
    </row>
    <row r="122" spans="1:33" s="3" customFormat="1" ht="15" customHeight="1" x14ac:dyDescent="0.25">
      <c r="A122" s="43" t="s">
        <v>324</v>
      </c>
      <c r="B122" s="43" t="s">
        <v>118</v>
      </c>
      <c r="C122" s="43" t="s">
        <v>104</v>
      </c>
      <c r="D122" s="43" t="s">
        <v>115</v>
      </c>
      <c r="E122" s="43" t="s">
        <v>318</v>
      </c>
      <c r="F122" s="43" t="s">
        <v>914</v>
      </c>
      <c r="G122" s="43" t="s">
        <v>14</v>
      </c>
      <c r="H122" s="43" t="s">
        <v>322</v>
      </c>
      <c r="I122" s="44" t="s">
        <v>17</v>
      </c>
      <c r="J122" s="45">
        <v>2.53719270336548E-2</v>
      </c>
      <c r="K122" s="45">
        <v>3.4020801123019702E-2</v>
      </c>
      <c r="L122" s="45">
        <v>4.2049073138279901E-2</v>
      </c>
      <c r="M122" s="45">
        <v>0.25852482468078303</v>
      </c>
      <c r="N122" s="45">
        <v>0.39424021403002102</v>
      </c>
      <c r="O122" s="45">
        <v>0.40574993155706601</v>
      </c>
      <c r="P122" s="45">
        <v>0.41051732246011002</v>
      </c>
      <c r="Q122" s="45">
        <v>0.40102047431325299</v>
      </c>
      <c r="R122" s="45">
        <v>0.41132567389973701</v>
      </c>
      <c r="S122" s="45">
        <v>0.38483237512627499</v>
      </c>
      <c r="T122" s="45">
        <v>0.56668562842104997</v>
      </c>
      <c r="U122" s="45">
        <v>0.58256656492209802</v>
      </c>
      <c r="V122" s="45">
        <v>0.51365394503867901</v>
      </c>
      <c r="W122" s="45">
        <v>0.52089098759526697</v>
      </c>
      <c r="X122" s="45">
        <v>0.54672628444994198</v>
      </c>
      <c r="Y122" s="45">
        <v>0.508187226181817</v>
      </c>
      <c r="Z122" s="45">
        <v>0.54062935866203798</v>
      </c>
      <c r="AA122" s="45">
        <v>0.56151226132338505</v>
      </c>
      <c r="AB122" s="45">
        <v>0.56939006916974499</v>
      </c>
      <c r="AC122" s="45">
        <v>0.57045555369621503</v>
      </c>
      <c r="AD122" s="45">
        <v>0.45814597312043998</v>
      </c>
      <c r="AE122" s="71">
        <v>0.50134313357544702</v>
      </c>
      <c r="AF122" s="72">
        <v>0.50276124563080204</v>
      </c>
      <c r="AG122" s="62" t="s">
        <v>919</v>
      </c>
    </row>
    <row r="123" spans="1:33" s="3" customFormat="1" ht="15" customHeight="1" x14ac:dyDescent="0.25">
      <c r="A123" s="43" t="s">
        <v>324</v>
      </c>
      <c r="B123" s="43" t="s">
        <v>118</v>
      </c>
      <c r="C123" s="43" t="s">
        <v>104</v>
      </c>
      <c r="D123" s="43" t="s">
        <v>115</v>
      </c>
      <c r="E123" s="43" t="s">
        <v>318</v>
      </c>
      <c r="F123" s="43" t="s">
        <v>914</v>
      </c>
      <c r="G123" s="43" t="s">
        <v>14</v>
      </c>
      <c r="H123" s="43" t="s">
        <v>910</v>
      </c>
      <c r="I123" s="44" t="s">
        <v>17</v>
      </c>
      <c r="J123" s="45"/>
      <c r="K123" s="45"/>
      <c r="L123" s="45"/>
      <c r="M123" s="45"/>
      <c r="N123" s="45"/>
      <c r="O123" s="45"/>
      <c r="P123" s="45"/>
      <c r="Q123" s="45"/>
      <c r="R123" s="45"/>
      <c r="S123" s="45"/>
      <c r="T123" s="45">
        <v>1.37576868795171E-2</v>
      </c>
      <c r="U123" s="45">
        <v>1.24168900055667E-2</v>
      </c>
      <c r="V123" s="45">
        <v>6.1202166280840999E-2</v>
      </c>
      <c r="W123" s="45">
        <v>0.83206045016853902</v>
      </c>
      <c r="X123" s="45">
        <v>0.81982471171997395</v>
      </c>
      <c r="Y123" s="45">
        <v>1.1732426321845</v>
      </c>
      <c r="Z123" s="45">
        <v>1.8816334829019701</v>
      </c>
      <c r="AA123" s="45">
        <v>2.5670911752600398</v>
      </c>
      <c r="AB123" s="45">
        <v>2.7850685709449001</v>
      </c>
      <c r="AC123" s="45">
        <v>4.53596700577185</v>
      </c>
      <c r="AD123" s="45">
        <v>4.38556833065687</v>
      </c>
      <c r="AE123" s="71">
        <v>6.9518872672671304</v>
      </c>
      <c r="AF123" s="72">
        <v>10.125455731301599</v>
      </c>
      <c r="AG123" s="62" t="s">
        <v>918</v>
      </c>
    </row>
    <row r="124" spans="1:33" s="3" customFormat="1" ht="15" customHeight="1" x14ac:dyDescent="0.25">
      <c r="A124" s="43" t="s">
        <v>324</v>
      </c>
      <c r="B124" s="43" t="s">
        <v>118</v>
      </c>
      <c r="C124" s="43" t="s">
        <v>104</v>
      </c>
      <c r="D124" s="43" t="s">
        <v>115</v>
      </c>
      <c r="E124" s="43" t="s">
        <v>318</v>
      </c>
      <c r="F124" s="43" t="s">
        <v>926</v>
      </c>
      <c r="G124" s="43" t="s">
        <v>14</v>
      </c>
      <c r="H124" s="43" t="s">
        <v>908</v>
      </c>
      <c r="I124" s="44" t="s">
        <v>17</v>
      </c>
      <c r="J124" s="45">
        <v>2.28955298475335E-5</v>
      </c>
      <c r="K124" s="45">
        <v>3.1935342005767197E-5</v>
      </c>
      <c r="L124" s="45">
        <v>5.7879910331699602E-5</v>
      </c>
      <c r="M124" s="45">
        <v>1.5484959058734101E-5</v>
      </c>
      <c r="N124" s="45">
        <v>2.6374031944879402E-5</v>
      </c>
      <c r="O124" s="45">
        <v>5.1784198789161202E-5</v>
      </c>
      <c r="P124" s="45">
        <v>4.3041151501556899E-4</v>
      </c>
      <c r="Q124" s="45">
        <v>4.2247032013125802E-4</v>
      </c>
      <c r="R124" s="45">
        <v>2.9692784570500602E-4</v>
      </c>
      <c r="S124" s="45">
        <v>1.9593047441572901E-4</v>
      </c>
      <c r="T124" s="45">
        <v>1.45303663294292E-4</v>
      </c>
      <c r="U124" s="45">
        <v>3.1669956722154202E-4</v>
      </c>
      <c r="V124" s="45">
        <v>5.0119330837649603E-4</v>
      </c>
      <c r="W124" s="45">
        <v>1.45675550043413E-3</v>
      </c>
      <c r="X124" s="45">
        <v>1.634154096384E-3</v>
      </c>
      <c r="Y124" s="45">
        <v>3.20870524204963E-3</v>
      </c>
      <c r="Z124" s="45">
        <v>4.2241773164534398E-3</v>
      </c>
      <c r="AA124" s="45">
        <v>4.4769878879093701E-3</v>
      </c>
      <c r="AB124" s="45">
        <v>4.9250197813653198E-3</v>
      </c>
      <c r="AC124" s="45">
        <v>5.53490377902114E-3</v>
      </c>
      <c r="AD124" s="45">
        <v>6.1943310188074304E-3</v>
      </c>
      <c r="AE124" s="71">
        <v>7.4796374119190804E-3</v>
      </c>
      <c r="AF124" s="72">
        <v>7.1691676405391796E-3</v>
      </c>
      <c r="AG124" s="62" t="s">
        <v>929</v>
      </c>
    </row>
    <row r="125" spans="1:33" s="3" customFormat="1" ht="15" customHeight="1" x14ac:dyDescent="0.25">
      <c r="A125" s="43" t="s">
        <v>324</v>
      </c>
      <c r="B125" s="43" t="s">
        <v>118</v>
      </c>
      <c r="C125" s="43" t="s">
        <v>104</v>
      </c>
      <c r="D125" s="43" t="s">
        <v>115</v>
      </c>
      <c r="E125" s="43" t="s">
        <v>318</v>
      </c>
      <c r="F125" s="43" t="s">
        <v>926</v>
      </c>
      <c r="G125" s="43" t="s">
        <v>14</v>
      </c>
      <c r="H125" s="43" t="s">
        <v>322</v>
      </c>
      <c r="I125" s="44" t="s">
        <v>17</v>
      </c>
      <c r="J125" s="45">
        <v>3.5589844892553301E-3</v>
      </c>
      <c r="K125" s="45">
        <v>4.4517312481394799E-3</v>
      </c>
      <c r="L125" s="45">
        <v>5.02305408046466E-3</v>
      </c>
      <c r="M125" s="45">
        <v>2.8336982909489401E-2</v>
      </c>
      <c r="N125" s="45">
        <v>4.0977809561261298E-2</v>
      </c>
      <c r="O125" s="45">
        <v>4.2011058719468197E-2</v>
      </c>
      <c r="P125" s="45">
        <v>3.9840904742658903E-2</v>
      </c>
      <c r="Q125" s="45">
        <v>3.77791971485597E-2</v>
      </c>
      <c r="R125" s="45">
        <v>3.7523050726642401E-2</v>
      </c>
      <c r="S125" s="45">
        <v>3.6426340337832201E-2</v>
      </c>
      <c r="T125" s="45">
        <v>5.3388413997401601E-2</v>
      </c>
      <c r="U125" s="45">
        <v>5.3867625118766999E-2</v>
      </c>
      <c r="V125" s="45">
        <v>4.72596196969031E-2</v>
      </c>
      <c r="W125" s="45">
        <v>4.6748839849733402E-2</v>
      </c>
      <c r="X125" s="45">
        <v>4.8932837309393497E-2</v>
      </c>
      <c r="Y125" s="45">
        <v>4.4402586945919399E-2</v>
      </c>
      <c r="Z125" s="45">
        <v>4.34181567294556E-2</v>
      </c>
      <c r="AA125" s="45">
        <v>4.24310566828979E-2</v>
      </c>
      <c r="AB125" s="45">
        <v>4.3129447322751903E-2</v>
      </c>
      <c r="AC125" s="45">
        <v>4.1025668108053998E-2</v>
      </c>
      <c r="AD125" s="45">
        <v>3.19599388403915E-2</v>
      </c>
      <c r="AE125" s="71">
        <v>3.4181935449008299E-2</v>
      </c>
      <c r="AF125" s="72">
        <v>3.3336423232278402E-2</v>
      </c>
      <c r="AG125" s="62" t="s">
        <v>931</v>
      </c>
    </row>
    <row r="126" spans="1:33" s="3" customFormat="1" ht="15" customHeight="1" x14ac:dyDescent="0.25">
      <c r="A126" s="43" t="s">
        <v>324</v>
      </c>
      <c r="B126" s="43" t="s">
        <v>118</v>
      </c>
      <c r="C126" s="43" t="s">
        <v>104</v>
      </c>
      <c r="D126" s="43" t="s">
        <v>115</v>
      </c>
      <c r="E126" s="43" t="s">
        <v>318</v>
      </c>
      <c r="F126" s="43" t="s">
        <v>926</v>
      </c>
      <c r="G126" s="43" t="s">
        <v>14</v>
      </c>
      <c r="H126" s="43" t="s">
        <v>910</v>
      </c>
      <c r="I126" s="44" t="s">
        <v>17</v>
      </c>
      <c r="J126" s="45"/>
      <c r="K126" s="45"/>
      <c r="L126" s="45"/>
      <c r="M126" s="45"/>
      <c r="N126" s="45"/>
      <c r="O126" s="45"/>
      <c r="P126" s="45"/>
      <c r="Q126" s="45"/>
      <c r="R126" s="45"/>
      <c r="S126" s="45"/>
      <c r="T126" s="45">
        <v>5.7392374460249398E-5</v>
      </c>
      <c r="U126" s="45">
        <v>4.93014756752333E-5</v>
      </c>
      <c r="V126" s="45">
        <v>2.3934755184385501E-4</v>
      </c>
      <c r="W126" s="45">
        <v>3.07767433790167E-3</v>
      </c>
      <c r="X126" s="45">
        <v>2.9875654336539298E-3</v>
      </c>
      <c r="Y126" s="45">
        <v>4.5354147248154297E-3</v>
      </c>
      <c r="Z126" s="45">
        <v>7.1551938567238401E-3</v>
      </c>
      <c r="AA126" s="45">
        <v>9.5740007594363897E-3</v>
      </c>
      <c r="AB126" s="45">
        <v>1.10851473495099E-2</v>
      </c>
      <c r="AC126" s="45">
        <v>1.74939448663941E-2</v>
      </c>
      <c r="AD126" s="45">
        <v>1.48186831770702E-2</v>
      </c>
      <c r="AE126" s="71">
        <v>2.6259189653673999E-2</v>
      </c>
      <c r="AF126" s="72">
        <v>3.8046574989065697E-2</v>
      </c>
      <c r="AG126" s="62" t="s">
        <v>930</v>
      </c>
    </row>
    <row r="127" spans="1:33" s="3" customFormat="1" ht="15" customHeight="1" x14ac:dyDescent="0.25">
      <c r="A127" s="43" t="s">
        <v>324</v>
      </c>
      <c r="B127" s="43" t="s">
        <v>117</v>
      </c>
      <c r="C127" s="43" t="s">
        <v>104</v>
      </c>
      <c r="D127" s="43" t="s">
        <v>115</v>
      </c>
      <c r="E127" s="43" t="s">
        <v>321</v>
      </c>
      <c r="F127" s="43" t="s">
        <v>320</v>
      </c>
      <c r="G127" s="43" t="s">
        <v>14</v>
      </c>
      <c r="H127" s="43" t="s">
        <v>908</v>
      </c>
      <c r="I127" s="44" t="s">
        <v>17</v>
      </c>
      <c r="J127" s="45">
        <v>4.3148536539259799E-5</v>
      </c>
      <c r="K127" s="45">
        <v>4.5769815473525703E-5</v>
      </c>
      <c r="L127" s="45">
        <v>7.0103519318010594E-5</v>
      </c>
      <c r="M127" s="45">
        <v>1.40175983414934E-5</v>
      </c>
      <c r="N127" s="45">
        <v>2.0437948390726999E-5</v>
      </c>
      <c r="O127" s="45">
        <v>2.7931607199133602E-5</v>
      </c>
      <c r="P127" s="45">
        <v>1.8437274103187199E-4</v>
      </c>
      <c r="Q127" s="45">
        <v>1.5257266728372501E-4</v>
      </c>
      <c r="R127" s="45">
        <v>9.9139642237132197E-5</v>
      </c>
      <c r="S127" s="45">
        <v>8.2213016739847295E-5</v>
      </c>
      <c r="T127" s="45">
        <v>7.9032547191278601E-5</v>
      </c>
      <c r="U127" s="45">
        <v>2.4861369391374299E-4</v>
      </c>
      <c r="V127" s="45">
        <v>6.4855127625372598E-4</v>
      </c>
      <c r="W127" s="45">
        <v>2.3445561626318201E-3</v>
      </c>
      <c r="X127" s="45">
        <v>3.4872050596494401E-3</v>
      </c>
      <c r="Y127" s="45">
        <v>1.1128202576256499E-2</v>
      </c>
      <c r="Z127" s="45">
        <v>1.68755280755075E-2</v>
      </c>
      <c r="AA127" s="45">
        <v>1.6402198182779101E-2</v>
      </c>
      <c r="AB127" s="45">
        <v>1.8231698166025601E-2</v>
      </c>
      <c r="AC127" s="45">
        <v>2.3273673636187701E-2</v>
      </c>
      <c r="AD127" s="45">
        <v>2.6204717118431101E-2</v>
      </c>
      <c r="AE127" s="71">
        <v>3.1745740802773502E-2</v>
      </c>
      <c r="AF127" s="72">
        <v>3.0343694962808698E-2</v>
      </c>
      <c r="AG127" s="62" t="s">
        <v>912</v>
      </c>
    </row>
    <row r="128" spans="1:33" s="3" customFormat="1" ht="15" customHeight="1" x14ac:dyDescent="0.25">
      <c r="A128" s="43" t="s">
        <v>324</v>
      </c>
      <c r="B128" s="43" t="s">
        <v>117</v>
      </c>
      <c r="C128" s="43" t="s">
        <v>104</v>
      </c>
      <c r="D128" s="43" t="s">
        <v>115</v>
      </c>
      <c r="E128" s="43" t="s">
        <v>321</v>
      </c>
      <c r="F128" s="43" t="s">
        <v>320</v>
      </c>
      <c r="G128" s="43" t="s">
        <v>14</v>
      </c>
      <c r="H128" s="43" t="s">
        <v>322</v>
      </c>
      <c r="I128" s="44" t="s">
        <v>17</v>
      </c>
      <c r="J128" s="45">
        <v>0.133928802970875</v>
      </c>
      <c r="K128" s="45">
        <v>0.187385513766161</v>
      </c>
      <c r="L128" s="45">
        <v>0.232660409995778</v>
      </c>
      <c r="M128" s="45">
        <v>1.4263605926871601</v>
      </c>
      <c r="N128" s="45">
        <v>2.2201601740880301</v>
      </c>
      <c r="O128" s="45">
        <v>2.41603863094153</v>
      </c>
      <c r="P128" s="45">
        <v>2.41385262857542</v>
      </c>
      <c r="Q128" s="45">
        <v>2.40515468256979</v>
      </c>
      <c r="R128" s="45">
        <v>2.5547087258800198</v>
      </c>
      <c r="S128" s="45">
        <v>2.55259793755924</v>
      </c>
      <c r="T128" s="45">
        <v>3.9296469297455698</v>
      </c>
      <c r="U128" s="45">
        <v>4.1910433367766604</v>
      </c>
      <c r="V128" s="45">
        <v>3.8564839819660599</v>
      </c>
      <c r="W128" s="45">
        <v>4.0127796306343404</v>
      </c>
      <c r="X128" s="45">
        <v>4.3673182906962804</v>
      </c>
      <c r="Y128" s="45">
        <v>4.1723979474648498</v>
      </c>
      <c r="Z128" s="45">
        <v>4.1008720092837097</v>
      </c>
      <c r="AA128" s="45">
        <v>4.2813697804408104</v>
      </c>
      <c r="AB128" s="45">
        <v>4.3798567975392304</v>
      </c>
      <c r="AC128" s="45">
        <v>4.3090000977315999</v>
      </c>
      <c r="AD128" s="45">
        <v>3.5325798349465201</v>
      </c>
      <c r="AE128" s="71">
        <v>3.9266977142460502</v>
      </c>
      <c r="AF128" s="72">
        <v>3.99678014472217</v>
      </c>
      <c r="AG128" s="62" t="s">
        <v>509</v>
      </c>
    </row>
    <row r="129" spans="1:33" s="3" customFormat="1" ht="15" customHeight="1" x14ac:dyDescent="0.25">
      <c r="A129" s="43" t="s">
        <v>324</v>
      </c>
      <c r="B129" s="43" t="s">
        <v>117</v>
      </c>
      <c r="C129" s="43" t="s">
        <v>104</v>
      </c>
      <c r="D129" s="43" t="s">
        <v>115</v>
      </c>
      <c r="E129" s="43" t="s">
        <v>321</v>
      </c>
      <c r="F129" s="43" t="s">
        <v>320</v>
      </c>
      <c r="G129" s="43" t="s">
        <v>14</v>
      </c>
      <c r="H129" s="43" t="s">
        <v>910</v>
      </c>
      <c r="I129" s="44" t="s">
        <v>17</v>
      </c>
      <c r="J129" s="45"/>
      <c r="K129" s="45"/>
      <c r="L129" s="45"/>
      <c r="M129" s="45"/>
      <c r="N129" s="45"/>
      <c r="O129" s="45"/>
      <c r="P129" s="45"/>
      <c r="Q129" s="45"/>
      <c r="R129" s="45"/>
      <c r="S129" s="45"/>
      <c r="T129" s="45">
        <v>3.1216456902139001E-5</v>
      </c>
      <c r="U129" s="45">
        <v>3.8702364169775197E-5</v>
      </c>
      <c r="V129" s="45">
        <v>3.0971913954591098E-4</v>
      </c>
      <c r="W129" s="45">
        <v>4.9533228694525304E-3</v>
      </c>
      <c r="X129" s="45">
        <v>6.3753187776629597E-3</v>
      </c>
      <c r="Y129" s="45">
        <v>1.5729401742381001E-2</v>
      </c>
      <c r="Z129" s="45">
        <v>2.85848973111336E-2</v>
      </c>
      <c r="AA129" s="45">
        <v>3.5075962184852899E-2</v>
      </c>
      <c r="AB129" s="45">
        <v>4.1035583525342999E-2</v>
      </c>
      <c r="AC129" s="45">
        <v>7.3560152025248404E-2</v>
      </c>
      <c r="AD129" s="45">
        <v>6.2689481647614495E-2</v>
      </c>
      <c r="AE129" s="71">
        <v>0.11145158281443</v>
      </c>
      <c r="AF129" s="72">
        <v>0.16103315248477201</v>
      </c>
      <c r="AG129" s="62" t="s">
        <v>913</v>
      </c>
    </row>
    <row r="130" spans="1:33" s="3" customFormat="1" ht="15" customHeight="1" x14ac:dyDescent="0.25">
      <c r="A130" s="43" t="s">
        <v>324</v>
      </c>
      <c r="B130" s="43" t="s">
        <v>119</v>
      </c>
      <c r="C130" s="43" t="s">
        <v>104</v>
      </c>
      <c r="D130" s="43" t="s">
        <v>115</v>
      </c>
      <c r="E130" s="43" t="s">
        <v>321</v>
      </c>
      <c r="F130" s="43" t="s">
        <v>120</v>
      </c>
      <c r="G130" s="43" t="s">
        <v>14</v>
      </c>
      <c r="H130" s="43" t="s">
        <v>322</v>
      </c>
      <c r="I130" s="44" t="s">
        <v>17</v>
      </c>
      <c r="J130" s="45">
        <v>4.1511257952566501E-4</v>
      </c>
      <c r="K130" s="45">
        <v>7.5151817890078401E-4</v>
      </c>
      <c r="L130" s="45">
        <v>1.00224028499133E-3</v>
      </c>
      <c r="M130" s="45">
        <v>6.29005497019265E-3</v>
      </c>
      <c r="N130" s="45">
        <v>9.8127538274300295E-3</v>
      </c>
      <c r="O130" s="45">
        <v>1.1446994964431001E-2</v>
      </c>
      <c r="P130" s="45">
        <v>1.2676226139040601E-2</v>
      </c>
      <c r="Q130" s="45">
        <v>1.33764035613515E-2</v>
      </c>
      <c r="R130" s="45">
        <v>1.4977810342459401E-2</v>
      </c>
      <c r="S130" s="45">
        <v>1.45681468504671E-2</v>
      </c>
      <c r="T130" s="45">
        <v>2.1526975579840998E-2</v>
      </c>
      <c r="U130" s="45">
        <v>2.2786586112787902E-2</v>
      </c>
      <c r="V130" s="45">
        <v>2.10572531292261E-2</v>
      </c>
      <c r="W130" s="45">
        <v>2.19377557226242E-2</v>
      </c>
      <c r="X130" s="45">
        <v>2.3623233153254701E-2</v>
      </c>
      <c r="Y130" s="45">
        <v>2.3143826349073301E-2</v>
      </c>
      <c r="Z130" s="45">
        <v>2.41188227998415E-2</v>
      </c>
      <c r="AA130" s="45">
        <v>2.2274416010818299E-2</v>
      </c>
      <c r="AB130" s="45">
        <v>2.18226605829939E-2</v>
      </c>
      <c r="AC130" s="45">
        <v>2.09876221834196E-2</v>
      </c>
      <c r="AD130" s="45">
        <v>1.7215105585891701E-2</v>
      </c>
      <c r="AE130" s="71">
        <v>1.8948628981468599E-2</v>
      </c>
      <c r="AF130" s="72">
        <v>1.9431670429649599E-2</v>
      </c>
      <c r="AG130" s="62" t="s">
        <v>511</v>
      </c>
    </row>
    <row r="131" spans="1:33" s="3" customFormat="1" ht="15" customHeight="1" x14ac:dyDescent="0.25">
      <c r="A131" s="43" t="s">
        <v>324</v>
      </c>
      <c r="B131" s="43" t="s">
        <v>116</v>
      </c>
      <c r="C131" s="43" t="s">
        <v>104</v>
      </c>
      <c r="D131" s="43" t="s">
        <v>115</v>
      </c>
      <c r="E131" s="43" t="s">
        <v>321</v>
      </c>
      <c r="F131" s="43" t="s">
        <v>319</v>
      </c>
      <c r="G131" s="43" t="s">
        <v>14</v>
      </c>
      <c r="H131" s="43" t="s">
        <v>908</v>
      </c>
      <c r="I131" s="44" t="s">
        <v>17</v>
      </c>
      <c r="J131" s="45">
        <v>1.69499987044624E-4</v>
      </c>
      <c r="K131" s="45">
        <v>1.8055488457175599E-4</v>
      </c>
      <c r="L131" s="45">
        <v>2.6497191072225197E-4</v>
      </c>
      <c r="M131" s="45">
        <v>5.3873648969802597E-5</v>
      </c>
      <c r="N131" s="45">
        <v>7.2791437889122398E-5</v>
      </c>
      <c r="O131" s="45">
        <v>1.08673448107778E-4</v>
      </c>
      <c r="P131" s="45">
        <v>7.2704592568398503E-4</v>
      </c>
      <c r="Q131" s="45">
        <v>6.0020776266600105E-4</v>
      </c>
      <c r="R131" s="45">
        <v>3.8016404230799299E-4</v>
      </c>
      <c r="S131" s="45">
        <v>2.6898630566812398E-4</v>
      </c>
      <c r="T131" s="45">
        <v>2.27147960937968E-4</v>
      </c>
      <c r="U131" s="45">
        <v>6.0789088964716598E-4</v>
      </c>
      <c r="V131" s="45">
        <v>1.1459400654472501E-3</v>
      </c>
      <c r="W131" s="45">
        <v>3.9252947140686698E-3</v>
      </c>
      <c r="X131" s="45">
        <v>5.2274823462371599E-3</v>
      </c>
      <c r="Y131" s="45">
        <v>1.1312513873188299E-2</v>
      </c>
      <c r="Z131" s="45">
        <v>1.3750143016698E-2</v>
      </c>
      <c r="AA131" s="45">
        <v>7.8579562338765997E-3</v>
      </c>
      <c r="AB131" s="45">
        <v>7.0730975308600404E-3</v>
      </c>
      <c r="AC131" s="45">
        <v>8.2060961787841207E-3</v>
      </c>
      <c r="AD131" s="45">
        <v>8.6726860907278807E-3</v>
      </c>
      <c r="AE131" s="71">
        <v>9.7801748188004502E-3</v>
      </c>
      <c r="AF131" s="72">
        <v>8.6793796056669394E-3</v>
      </c>
      <c r="AG131" s="62" t="s">
        <v>909</v>
      </c>
    </row>
    <row r="132" spans="1:33" s="3" customFormat="1" ht="15" customHeight="1" x14ac:dyDescent="0.25">
      <c r="A132" s="43" t="s">
        <v>324</v>
      </c>
      <c r="B132" s="43" t="s">
        <v>116</v>
      </c>
      <c r="C132" s="43" t="s">
        <v>104</v>
      </c>
      <c r="D132" s="43" t="s">
        <v>115</v>
      </c>
      <c r="E132" s="43" t="s">
        <v>321</v>
      </c>
      <c r="F132" s="43" t="s">
        <v>319</v>
      </c>
      <c r="G132" s="43" t="s">
        <v>14</v>
      </c>
      <c r="H132" s="43" t="s">
        <v>322</v>
      </c>
      <c r="I132" s="44" t="s">
        <v>17</v>
      </c>
      <c r="J132" s="45">
        <v>0.16514695474271299</v>
      </c>
      <c r="K132" s="45">
        <v>0.218575015211772</v>
      </c>
      <c r="L132" s="45">
        <v>0.26234232007086</v>
      </c>
      <c r="M132" s="45">
        <v>1.4784704058366001</v>
      </c>
      <c r="N132" s="45">
        <v>2.2203210729707399</v>
      </c>
      <c r="O132" s="45">
        <v>2.3183132028501499</v>
      </c>
      <c r="P132" s="45">
        <v>2.2865041181580001</v>
      </c>
      <c r="Q132" s="45">
        <v>2.2623156049267501</v>
      </c>
      <c r="R132" s="45">
        <v>2.3877765213737798</v>
      </c>
      <c r="S132" s="45">
        <v>2.42281246258701</v>
      </c>
      <c r="T132" s="45">
        <v>3.7415212721075601</v>
      </c>
      <c r="U132" s="45">
        <v>4.0065339056120104</v>
      </c>
      <c r="V132" s="45">
        <v>3.7378740134583399</v>
      </c>
      <c r="W132" s="45">
        <v>3.9499412384234498</v>
      </c>
      <c r="X132" s="45">
        <v>4.2829838155320399</v>
      </c>
      <c r="Y132" s="45">
        <v>4.1704812228551704</v>
      </c>
      <c r="Z132" s="45">
        <v>4.3330662834065201</v>
      </c>
      <c r="AA132" s="45">
        <v>4.1310650273267999</v>
      </c>
      <c r="AB132" s="45">
        <v>4.1191911719117096</v>
      </c>
      <c r="AC132" s="45">
        <v>3.95214023559633</v>
      </c>
      <c r="AD132" s="45">
        <v>3.1867390937003401</v>
      </c>
      <c r="AE132" s="71">
        <v>3.4890874014863802</v>
      </c>
      <c r="AF132" s="72">
        <v>3.50032712350465</v>
      </c>
      <c r="AG132" s="62" t="s">
        <v>506</v>
      </c>
    </row>
    <row r="133" spans="1:33" s="3" customFormat="1" ht="15" customHeight="1" x14ac:dyDescent="0.25">
      <c r="A133" s="43" t="s">
        <v>324</v>
      </c>
      <c r="B133" s="43" t="s">
        <v>116</v>
      </c>
      <c r="C133" s="43" t="s">
        <v>104</v>
      </c>
      <c r="D133" s="43" t="s">
        <v>115</v>
      </c>
      <c r="E133" s="43" t="s">
        <v>321</v>
      </c>
      <c r="F133" s="43" t="s">
        <v>319</v>
      </c>
      <c r="G133" s="43" t="s">
        <v>14</v>
      </c>
      <c r="H133" s="43" t="s">
        <v>910</v>
      </c>
      <c r="I133" s="44" t="s">
        <v>17</v>
      </c>
      <c r="J133" s="45"/>
      <c r="K133" s="45"/>
      <c r="L133" s="45"/>
      <c r="M133" s="45"/>
      <c r="N133" s="45"/>
      <c r="O133" s="45"/>
      <c r="P133" s="45"/>
      <c r="Q133" s="45"/>
      <c r="R133" s="45"/>
      <c r="S133" s="45"/>
      <c r="T133" s="45">
        <v>8.9719423010211697E-5</v>
      </c>
      <c r="U133" s="45">
        <v>9.4632014094830498E-5</v>
      </c>
      <c r="V133" s="45">
        <v>5.4724982285387703E-4</v>
      </c>
      <c r="W133" s="45">
        <v>8.2929350921208105E-3</v>
      </c>
      <c r="X133" s="45">
        <v>9.5568989468080498E-3</v>
      </c>
      <c r="Y133" s="45">
        <v>1.5989920583158301E-2</v>
      </c>
      <c r="Z133" s="45">
        <v>2.32909112169454E-2</v>
      </c>
      <c r="AA133" s="45">
        <v>1.6804172991829101E-2</v>
      </c>
      <c r="AB133" s="45">
        <v>1.5920002726425998E-2</v>
      </c>
      <c r="AC133" s="45">
        <v>2.5936673852235401E-2</v>
      </c>
      <c r="AD133" s="45">
        <v>2.0747646046436599E-2</v>
      </c>
      <c r="AE133" s="71">
        <v>3.4335817536250701E-2</v>
      </c>
      <c r="AF133" s="72">
        <v>4.60612282461203E-2</v>
      </c>
      <c r="AG133" s="62" t="s">
        <v>911</v>
      </c>
    </row>
    <row r="134" spans="1:33" s="3" customFormat="1" ht="15" customHeight="1" x14ac:dyDescent="0.25">
      <c r="A134" s="43" t="s">
        <v>324</v>
      </c>
      <c r="B134" s="43" t="s">
        <v>118</v>
      </c>
      <c r="C134" s="43" t="s">
        <v>104</v>
      </c>
      <c r="D134" s="43" t="s">
        <v>115</v>
      </c>
      <c r="E134" s="43" t="s">
        <v>12</v>
      </c>
      <c r="F134" s="43" t="s">
        <v>13</v>
      </c>
      <c r="G134" s="43" t="s">
        <v>14</v>
      </c>
      <c r="H134" s="43" t="s">
        <v>885</v>
      </c>
      <c r="I134" s="44" t="s">
        <v>17</v>
      </c>
      <c r="J134" s="45"/>
      <c r="K134" s="45"/>
      <c r="L134" s="45"/>
      <c r="M134" s="45"/>
      <c r="N134" s="45"/>
      <c r="O134" s="45"/>
      <c r="P134" s="45"/>
      <c r="Q134" s="45"/>
      <c r="R134" s="45"/>
      <c r="S134" s="45"/>
      <c r="T134" s="45"/>
      <c r="U134" s="45">
        <v>1.17810340399182E-2</v>
      </c>
      <c r="V134" s="45">
        <v>1.1920953953948399E-2</v>
      </c>
      <c r="W134" s="45">
        <v>9.5239163978776097E-3</v>
      </c>
      <c r="X134" s="45">
        <v>1.1749321403165799E-2</v>
      </c>
      <c r="Y134" s="45">
        <v>1.24245939764113E-2</v>
      </c>
      <c r="Z134" s="45">
        <v>8.1152906327447098E-3</v>
      </c>
      <c r="AA134" s="45">
        <v>1.0930635954455399E-2</v>
      </c>
      <c r="AB134" s="45">
        <v>1.5222655676341399E-2</v>
      </c>
      <c r="AC134" s="45">
        <v>1.4221266656046399E-2</v>
      </c>
      <c r="AD134" s="45">
        <v>3.0224082405220499E-2</v>
      </c>
      <c r="AE134" s="71">
        <v>7.5749324227988205E-2</v>
      </c>
      <c r="AF134" s="72">
        <v>0.21668915420916199</v>
      </c>
      <c r="AG134" s="62" t="s">
        <v>932</v>
      </c>
    </row>
    <row r="135" spans="1:33" s="3" customFormat="1" ht="15" customHeight="1" x14ac:dyDescent="0.25">
      <c r="A135" s="43" t="s">
        <v>324</v>
      </c>
      <c r="B135" s="43" t="s">
        <v>121</v>
      </c>
      <c r="C135" s="43" t="s">
        <v>104</v>
      </c>
      <c r="D135" s="43" t="s">
        <v>122</v>
      </c>
      <c r="E135" s="43" t="s">
        <v>12</v>
      </c>
      <c r="F135" s="43" t="s">
        <v>13</v>
      </c>
      <c r="G135" s="43" t="s">
        <v>14</v>
      </c>
      <c r="H135" s="43" t="s">
        <v>908</v>
      </c>
      <c r="I135" s="44" t="s">
        <v>17</v>
      </c>
      <c r="J135" s="45">
        <v>9.4912815798180595E-4</v>
      </c>
      <c r="K135" s="45">
        <v>1.17444926931044E-3</v>
      </c>
      <c r="L135" s="45">
        <v>2.4173430584537698E-3</v>
      </c>
      <c r="M135" s="45">
        <v>6.2037427500982105E-4</v>
      </c>
      <c r="N135" s="45">
        <v>9.3218934291469603E-4</v>
      </c>
      <c r="O135" s="45">
        <v>1.8542985872699899E-3</v>
      </c>
      <c r="P135" s="45">
        <v>1.46463345227723E-2</v>
      </c>
      <c r="Q135" s="45">
        <v>1.19610149611697E-2</v>
      </c>
      <c r="R135" s="45">
        <v>6.4180684684204403E-3</v>
      </c>
      <c r="S135" s="45">
        <v>3.5389564725122201E-3</v>
      </c>
      <c r="T135" s="45">
        <v>3.1520619394671402E-3</v>
      </c>
      <c r="U135" s="45">
        <v>8.1546824511319494E-3</v>
      </c>
      <c r="V135" s="45">
        <v>1.2041074388986999E-2</v>
      </c>
      <c r="W135" s="45">
        <v>3.2873619409454699E-2</v>
      </c>
      <c r="X135" s="45">
        <v>3.2599548593967603E-2</v>
      </c>
      <c r="Y135" s="45">
        <v>5.7525469294038803E-2</v>
      </c>
      <c r="Z135" s="45">
        <v>6.6010652780705906E-2</v>
      </c>
      <c r="AA135" s="45">
        <v>5.9591321906753203E-2</v>
      </c>
      <c r="AB135" s="45">
        <v>9.0209991816117205E-2</v>
      </c>
      <c r="AC135" s="45">
        <v>8.3237181109083597E-2</v>
      </c>
      <c r="AD135" s="45">
        <v>0.11005844057941599</v>
      </c>
      <c r="AE135" s="71">
        <v>0.12327363012840301</v>
      </c>
      <c r="AF135" s="72">
        <v>0.121779265230924</v>
      </c>
      <c r="AG135" s="62" t="s">
        <v>1131</v>
      </c>
    </row>
    <row r="136" spans="1:33" s="3" customFormat="1" ht="15" customHeight="1" x14ac:dyDescent="0.25">
      <c r="A136" s="43" t="s">
        <v>324</v>
      </c>
      <c r="B136" s="43" t="s">
        <v>121</v>
      </c>
      <c r="C136" s="43" t="s">
        <v>104</v>
      </c>
      <c r="D136" s="43" t="s">
        <v>122</v>
      </c>
      <c r="E136" s="43" t="s">
        <v>12</v>
      </c>
      <c r="F136" s="43" t="s">
        <v>13</v>
      </c>
      <c r="G136" s="43" t="s">
        <v>14</v>
      </c>
      <c r="H136" s="43" t="s">
        <v>910</v>
      </c>
      <c r="I136" s="44" t="s">
        <v>17</v>
      </c>
      <c r="J136" s="45"/>
      <c r="K136" s="45"/>
      <c r="L136" s="45"/>
      <c r="M136" s="45"/>
      <c r="N136" s="45"/>
      <c r="O136" s="45"/>
      <c r="P136" s="45"/>
      <c r="Q136" s="45"/>
      <c r="R136" s="45"/>
      <c r="S136" s="45"/>
      <c r="T136" s="45">
        <v>1.2450086601423201E-3</v>
      </c>
      <c r="U136" s="45">
        <v>1.2694614079548001E-3</v>
      </c>
      <c r="V136" s="45">
        <v>5.7502796394257203E-3</v>
      </c>
      <c r="W136" s="45">
        <v>6.94518021866221E-2</v>
      </c>
      <c r="X136" s="45">
        <v>5.9598592781163001E-2</v>
      </c>
      <c r="Y136" s="45">
        <v>8.1310634915609997E-2</v>
      </c>
      <c r="Z136" s="45">
        <v>0.111813255427305</v>
      </c>
      <c r="AA136" s="45">
        <v>0.12743553824030901</v>
      </c>
      <c r="AB136" s="45">
        <v>0.203043052834708</v>
      </c>
      <c r="AC136" s="45">
        <v>0.26308436700843402</v>
      </c>
      <c r="AD136" s="45">
        <v>0.26329254231924498</v>
      </c>
      <c r="AE136" s="71">
        <v>0.43278376404720098</v>
      </c>
      <c r="AF136" s="72">
        <v>0.64627920269600503</v>
      </c>
      <c r="AG136" s="62" t="s">
        <v>1132</v>
      </c>
    </row>
    <row r="137" spans="1:33" s="3" customFormat="1" ht="15" customHeight="1" x14ac:dyDescent="0.25">
      <c r="A137" s="43" t="s">
        <v>324</v>
      </c>
      <c r="B137" s="43" t="s">
        <v>129</v>
      </c>
      <c r="C137" s="43" t="s">
        <v>104</v>
      </c>
      <c r="D137" s="43" t="s">
        <v>124</v>
      </c>
      <c r="E137" s="43" t="s">
        <v>111</v>
      </c>
      <c r="F137" s="43" t="s">
        <v>130</v>
      </c>
      <c r="G137" s="43" t="s">
        <v>14</v>
      </c>
      <c r="H137" s="43" t="s">
        <v>908</v>
      </c>
      <c r="I137" s="44" t="s">
        <v>17</v>
      </c>
      <c r="J137" s="45">
        <v>4.26345430038896E-4</v>
      </c>
      <c r="K137" s="45">
        <v>5.4446806438855297E-4</v>
      </c>
      <c r="L137" s="45">
        <v>8.4906288928701201E-4</v>
      </c>
      <c r="M137" s="45">
        <v>1.91128820611117E-4</v>
      </c>
      <c r="N137" s="45">
        <v>2.8098578149263599E-4</v>
      </c>
      <c r="O137" s="45">
        <v>4.94444142734595E-4</v>
      </c>
      <c r="P137" s="45">
        <v>3.71225173389126E-3</v>
      </c>
      <c r="Q137" s="45">
        <v>3.3891771093056901E-3</v>
      </c>
      <c r="R137" s="45">
        <v>2.4339133847909398E-3</v>
      </c>
      <c r="S137" s="45">
        <v>1.6473917328732001E-3</v>
      </c>
      <c r="T137" s="45">
        <v>1.2494216199024999E-3</v>
      </c>
      <c r="U137" s="45">
        <v>2.84556071589825E-3</v>
      </c>
      <c r="V137" s="45">
        <v>4.6486508712512203E-3</v>
      </c>
      <c r="W137" s="45">
        <v>1.3652451023985599E-2</v>
      </c>
      <c r="X137" s="45">
        <v>1.5472246953421E-2</v>
      </c>
      <c r="Y137" s="45">
        <v>2.8404452612008E-2</v>
      </c>
      <c r="Z137" s="45">
        <v>3.5990118170434002E-2</v>
      </c>
      <c r="AA137" s="45">
        <v>3.73823219297671E-2</v>
      </c>
      <c r="AB137" s="45">
        <v>3.94090004278193E-2</v>
      </c>
      <c r="AC137" s="45">
        <v>4.5817220550064798E-2</v>
      </c>
      <c r="AD137" s="45">
        <v>6.0743396456149998E-2</v>
      </c>
      <c r="AE137" s="71">
        <v>6.2571592590926706E-2</v>
      </c>
      <c r="AF137" s="72">
        <v>6.1952583646419299E-2</v>
      </c>
      <c r="AG137" s="62" t="s">
        <v>1133</v>
      </c>
    </row>
    <row r="138" spans="1:33" s="3" customFormat="1" ht="15" customHeight="1" x14ac:dyDescent="0.25">
      <c r="A138" s="43" t="s">
        <v>324</v>
      </c>
      <c r="B138" s="43" t="s">
        <v>129</v>
      </c>
      <c r="C138" s="43" t="s">
        <v>104</v>
      </c>
      <c r="D138" s="43" t="s">
        <v>124</v>
      </c>
      <c r="E138" s="43" t="s">
        <v>111</v>
      </c>
      <c r="F138" s="43" t="s">
        <v>130</v>
      </c>
      <c r="G138" s="43" t="s">
        <v>14</v>
      </c>
      <c r="H138" s="43" t="s">
        <v>910</v>
      </c>
      <c r="I138" s="44" t="s">
        <v>17</v>
      </c>
      <c r="J138" s="45"/>
      <c r="K138" s="45"/>
      <c r="L138" s="45"/>
      <c r="M138" s="45"/>
      <c r="N138" s="45"/>
      <c r="O138" s="45"/>
      <c r="P138" s="45"/>
      <c r="Q138" s="45"/>
      <c r="R138" s="45"/>
      <c r="S138" s="45"/>
      <c r="T138" s="45">
        <v>4.93499419370747E-4</v>
      </c>
      <c r="U138" s="45">
        <v>4.4297611028662698E-4</v>
      </c>
      <c r="V138" s="45">
        <v>2.2199881499115402E-3</v>
      </c>
      <c r="W138" s="45">
        <v>2.88435294098967E-2</v>
      </c>
      <c r="X138" s="45">
        <v>2.82868408061927E-2</v>
      </c>
      <c r="Y138" s="45">
        <v>4.0148895865714601E-2</v>
      </c>
      <c r="Z138" s="45">
        <v>6.0962467515937799E-2</v>
      </c>
      <c r="AA138" s="45">
        <v>7.9941779496798093E-2</v>
      </c>
      <c r="AB138" s="45">
        <v>8.8701080611328906E-2</v>
      </c>
      <c r="AC138" s="45">
        <v>0.14481262226676</v>
      </c>
      <c r="AD138" s="45">
        <v>0.14531628103984601</v>
      </c>
      <c r="AE138" s="71">
        <v>0.219673658800527</v>
      </c>
      <c r="AF138" s="72">
        <v>0.32878065315997901</v>
      </c>
      <c r="AG138" s="62" t="s">
        <v>1134</v>
      </c>
    </row>
    <row r="139" spans="1:33" s="3" customFormat="1" ht="15" customHeight="1" x14ac:dyDescent="0.25">
      <c r="A139" s="43" t="s">
        <v>324</v>
      </c>
      <c r="B139" s="43" t="s">
        <v>129</v>
      </c>
      <c r="C139" s="43" t="s">
        <v>104</v>
      </c>
      <c r="D139" s="43" t="s">
        <v>124</v>
      </c>
      <c r="E139" s="43" t="s">
        <v>12</v>
      </c>
      <c r="F139" s="43" t="s">
        <v>13</v>
      </c>
      <c r="G139" s="43" t="s">
        <v>14</v>
      </c>
      <c r="H139" s="43" t="s">
        <v>322</v>
      </c>
      <c r="I139" s="44" t="s">
        <v>17</v>
      </c>
      <c r="J139" s="45">
        <v>1.7852402841905899E-3</v>
      </c>
      <c r="K139" s="45">
        <v>1.3382705194861001E-3</v>
      </c>
      <c r="L139" s="45">
        <v>2.3715727444632699E-3</v>
      </c>
      <c r="M139" s="45">
        <v>1.5357668477277001E-2</v>
      </c>
      <c r="N139" s="45">
        <v>1.97428279197116E-2</v>
      </c>
      <c r="O139" s="45">
        <v>2.5511377933440001E-2</v>
      </c>
      <c r="P139" s="45">
        <v>2.3554274289549499E-2</v>
      </c>
      <c r="Q139" s="45">
        <v>2.48155544085733E-2</v>
      </c>
      <c r="R139" s="45">
        <v>2.4921585093324799E-2</v>
      </c>
      <c r="S139" s="45">
        <v>2.6597909572181E-2</v>
      </c>
      <c r="T139" s="45">
        <v>3.7740625762959598E-2</v>
      </c>
      <c r="U139" s="45">
        <v>3.4009925654961901E-2</v>
      </c>
      <c r="V139" s="45">
        <v>3.8543152659980602E-2</v>
      </c>
      <c r="W139" s="45">
        <v>3.7525620348981603E-2</v>
      </c>
      <c r="X139" s="45">
        <v>3.84808287026688E-2</v>
      </c>
      <c r="Y139" s="45">
        <v>1.0819370635452401E-2</v>
      </c>
      <c r="Z139" s="45">
        <v>7.4359303986868503E-3</v>
      </c>
      <c r="AA139" s="45">
        <v>8.5729127166563699E-3</v>
      </c>
      <c r="AB139" s="45">
        <v>3.12124690270895E-3</v>
      </c>
      <c r="AC139" s="45">
        <v>5.3806910521396701E-3</v>
      </c>
      <c r="AD139" s="45">
        <v>8.3987555721248292E-3</v>
      </c>
      <c r="AE139" s="71">
        <v>5.1879450686319797E-3</v>
      </c>
      <c r="AF139" s="72">
        <v>7.9653790055331103E-3</v>
      </c>
      <c r="AG139" s="62" t="s">
        <v>527</v>
      </c>
    </row>
  </sheetData>
  <sortState xmlns:xlrd2="http://schemas.microsoft.com/office/spreadsheetml/2017/richdata2" ref="A3:AG57">
    <sortCondition ref="C3:C57"/>
    <sortCondition ref="D3:D57"/>
  </sortState>
  <phoneticPr fontId="4" type="noConversion"/>
  <pageMargins left="0.75" right="0.75" top="1" bottom="1" header="0.5" footer="0.5"/>
  <pageSetup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AH1219"/>
  <sheetViews>
    <sheetView zoomScaleNormal="192" zoomScaleSheetLayoutView="182" workbookViewId="0">
      <pane ySplit="2" topLeftCell="A3" activePane="bottomLeft" state="frozen"/>
      <selection activeCell="A3" sqref="A3:R17"/>
      <selection pane="bottomLeft"/>
    </sheetView>
  </sheetViews>
  <sheetFormatPr defaultRowHeight="12.75" x14ac:dyDescent="0.2"/>
  <cols>
    <col min="1" max="1" width="18.5703125" style="3" customWidth="1"/>
    <col min="2" max="2" width="13.140625" style="3" customWidth="1"/>
    <col min="3" max="3" width="26.85546875" style="3" customWidth="1"/>
    <col min="4" max="4" width="28.5703125" style="3" customWidth="1"/>
    <col min="5" max="5" width="16.140625" style="3" customWidth="1"/>
    <col min="6" max="6" width="18.7109375" style="3" customWidth="1"/>
    <col min="7" max="7" width="19.5703125" style="3" customWidth="1"/>
    <col min="8" max="8" width="16.85546875" style="3" customWidth="1"/>
    <col min="9" max="9" width="6.85546875" style="2" customWidth="1"/>
    <col min="10" max="10" width="6.140625" style="2" customWidth="1"/>
    <col min="11" max="33" width="9.42578125" style="3" customWidth="1"/>
    <col min="34" max="34" width="24.140625" style="3" customWidth="1"/>
  </cols>
  <sheetData>
    <row r="1" spans="1:34" ht="14.25" x14ac:dyDescent="0.25">
      <c r="A1" s="24" t="str">
        <f>'Included emissions'!A1</f>
        <v>2024 Edition: 2000 to 2022 - Last updated on 9/20/2024</v>
      </c>
      <c r="B1" s="17"/>
      <c r="C1" s="17"/>
      <c r="D1" s="75" t="s">
        <v>1239</v>
      </c>
      <c r="E1" s="17"/>
      <c r="F1" s="17"/>
      <c r="G1" s="17"/>
      <c r="H1" s="17"/>
      <c r="I1" s="18"/>
      <c r="J1" s="19" t="s">
        <v>833</v>
      </c>
      <c r="K1" s="20">
        <f>SUBTOTAL(9,Other2024ed[2000])</f>
        <v>0</v>
      </c>
      <c r="L1" s="20">
        <f>SUBTOTAL(9,Other2024ed[2001])</f>
        <v>0</v>
      </c>
      <c r="M1" s="20">
        <f>SUBTOTAL(9,Other2024ed[2002])</f>
        <v>0</v>
      </c>
      <c r="N1" s="20">
        <f>SUBTOTAL(9,Other2024ed[2003])</f>
        <v>0</v>
      </c>
      <c r="O1" s="20">
        <f>SUBTOTAL(9,Other2024ed[2004])</f>
        <v>0</v>
      </c>
      <c r="P1" s="20">
        <f>SUBTOTAL(9,Other2024ed[2005])</f>
        <v>0</v>
      </c>
      <c r="Q1" s="20">
        <f>SUBTOTAL(9,Other2024ed[2006])</f>
        <v>0</v>
      </c>
      <c r="R1" s="20">
        <f>SUBTOTAL(9,Other2024ed[2007])</f>
        <v>0</v>
      </c>
      <c r="S1" s="20">
        <f>SUBTOTAL(9,Other2024ed[2008])</f>
        <v>0</v>
      </c>
      <c r="T1" s="20">
        <f>SUBTOTAL(9,Other2024ed[2009])</f>
        <v>0</v>
      </c>
      <c r="U1" s="20">
        <f>SUBTOTAL(9,Other2024ed[2010])</f>
        <v>0</v>
      </c>
      <c r="V1" s="20">
        <f>SUBTOTAL(9,Other2024ed[2011])</f>
        <v>0</v>
      </c>
      <c r="W1" s="20">
        <f>SUBTOTAL(9,Other2024ed[2012])</f>
        <v>0</v>
      </c>
      <c r="X1" s="20">
        <f>SUBTOTAL(9,Other2024ed[2013])</f>
        <v>0</v>
      </c>
      <c r="Y1" s="20">
        <f>SUBTOTAL(9,Other2024ed[2014])</f>
        <v>0</v>
      </c>
      <c r="Z1" s="20">
        <f>SUBTOTAL(9,Other2024ed[2015])</f>
        <v>1.95875</v>
      </c>
      <c r="AA1" s="20">
        <f>SUBTOTAL(9,Other2024ed[2016])</f>
        <v>0.53220000000000001</v>
      </c>
      <c r="AB1" s="20">
        <f>SUBTOTAL(9,Other2024ed[2017])</f>
        <v>0</v>
      </c>
      <c r="AC1" s="20">
        <f>SUBTOTAL(9,Other2024ed[2018])</f>
        <v>0</v>
      </c>
      <c r="AD1" s="20">
        <f>SUBTOTAL(9,Other2024ed[2019])</f>
        <v>0</v>
      </c>
      <c r="AE1" s="20">
        <f>SUBTOTAL(9,Other2024ed[2020])</f>
        <v>0</v>
      </c>
      <c r="AF1" s="20">
        <f>SUBTOTAL(9,Other2024ed[2021])</f>
        <v>0</v>
      </c>
      <c r="AG1" s="20">
        <f>SUBTOTAL(9,Other2024ed[2022])</f>
        <v>0</v>
      </c>
      <c r="AH1" s="20"/>
    </row>
    <row r="2" spans="1:34" s="49" customFormat="1" ht="27.75" customHeight="1" x14ac:dyDescent="0.2">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25">
      <c r="A3" s="46" t="s">
        <v>1203</v>
      </c>
      <c r="B3" s="46" t="s">
        <v>175</v>
      </c>
      <c r="C3" s="46" t="s">
        <v>45</v>
      </c>
      <c r="D3" s="46" t="s">
        <v>207</v>
      </c>
      <c r="E3" s="46" t="s">
        <v>176</v>
      </c>
      <c r="F3" s="46" t="s">
        <v>970</v>
      </c>
      <c r="G3" s="46" t="s">
        <v>168</v>
      </c>
      <c r="H3" s="46" t="s">
        <v>169</v>
      </c>
      <c r="I3" s="47" t="s">
        <v>16</v>
      </c>
      <c r="J3" s="65">
        <v>25</v>
      </c>
      <c r="K3" s="48"/>
      <c r="L3" s="48"/>
      <c r="M3" s="48"/>
      <c r="N3" s="48"/>
      <c r="O3" s="48"/>
      <c r="P3" s="48"/>
      <c r="Q3" s="48"/>
      <c r="R3" s="48"/>
      <c r="S3" s="48"/>
      <c r="T3" s="48"/>
      <c r="U3" s="48"/>
      <c r="V3" s="48"/>
      <c r="W3" s="48"/>
      <c r="X3" s="48"/>
      <c r="Y3" s="48"/>
      <c r="Z3" s="48">
        <v>1.95875</v>
      </c>
      <c r="AA3" s="48">
        <v>0.53220000000000001</v>
      </c>
      <c r="AB3" s="48"/>
      <c r="AC3" s="48"/>
      <c r="AD3" s="48"/>
      <c r="AE3" s="48"/>
      <c r="AF3" s="48"/>
      <c r="AG3" s="48"/>
      <c r="AH3" s="63" t="s">
        <v>971</v>
      </c>
    </row>
    <row r="4" spans="1:34" ht="15" customHeight="1" x14ac:dyDescent="0.2"/>
    <row r="5" spans="1:34" ht="15" customHeight="1" x14ac:dyDescent="0.2"/>
    <row r="6" spans="1:34" ht="15" customHeight="1" x14ac:dyDescent="0.2"/>
    <row r="7" spans="1:34" ht="15" customHeight="1" x14ac:dyDescent="0.2"/>
    <row r="8" spans="1:34" ht="15" customHeight="1" x14ac:dyDescent="0.2"/>
    <row r="9" spans="1:34" ht="15" customHeight="1" x14ac:dyDescent="0.2">
      <c r="L9" s="4"/>
    </row>
    <row r="10" spans="1:34" ht="15" customHeight="1" x14ac:dyDescent="0.2">
      <c r="L10" s="4"/>
    </row>
    <row r="11" spans="1:34" ht="15" customHeight="1" x14ac:dyDescent="0.2"/>
    <row r="12" spans="1:34" ht="15" customHeight="1" x14ac:dyDescent="0.2">
      <c r="L12" s="4"/>
    </row>
    <row r="13" spans="1:34" ht="15" customHeight="1" x14ac:dyDescent="0.2">
      <c r="L13" s="4"/>
    </row>
    <row r="14" spans="1:34" ht="15" customHeight="1" x14ac:dyDescent="0.2"/>
    <row r="15" spans="1:34" ht="15" customHeight="1" x14ac:dyDescent="0.2"/>
    <row r="16" spans="1:34"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ht="15" customHeight="1" x14ac:dyDescent="0.2"/>
    <row r="1090" ht="15" customHeight="1" x14ac:dyDescent="0.2"/>
    <row r="1091" ht="15" customHeight="1" x14ac:dyDescent="0.2"/>
    <row r="1092" ht="15" customHeight="1" x14ac:dyDescent="0.2"/>
    <row r="1093" ht="15" customHeight="1" x14ac:dyDescent="0.2"/>
    <row r="1094" ht="15" customHeight="1" x14ac:dyDescent="0.2"/>
    <row r="1095" ht="15" customHeight="1" x14ac:dyDescent="0.2"/>
    <row r="1096" ht="15" customHeight="1" x14ac:dyDescent="0.2"/>
    <row r="1097" ht="15" customHeight="1" x14ac:dyDescent="0.2"/>
    <row r="1098" ht="15" customHeight="1" x14ac:dyDescent="0.2"/>
    <row r="1099" ht="15" customHeight="1" x14ac:dyDescent="0.2"/>
    <row r="1100" ht="15" customHeight="1" x14ac:dyDescent="0.2"/>
    <row r="1101" ht="15" customHeight="1" x14ac:dyDescent="0.2"/>
    <row r="1102" ht="15" customHeight="1" x14ac:dyDescent="0.2"/>
    <row r="1103" ht="15" customHeight="1" x14ac:dyDescent="0.2"/>
    <row r="1104"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ht="15" customHeight="1" x14ac:dyDescent="0.2"/>
    <row r="1218" ht="15" customHeight="1" x14ac:dyDescent="0.2"/>
    <row r="1219" ht="12.75" customHeight="1" x14ac:dyDescent="0.2"/>
  </sheetData>
  <phoneticPr fontId="4" type="noConversion"/>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D3571D19959348B0B3548863F2173D" ma:contentTypeVersion="13" ma:contentTypeDescription="Create a new document." ma:contentTypeScope="" ma:versionID="6ed77dd9e38b99327089239dbc96b0b2">
  <xsd:schema xmlns:xsd="http://www.w3.org/2001/XMLSchema" xmlns:xs="http://www.w3.org/2001/XMLSchema" xmlns:p="http://schemas.microsoft.com/office/2006/metadata/properties" xmlns:ns2="d65ee392-50af-4a48-9137-8b228da283fd" xmlns:ns3="79b20a9b-5151-480a-b6a5-2526cfd3882f" targetNamespace="http://schemas.microsoft.com/office/2006/metadata/properties" ma:root="true" ma:fieldsID="86bbdaed755488808b02b1864f6654c1" ns2:_="" ns3:_="">
    <xsd:import namespace="d65ee392-50af-4a48-9137-8b228da283fd"/>
    <xsd:import namespace="79b20a9b-5151-480a-b6a5-2526cfd388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5ee392-50af-4a48-9137-8b228da283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b20a9b-5151-480a-b6a5-2526cfd388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22ace5-2da5-447e-b2f2-f488e8289fe2}" ma:internalName="TaxCatchAll" ma:showField="CatchAllData" ma:web="79b20a9b-5151-480a-b6a5-2526cfd388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b20a9b-5151-480a-b6a5-2526cfd3882f" xsi:nil="true"/>
    <lcf76f155ced4ddcb4097134ff3c332f xmlns="d65ee392-50af-4a48-9137-8b228da283f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26799A-4640-476E-9712-FB6ACA180B79}">
  <ds:schemaRefs>
    <ds:schemaRef ds:uri="http://schemas.microsoft.com/sharepoint/v3/contenttype/forms"/>
  </ds:schemaRefs>
</ds:datastoreItem>
</file>

<file path=customXml/itemProps2.xml><?xml version="1.0" encoding="utf-8"?>
<ds:datastoreItem xmlns:ds="http://schemas.openxmlformats.org/officeDocument/2006/customXml" ds:itemID="{D0F818BF-4C60-4F43-BD37-E5635975F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ee392-50af-4a48-9137-8b228da283fd"/>
    <ds:schemaRef ds:uri="79b20a9b-5151-480a-b6a5-2526cfd388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01CDE-D25E-4296-8AA0-B1B772AD314E}">
  <ds:schemaRefs>
    <ds:schemaRef ds:uri="http://schemas.microsoft.com/office/2006/metadata/properties"/>
    <ds:schemaRef ds:uri="http://schemas.microsoft.com/office/infopath/2007/PartnerControls"/>
    <ds:schemaRef ds:uri="79b20a9b-5151-480a-b6a5-2526cfd3882f"/>
    <ds:schemaRef ds:uri="d65ee392-50af-4a48-9137-8b228da283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 ME FIRST</vt:lpstr>
      <vt:lpstr>Included emissions</vt:lpstr>
      <vt:lpstr>Excluded emissions</vt:lpstr>
      <vt:lpstr>CO2 from biogenic materials</vt:lpstr>
      <vt:lpstr>Other Emissions</vt:lpstr>
      <vt:lpstr>'CO2 from biogenic materials'!Biogenic</vt:lpstr>
      <vt:lpstr>Excluded</vt:lpstr>
      <vt:lpstr>'Other Emissions'!GrossAndSinks</vt:lpstr>
      <vt:lpstr>GrossAndSinks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Widger</dc:creator>
  <cp:lastModifiedBy>Morgan, Blayne@ARB</cp:lastModifiedBy>
  <cp:lastPrinted>2024-06-12T23:36:26Z</cp:lastPrinted>
  <dcterms:created xsi:type="dcterms:W3CDTF">2008-12-13T00:38:02Z</dcterms:created>
  <dcterms:modified xsi:type="dcterms:W3CDTF">2024-09-20T06:55:34Z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0x01010029D3571D19959348B0B3548863F2173D</vt:lpwstr>
  </property>
  <property fmtid="{D5CDD505-2E9C-101B-9397-08002B2CF9AE}" pid="3" name="MediaServiceImageTags">
    <vt:lpwstr/>
  </property>
</Properties>
</file>