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DB623EBE-0474-477E-AE16-30F52AF9C4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nalistAI INVEST" sheetId="1" r:id="rId1"/>
    <sheet name="Planilha1" sheetId="2" r:id="rId2"/>
  </sheets>
  <definedNames>
    <definedName name="_xlchart.v1.0" hidden="1">'AnalistAI INVEST'!$D$52</definedName>
    <definedName name="_xlchart.v1.1" hidden="1">'AnalistAI INVEST'!$B$42:$D$48</definedName>
    <definedName name="_xlchart.v1.2" hidden="1">'AnalistAI INVEST'!$E$41</definedName>
    <definedName name="_xlchart.v1.3" hidden="1">'AnalistAI INVEST'!$E$42:$E$48</definedName>
    <definedName name="_xlchart.v1.4" hidden="1">'AnalistAI INVEST'!$B$42:$D$48</definedName>
    <definedName name="_xlchart.v1.5" hidden="1">'AnalistAI INVEST'!$E$41</definedName>
    <definedName name="_xlchart.v1.6" hidden="1">'AnalistAI INVEST'!$E$42:$E$48</definedName>
    <definedName name="aporte">'AnalistAI INVEST'!$D$22:$D$22</definedName>
    <definedName name="cinco_anos">'AnalistAI INVEST'!$C$31</definedName>
    <definedName name="dez_anos">'AnalistAI INVEST'!$C$32:$C$32</definedName>
    <definedName name="dividendos_mensais">'AnalistAI INVEST'!$D$26:$D$26</definedName>
    <definedName name="dois_anos">'AnalistAI INVEST'!$C$30:$C$30</definedName>
    <definedName name="patrimonio">'AnalistAI INVEST'!$D$25:$D$25</definedName>
    <definedName name="periodo">'AnalistAI INVEST'!$D$23:$D$23</definedName>
    <definedName name="primeiro_cenario">'AnalistAI INVEST'!$D$30:$D$30</definedName>
    <definedName name="quarto_cenario">'AnalistAI INVEST'!$D$33:$D$33</definedName>
    <definedName name="quinto_cenario">'AnalistAI INVEST'!$D$34:$D$34</definedName>
    <definedName name="rendimento_carteira">'AnalistAI INVEST'!$D$17:$D$17</definedName>
    <definedName name="salario">'AnalistAI INVEST'!$D$16:$D$16</definedName>
    <definedName name="segundo_cenario">'AnalistAI INVEST'!$D$31</definedName>
    <definedName name="sugestao_aporte">'AnalistAI INVEST'!$D$18:$D$18</definedName>
    <definedName name="sugestao_investimento">'AnalistAI INVEST'!$D$18:$D$18</definedName>
    <definedName name="taxa_anual">'AnalistAI INVEST'!$B$17:$B$17</definedName>
    <definedName name="taxa_juros">'AnalistAI INVEST'!$D$24:$D$24</definedName>
    <definedName name="terceiro_cenario">'AnalistAI INVEST'!$D$32:$D$32</definedName>
    <definedName name="trinta_anos">'AnalistAI INVEST'!$C$34:$C$34</definedName>
    <definedName name="vinte_anos">'AnalistAI INVEST'!$C$33:$C$33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43" i="1"/>
  <c r="D44" i="1"/>
  <c r="D45" i="1"/>
  <c r="D46" i="1"/>
  <c r="D47" i="1"/>
  <c r="D42" i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3" i="2"/>
  <c r="A4" i="2"/>
  <c r="A2" i="2"/>
  <c r="D22" i="1"/>
  <c r="E39" i="1" l="1"/>
  <c r="D25" i="1" a="1"/>
  <c r="D25" i="1" s="1"/>
  <c r="D34" i="1" a="1"/>
  <c r="D34" i="1" s="1"/>
  <c r="D33" i="1" a="1"/>
  <c r="D33" i="1" s="1"/>
  <c r="D32" i="1" a="1"/>
  <c r="D32" i="1" s="1"/>
  <c r="E32" i="1" s="1" a="1"/>
  <c r="E32" i="1" s="1"/>
  <c r="D31" i="1" a="1"/>
  <c r="D31" i="1" s="1"/>
  <c r="D30" i="1" a="1"/>
  <c r="D30" i="1" s="1"/>
  <c r="E30" i="1" a="1"/>
  <c r="E30" i="1" s="1"/>
  <c r="D26" i="1" a="1"/>
  <c r="D26" i="1" s="1"/>
  <c r="E33" i="1" a="1"/>
  <c r="E33" i="1" s="1"/>
  <c r="E34" i="1" a="1"/>
  <c r="E34" i="1" s="1"/>
  <c r="E31" i="1" a="1"/>
  <c r="E31" i="1" s="1"/>
  <c r="E43" i="1" l="1"/>
  <c r="E44" i="1"/>
  <c r="E45" i="1"/>
  <c r="E46" i="1"/>
  <c r="E47" i="1"/>
  <c r="E42" i="1"/>
  <c r="E4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<sst xmlns="http://schemas.openxmlformats.org/spreadsheetml/2006/main" count="72" uniqueCount="36">
  <si>
    <t>CONFIGURAÇÕES</t>
  </si>
  <si>
    <t>Salário</t>
  </si>
  <si>
    <t>Taxa de juros</t>
  </si>
  <si>
    <t>Sugestão de aporte</t>
  </si>
  <si>
    <t>INVESTIMENTO MENSAL</t>
  </si>
  <si>
    <t>Quanto Investir por mês?</t>
  </si>
  <si>
    <t>Por quantos anos?</t>
  </si>
  <si>
    <t>Taxa de rendimento mensal?</t>
  </si>
  <si>
    <t>Patrimonio acumulado?</t>
  </si>
  <si>
    <t>Dividendos mensais?</t>
  </si>
  <si>
    <t>CENÁRIOS</t>
  </si>
  <si>
    <t>PERÍODOS EM ANOS</t>
  </si>
  <si>
    <t>PATRIMONIO</t>
  </si>
  <si>
    <t>DIVIDENDOS</t>
  </si>
  <si>
    <t>Quanto terá em 2 anos?</t>
  </si>
  <si>
    <t>Quanto terá em 5 anos?</t>
  </si>
  <si>
    <t>Quanto terá em 10 anos?</t>
  </si>
  <si>
    <t>Quanto terá em 20 anos?</t>
  </si>
  <si>
    <t>Quanto terá em 30 anos?</t>
  </si>
  <si>
    <t>Perfil</t>
  </si>
  <si>
    <t>Conservador</t>
  </si>
  <si>
    <t>Valor a ser investido</t>
  </si>
  <si>
    <t>Tipo de FIIs</t>
  </si>
  <si>
    <t>Percentual Surgerido</t>
  </si>
  <si>
    <t>Valores</t>
  </si>
  <si>
    <t>Papel</t>
  </si>
  <si>
    <t>Tijolo</t>
  </si>
  <si>
    <t>Hibrido</t>
  </si>
  <si>
    <t>FOFs</t>
  </si>
  <si>
    <t>Desenvolvimento</t>
  </si>
  <si>
    <t>Hotelaria</t>
  </si>
  <si>
    <t>Total</t>
  </si>
  <si>
    <t>Chave</t>
  </si>
  <si>
    <t>Porcentagem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</si>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</sst>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A03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/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medium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/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 style="thin">
        <color theme="0" tint="-0.14999847407452621"/>
      </top>
      <bottom style="medium">
        <color theme="1"/>
      </bottom>
      <diagonal/>
    </border>
    <border>
      <left/>
      <right/>
      <top style="thin">
        <color theme="0" tint="-0.14999847407452621"/>
      </top>
      <bottom style="medium">
        <color theme="1"/>
      </bottom>
      <diagonal/>
    </border>
    <border>
      <left/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14999847407452621"/>
      </bottom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 style="medium">
        <color theme="1"/>
      </left>
      <right style="medium">
        <color rgb="FF000000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/>
      <top style="medium">
        <color rgb="FF000000"/>
      </top>
      <bottom/>
      <diagonal/>
    </border>
    <border>
      <left style="medium">
        <color theme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rgb="FF000000"/>
      </right>
      <top style="thin">
        <color theme="0" tint="-0.14999847407452621"/>
      </top>
      <bottom/>
      <diagonal/>
    </border>
    <border>
      <left style="medium">
        <color rgb="FF000000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00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000000"/>
      </right>
      <top/>
      <bottom style="thin">
        <color theme="0" tint="-0.1499984740745262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theme="0" tint="-0.14999847407452621"/>
      </left>
      <right/>
      <top/>
      <bottom style="medium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0" borderId="0" xfId="0" applyBorder="1"/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164" fontId="6" fillId="0" borderId="10" xfId="0" applyNumberFormat="1" applyFont="1" applyFill="1" applyBorder="1" applyAlignment="1">
      <alignment horizontal="left"/>
    </xf>
    <xf numFmtId="164" fontId="6" fillId="0" borderId="11" xfId="0" applyNumberFormat="1" applyFont="1" applyFill="1" applyBorder="1" applyAlignment="1">
      <alignment horizontal="left"/>
    </xf>
    <xf numFmtId="164" fontId="6" fillId="0" borderId="12" xfId="0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  <xf numFmtId="164" fontId="1" fillId="3" borderId="8" xfId="0" applyNumberFormat="1" applyFont="1" applyFill="1" applyBorder="1" applyAlignment="1">
      <alignment horizontal="left"/>
    </xf>
    <xf numFmtId="164" fontId="1" fillId="3" borderId="15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3" borderId="6" xfId="0" applyNumberFormat="1" applyFont="1" applyFill="1" applyBorder="1" applyAlignment="1">
      <alignment horizontal="left"/>
    </xf>
    <xf numFmtId="164" fontId="1" fillId="0" borderId="16" xfId="0" applyNumberFormat="1" applyFont="1" applyFill="1" applyBorder="1" applyAlignment="1">
      <alignment horizontal="left" vertical="center"/>
    </xf>
    <xf numFmtId="10" fontId="1" fillId="0" borderId="17" xfId="0" applyNumberFormat="1" applyFont="1" applyFill="1" applyBorder="1" applyAlignment="1">
      <alignment horizontal="left"/>
    </xf>
    <xf numFmtId="164" fontId="1" fillId="0" borderId="19" xfId="0" applyNumberFormat="1" applyFont="1" applyFill="1" applyBorder="1" applyAlignment="1">
      <alignment horizontal="left" vertical="center"/>
    </xf>
    <xf numFmtId="10" fontId="1" fillId="0" borderId="20" xfId="0" applyNumberFormat="1" applyFont="1" applyFill="1" applyBorder="1" applyAlignment="1">
      <alignment horizontal="left"/>
    </xf>
    <xf numFmtId="0" fontId="0" fillId="0" borderId="21" xfId="0" applyFill="1" applyBorder="1"/>
    <xf numFmtId="164" fontId="1" fillId="0" borderId="22" xfId="0" applyNumberFormat="1" applyFont="1" applyFill="1" applyBorder="1" applyAlignment="1">
      <alignment horizontal="left"/>
    </xf>
    <xf numFmtId="164" fontId="1" fillId="0" borderId="23" xfId="0" applyNumberFormat="1" applyFont="1" applyFill="1" applyBorder="1" applyAlignment="1">
      <alignment horizontal="left"/>
    </xf>
    <xf numFmtId="0" fontId="0" fillId="0" borderId="24" xfId="0" applyFill="1" applyBorder="1"/>
    <xf numFmtId="0" fontId="0" fillId="0" borderId="25" xfId="0" applyFill="1" applyBorder="1"/>
    <xf numFmtId="0" fontId="0" fillId="0" borderId="20" xfId="0" applyFill="1" applyBorder="1"/>
    <xf numFmtId="0" fontId="0" fillId="0" borderId="23" xfId="0" applyFill="1" applyBorder="1"/>
    <xf numFmtId="0" fontId="0" fillId="0" borderId="26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15" xfId="0" applyFont="1" applyFill="1" applyBorder="1"/>
    <xf numFmtId="0" fontId="1" fillId="0" borderId="17" xfId="0" applyFont="1" applyFill="1" applyBorder="1" applyAlignment="1">
      <alignment horizontal="left"/>
    </xf>
    <xf numFmtId="10" fontId="1" fillId="0" borderId="18" xfId="0" applyNumberFormat="1" applyFont="1" applyFill="1" applyBorder="1" applyAlignment="1">
      <alignment horizontal="left"/>
    </xf>
    <xf numFmtId="0" fontId="3" fillId="2" borderId="27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10" fontId="1" fillId="0" borderId="26" xfId="0" applyNumberFormat="1" applyFont="1" applyFill="1" applyBorder="1" applyAlignment="1">
      <alignment horizontal="left"/>
    </xf>
    <xf numFmtId="0" fontId="0" fillId="4" borderId="0" xfId="0" applyFill="1" applyAlignment="1">
      <alignment vertical="center"/>
    </xf>
    <xf numFmtId="164" fontId="0" fillId="4" borderId="0" xfId="0" applyNumberFormat="1" applyFill="1" applyAlignment="1">
      <alignment vertical="center"/>
    </xf>
    <xf numFmtId="0" fontId="1" fillId="4" borderId="0" xfId="0" applyFont="1" applyFill="1"/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ont="1" applyFill="1" applyAlignment="1">
      <alignment vertical="center"/>
    </xf>
    <xf numFmtId="0" fontId="0" fillId="0" borderId="28" xfId="0" applyBorder="1"/>
    <xf numFmtId="9" fontId="0" fillId="0" borderId="28" xfId="0" applyNumberFormat="1" applyBorder="1" applyAlignment="1">
      <alignment horizontal="center"/>
    </xf>
    <xf numFmtId="9" fontId="0" fillId="0" borderId="0" xfId="0" applyNumberFormat="1" applyAlignment="1">
      <alignment horizontal="center" wrapText="1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left" vertical="center"/>
    </xf>
    <xf numFmtId="0" fontId="0" fillId="0" borderId="32" xfId="0" applyFill="1" applyBorder="1"/>
    <xf numFmtId="164" fontId="0" fillId="0" borderId="33" xfId="0" applyNumberFormat="1" applyBorder="1" applyAlignment="1">
      <alignment horizontal="left"/>
    </xf>
    <xf numFmtId="0" fontId="0" fillId="0" borderId="34" xfId="0" applyFill="1" applyBorder="1"/>
    <xf numFmtId="164" fontId="0" fillId="0" borderId="35" xfId="0" applyNumberFormat="1" applyBorder="1" applyAlignment="1">
      <alignment horizontal="left"/>
    </xf>
    <xf numFmtId="0" fontId="0" fillId="0" borderId="36" xfId="0" applyFill="1" applyBorder="1"/>
    <xf numFmtId="164" fontId="0" fillId="0" borderId="37" xfId="0" applyNumberFormat="1" applyBorder="1" applyAlignment="1">
      <alignment horizontal="left"/>
    </xf>
    <xf numFmtId="0" fontId="0" fillId="0" borderId="38" xfId="0" applyFill="1" applyBorder="1"/>
    <xf numFmtId="0" fontId="0" fillId="0" borderId="39" xfId="0" applyBorder="1" applyAlignment="1">
      <alignment horizontal="center"/>
    </xf>
    <xf numFmtId="164" fontId="6" fillId="0" borderId="40" xfId="0" applyNumberFormat="1" applyFont="1" applyFill="1" applyBorder="1" applyAlignment="1">
      <alignment horizontal="left"/>
    </xf>
    <xf numFmtId="164" fontId="0" fillId="0" borderId="4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37E43"/>
      <color rgb="FF0A03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D4-4B42-AB21-B99D2EC2DE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D4-4B42-AB21-B99D2EC2DE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3D4-4B42-AB21-B99D2EC2DE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3D4-4B42-AB21-B99D2EC2DE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3D4-4B42-AB21-B99D2EC2DE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3D4-4B42-AB21-B99D2EC2DE3A}"/>
              </c:ext>
            </c:extLst>
          </c:dPt>
          <c:cat>
            <c:strRef>
              <c:f>'AnalistAI INVEST'!$B$42:$B$47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'AnalistAI INVEST'!$C$42:$C$47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2403-4AC4-B881-D4CE707CA7E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3D4-4B42-AB21-B99D2EC2DE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3D4-4B42-AB21-B99D2EC2DE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3D4-4B42-AB21-B99D2EC2DE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3D4-4B42-AB21-B99D2EC2DE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3D4-4B42-AB21-B99D2EC2DE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3D4-4B42-AB21-B99D2EC2DE3A}"/>
              </c:ext>
            </c:extLst>
          </c:dPt>
          <c:cat>
            <c:strRef>
              <c:f>'AnalistAI INVEST'!$B$42:$B$47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'AnalistAI INVEST'!$D$42:$D$47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03-4AC4-B881-D4CE707CA7E2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3D4-4B42-AB21-B99D2EC2DE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3D4-4B42-AB21-B99D2EC2DE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3D4-4B42-AB21-B99D2EC2DE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3D4-4B42-AB21-B99D2EC2DE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3D4-4B42-AB21-B99D2EC2DE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3D4-4B42-AB21-B99D2EC2DE3A}"/>
              </c:ext>
            </c:extLst>
          </c:dPt>
          <c:cat>
            <c:strRef>
              <c:f>'AnalistAI INVEST'!$B$42:$B$47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'AnalistAI INVEST'!$E$42:$E$47</c:f>
              <c:numCache>
                <c:formatCode>"R$"\ #,##0.00</c:formatCode>
                <c:ptCount val="6"/>
                <c:pt idx="0">
                  <c:v>450</c:v>
                </c:pt>
                <c:pt idx="1">
                  <c:v>750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03-4AC4-B881-D4CE707CA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BB-4939-AA4D-AB1FF67F89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BB-4939-AA4D-AB1FF67F89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BB-4939-AA4D-AB1FF67F89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BBB-4939-AA4D-AB1FF67F89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BBB-4939-AA4D-AB1FF67F89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BBB-4939-AA4D-AB1FF67F893A}"/>
              </c:ext>
            </c:extLst>
          </c:dPt>
          <c:cat>
            <c:strRef>
              <c:f>'AnalistAI INVEST'!$B$42:$B$47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'AnalistAI INVEST'!$C$42:$C$47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5E08-4BEF-8523-B5EEF747028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BBB-4939-AA4D-AB1FF67F89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BBB-4939-AA4D-AB1FF67F89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BBB-4939-AA4D-AB1FF67F89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BBB-4939-AA4D-AB1FF67F89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BBB-4939-AA4D-AB1FF67F89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BBB-4939-AA4D-AB1FF67F893A}"/>
              </c:ext>
            </c:extLst>
          </c:dPt>
          <c:cat>
            <c:strRef>
              <c:f>'AnalistAI INVEST'!$B$42:$B$47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'AnalistAI INVEST'!$D$42:$D$47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08-4BEF-8523-B5EEF7470286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BBB-4939-AA4D-AB1FF67F89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BBB-4939-AA4D-AB1FF67F89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BBB-4939-AA4D-AB1FF67F89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BBB-4939-AA4D-AB1FF67F89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BBB-4939-AA4D-AB1FF67F89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BBB-4939-AA4D-AB1FF67F893A}"/>
              </c:ext>
            </c:extLst>
          </c:dPt>
          <c:cat>
            <c:strRef>
              <c:f>'AnalistAI INVEST'!$B$42:$B$47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'AnalistAI INVEST'!$E$42:$E$47</c:f>
              <c:numCache>
                <c:formatCode>"R$"\ #,##0.00</c:formatCode>
                <c:ptCount val="6"/>
                <c:pt idx="0">
                  <c:v>450</c:v>
                </c:pt>
                <c:pt idx="1">
                  <c:v>750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08-4BEF-8523-B5EEF7470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48-47BE-A5B2-0BC8428C6A90}"/>
              </c:ext>
            </c:extLst>
          </c:dPt>
          <c:val>
            <c:numRef>
              <c:f>'AnalistAI INVEST'!$B$50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AC97-4909-BAFE-456A7E277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'AnalistAI INVEST'!$C$41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86-4B85-A0C1-B0899713D2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86-4B85-A0C1-B0899713D2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86-4B85-A0C1-B0899713D2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86-4B85-A0C1-B0899713D2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86-4B85-A0C1-B0899713D2A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86-4B85-A0C1-B0899713D2A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886-4B85-A0C1-B0899713D2A2}"/>
              </c:ext>
            </c:extLst>
          </c:dPt>
          <c:cat>
            <c:strRef>
              <c:f>'AnalistAI INVEST'!$B$42:$B$48</c:f>
              <c:strCache>
                <c:ptCount val="7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  <c:pt idx="6">
                  <c:v>Total</c:v>
                </c:pt>
              </c:strCache>
            </c:strRef>
          </c:cat>
          <c:val>
            <c:numRef>
              <c:f>'AnalistAI INVEST'!$C$42:$C$48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A6E5-4498-8980-C6A7378805BC}"/>
            </c:ext>
          </c:extLst>
        </c:ser>
        <c:ser>
          <c:idx val="1"/>
          <c:order val="1"/>
          <c:tx>
            <c:strRef>
              <c:f>'AnalistAI INVEST'!$D$41</c:f>
              <c:strCache>
                <c:ptCount val="1"/>
                <c:pt idx="0">
                  <c:v>Percentual Surgerido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886-4B85-A0C1-B0899713D2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886-4B85-A0C1-B0899713D2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886-4B85-A0C1-B0899713D2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886-4B85-A0C1-B0899713D2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886-4B85-A0C1-B0899713D2A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886-4B85-A0C1-B0899713D2A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886-4B85-A0C1-B0899713D2A2}"/>
              </c:ext>
            </c:extLst>
          </c:dPt>
          <c:cat>
            <c:strRef>
              <c:f>'AnalistAI INVEST'!$B$42:$B$48</c:f>
              <c:strCache>
                <c:ptCount val="7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  <c:pt idx="6">
                  <c:v>Total</c:v>
                </c:pt>
              </c:strCache>
            </c:strRef>
          </c:cat>
          <c:val>
            <c:numRef>
              <c:f>'AnalistAI INVEST'!$D$42:$D$48</c:f>
              <c:numCache>
                <c:formatCode>0%</c:formatCode>
                <c:ptCount val="7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E5-4498-8980-C6A7378805BC}"/>
            </c:ext>
          </c:extLst>
        </c:ser>
        <c:ser>
          <c:idx val="2"/>
          <c:order val="2"/>
          <c:tx>
            <c:strRef>
              <c:f>'AnalistAI INVEST'!$E$41</c:f>
              <c:strCache>
                <c:ptCount val="1"/>
                <c:pt idx="0">
                  <c:v>Valores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886-4B85-A0C1-B0899713D2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886-4B85-A0C1-B0899713D2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886-4B85-A0C1-B0899713D2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886-4B85-A0C1-B0899713D2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886-4B85-A0C1-B0899713D2A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886-4B85-A0C1-B0899713D2A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886-4B85-A0C1-B0899713D2A2}"/>
              </c:ext>
            </c:extLst>
          </c:dPt>
          <c:cat>
            <c:strRef>
              <c:f>'AnalistAI INVEST'!$B$42:$B$48</c:f>
              <c:strCache>
                <c:ptCount val="7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  <c:pt idx="6">
                  <c:v>Total</c:v>
                </c:pt>
              </c:strCache>
            </c:strRef>
          </c:cat>
          <c:val>
            <c:numRef>
              <c:f>'AnalistAI INVEST'!$E$42:$E$48</c:f>
              <c:numCache>
                <c:formatCode>"R$"\ #,##0.00</c:formatCode>
                <c:ptCount val="7"/>
                <c:pt idx="0">
                  <c:v>450</c:v>
                </c:pt>
                <c:pt idx="1">
                  <c:v>750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  <c:pt idx="5">
                  <c:v>0</c:v>
                </c:pt>
                <c:pt idx="6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E5-4498-8980-C6A73788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2A-46B1-A2A2-F635ACD3992C}"/>
              </c:ext>
            </c:extLst>
          </c:dPt>
          <c:val>
            <c:numRef>
              <c:f>'AnalistAI INVEST'!$D$52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2FC7-4E25-ABC0-6566C7939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'AnalistAI INVEST'!$C$41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'AnalistAI INVEST'!$B$42:$B$48</c:f>
              <c:strCache>
                <c:ptCount val="7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  <c:pt idx="6">
                  <c:v>Total</c:v>
                </c:pt>
              </c:strCache>
            </c:strRef>
          </c:cat>
          <c:val>
            <c:numRef>
              <c:f>'AnalistAI INVEST'!$C$42:$C$48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247B-44F4-A06D-3C58469C0AF6}"/>
            </c:ext>
          </c:extLst>
        </c:ser>
        <c:ser>
          <c:idx val="1"/>
          <c:order val="1"/>
          <c:tx>
            <c:strRef>
              <c:f>'AnalistAI INVEST'!$D$41</c:f>
              <c:strCache>
                <c:ptCount val="1"/>
                <c:pt idx="0">
                  <c:v>Percentual Surgerido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'AnalistAI INVEST'!$B$42:$B$48</c:f>
              <c:strCache>
                <c:ptCount val="7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  <c:pt idx="6">
                  <c:v>Total</c:v>
                </c:pt>
              </c:strCache>
            </c:strRef>
          </c:cat>
          <c:val>
            <c:numRef>
              <c:f>'AnalistAI INVEST'!$D$42:$D$48</c:f>
              <c:numCache>
                <c:formatCode>0%</c:formatCode>
                <c:ptCount val="7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7B-44F4-A06D-3C58469C0AF6}"/>
            </c:ext>
          </c:extLst>
        </c:ser>
        <c:ser>
          <c:idx val="2"/>
          <c:order val="2"/>
          <c:tx>
            <c:strRef>
              <c:f>'AnalistAI INVEST'!$E$41</c:f>
              <c:strCache>
                <c:ptCount val="1"/>
                <c:pt idx="0">
                  <c:v>Valores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'AnalistAI INVEST'!$B$42:$B$48</c:f>
              <c:strCache>
                <c:ptCount val="7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  <c:pt idx="6">
                  <c:v>Total</c:v>
                </c:pt>
              </c:strCache>
            </c:strRef>
          </c:cat>
          <c:val>
            <c:numRef>
              <c:f>'AnalistAI INVEST'!$E$42:$E$48</c:f>
              <c:numCache>
                <c:formatCode>"R$"\ #,##0.00</c:formatCode>
                <c:ptCount val="7"/>
                <c:pt idx="0">
                  <c:v>450</c:v>
                </c:pt>
                <c:pt idx="1">
                  <c:v>750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  <c:pt idx="5">
                  <c:v>0</c:v>
                </c:pt>
                <c:pt idx="6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7B-44F4-A06D-3C58469C0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size">
        <cx:f>_xlchart.v1.3</cx:f>
      </cx:numDim>
    </cx:data>
  </cx:chartData>
  <cx:chart>
    <cx:title pos="t" align="ctr" overlay="0">
      <cx:tx>
        <cx:txData>
          <cx:v>Título do Gráfico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Título do Gráfico</a:t>
          </a:r>
        </a:p>
      </cx:txPr>
    </cx:title>
    <cx:plotArea>
      <cx:plotAreaRegion>
        <cx:series layoutId="treemap" uniqueId="{753844D6-68ED-4420-88B8-33447D97A197}">
          <cx:tx>
            <cx:txData>
              <cx:f>_xlchart.v1.2</cx:f>
              <cx:v>Valores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txData>
          <cx:v>Título do Gráfico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Título do Gráfico</a:t>
          </a:r>
        </a:p>
      </cx:txPr>
    </cx:title>
    <cx:plotArea>
      <cx:plotAreaRegion>
        <cx:series layoutId="treemap" uniqueId="{2CE8844D-FA58-4B9E-83FF-1E8340A8FCE3}">
          <cx:tx>
            <cx:txData>
              <cx:f>_xlchart.v1.5</cx:f>
              <cx:v>Valores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Título do Gráfico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Título do Gráfico</a:t>
          </a:r>
        </a:p>
      </cx:txPr>
    </cx:title>
    <cx:plotArea>
      <cx:plotAreaRegion>
        <cx:series layoutId="clusteredColumn" uniqueId="{8D1439A0-4DA2-4606-B57A-43716F711D6C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microsoft.com/office/2014/relationships/chartEx" Target="../charts/chartEx2.xml"/><Relationship Id="rId7" Type="http://schemas.openxmlformats.org/officeDocument/2006/relationships/chart" Target="../charts/chart4.xml"/><Relationship Id="rId2" Type="http://schemas.microsoft.com/office/2014/relationships/chartEx" Target="../charts/chartEx1.xml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10" Type="http://schemas.openxmlformats.org/officeDocument/2006/relationships/chart" Target="../charts/chart6.xml"/><Relationship Id="rId4" Type="http://schemas.openxmlformats.org/officeDocument/2006/relationships/chart" Target="../charts/chart1.xml"/><Relationship Id="rId9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171450</xdr:rowOff>
    </xdr:from>
    <xdr:to>
      <xdr:col>4</xdr:col>
      <xdr:colOff>2219325</xdr:colOff>
      <xdr:row>12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E9B4CDF-31D2-DFBB-0B26-3D7CF1D16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"/>
          <a:ext cx="8496300" cy="2124075"/>
        </a:xfrm>
        <a:prstGeom prst="rect">
          <a:avLst/>
        </a:prstGeom>
      </xdr:spPr>
    </xdr:pic>
    <xdr:clientData/>
  </xdr:twoCellAnchor>
  <xdr:twoCellAnchor>
    <xdr:from>
      <xdr:col>16384</xdr:col>
      <xdr:colOff>742950</xdr:colOff>
      <xdr:row>42</xdr:row>
      <xdr:rowOff>9525</xdr:rowOff>
    </xdr:from>
    <xdr:to>
      <xdr:col>16384</xdr:col>
      <xdr:colOff>5314950</xdr:colOff>
      <xdr:row>56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2E7D3B23-27CC-8B59-49E0-CFAEFDBBC2F3}"/>
                </a:ext>
                <a:ext uri="{147F2762-F138-4A5C-976F-8EAC2B608ADB}">
                  <a16:predDERef xmlns:a16="http://schemas.microsoft.com/office/drawing/2014/main" pred="{BE9B4CDF-31D2-DFBB-0B26-3D7CF1D168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16384</xdr:col>
      <xdr:colOff>742950</xdr:colOff>
      <xdr:row>57</xdr:row>
      <xdr:rowOff>9525</xdr:rowOff>
    </xdr:from>
    <xdr:to>
      <xdr:col>16384</xdr:col>
      <xdr:colOff>5314950</xdr:colOff>
      <xdr:row>71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1A333543-4F91-DE1D-A64A-EB765715AA6F}"/>
                </a:ext>
                <a:ext uri="{147F2762-F138-4A5C-976F-8EAC2B608ADB}">
                  <a16:predDERef xmlns:a16="http://schemas.microsoft.com/office/drawing/2014/main" pred="{2E7D3B23-27CC-8B59-49E0-CFAEFDBBC2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16384</xdr:col>
      <xdr:colOff>742950</xdr:colOff>
      <xdr:row>47</xdr:row>
      <xdr:rowOff>9525</xdr:rowOff>
    </xdr:from>
    <xdr:to>
      <xdr:col>16384</xdr:col>
      <xdr:colOff>5314950</xdr:colOff>
      <xdr:row>61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1F294A1-D3D9-D94F-3152-6A471E37A9B9}"/>
            </a:ext>
            <a:ext uri="{147F2762-F138-4A5C-976F-8EAC2B608ADB}">
              <a16:predDERef xmlns:a16="http://schemas.microsoft.com/office/drawing/2014/main" pred="{1A333543-4F91-DE1D-A64A-EB765715A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16384</xdr:col>
      <xdr:colOff>5848350</xdr:colOff>
      <xdr:row>42</xdr:row>
      <xdr:rowOff>171450</xdr:rowOff>
    </xdr:from>
    <xdr:to>
      <xdr:col>16384</xdr:col>
      <xdr:colOff>10420350</xdr:colOff>
      <xdr:row>57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6D383BB-6DB5-73B0-9B9E-011ABCFF0684}"/>
            </a:ext>
            <a:ext uri="{147F2762-F138-4A5C-976F-8EAC2B608ADB}">
              <a16:predDERef xmlns:a16="http://schemas.microsoft.com/office/drawing/2014/main" pred="{81F294A1-D3D9-D94F-3152-6A471E37A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16384</xdr:col>
      <xdr:colOff>5848350</xdr:colOff>
      <xdr:row>42</xdr:row>
      <xdr:rowOff>171450</xdr:rowOff>
    </xdr:from>
    <xdr:to>
      <xdr:col>16384</xdr:col>
      <xdr:colOff>10420350</xdr:colOff>
      <xdr:row>57</xdr:row>
      <xdr:rowOff>57150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3C5D1E0-3FF8-F700-72C1-9DBF1A6D2507}"/>
            </a:ext>
            <a:ext uri="{147F2762-F138-4A5C-976F-8EAC2B608ADB}">
              <a16:predDERef xmlns:a16="http://schemas.microsoft.com/office/drawing/2014/main" pred="{46D383BB-6DB5-73B0-9B9E-011ABCFF0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16384</xdr:col>
      <xdr:colOff>5848350</xdr:colOff>
      <xdr:row>42</xdr:row>
      <xdr:rowOff>171450</xdr:rowOff>
    </xdr:from>
    <xdr:to>
      <xdr:col>16384</xdr:col>
      <xdr:colOff>10420350</xdr:colOff>
      <xdr:row>57</xdr:row>
      <xdr:rowOff>57150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9E3F8C7-3DDA-04B2-5F29-AD35C59C476F}"/>
            </a:ext>
            <a:ext uri="{147F2762-F138-4A5C-976F-8EAC2B608ADB}">
              <a16:predDERef xmlns:a16="http://schemas.microsoft.com/office/drawing/2014/main" pred="{F3C5D1E0-3FF8-F700-72C1-9DBF1A6D2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16384</xdr:col>
      <xdr:colOff>5848350</xdr:colOff>
      <xdr:row>42</xdr:row>
      <xdr:rowOff>171450</xdr:rowOff>
    </xdr:from>
    <xdr:to>
      <xdr:col>16384</xdr:col>
      <xdr:colOff>10420350</xdr:colOff>
      <xdr:row>57</xdr:row>
      <xdr:rowOff>57150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6C5D350-10EA-12BE-C778-BDFBD25C70CB}"/>
            </a:ext>
            <a:ext uri="{147F2762-F138-4A5C-976F-8EAC2B608ADB}">
              <a16:predDERef xmlns:a16="http://schemas.microsoft.com/office/drawing/2014/main" pred="{99E3F8C7-3DDA-04B2-5F29-AD35C59C4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16384</xdr:col>
      <xdr:colOff>5848350</xdr:colOff>
      <xdr:row>42</xdr:row>
      <xdr:rowOff>171450</xdr:rowOff>
    </xdr:from>
    <xdr:to>
      <xdr:col>16384</xdr:col>
      <xdr:colOff>10420350</xdr:colOff>
      <xdr:row>57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1A04F1C8-4102-77D6-F8D5-A94A17FB99D4}"/>
                </a:ext>
                <a:ext uri="{147F2762-F138-4A5C-976F-8EAC2B608ADB}">
                  <a16:predDERef xmlns:a16="http://schemas.microsoft.com/office/drawing/2014/main" pred="{C6C5D350-10EA-12BE-C778-BDFBD25C70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16384</xdr:col>
      <xdr:colOff>5848350</xdr:colOff>
      <xdr:row>42</xdr:row>
      <xdr:rowOff>152400</xdr:rowOff>
    </xdr:from>
    <xdr:to>
      <xdr:col>16384</xdr:col>
      <xdr:colOff>10420350</xdr:colOff>
      <xdr:row>57</xdr:row>
      <xdr:rowOff>38100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6DC01B1-C7F9-E949-C1CF-0BC46B08637F}"/>
            </a:ext>
            <a:ext uri="{147F2762-F138-4A5C-976F-8EAC2B608ADB}">
              <a16:predDERef xmlns:a16="http://schemas.microsoft.com/office/drawing/2014/main" pred="{1A04F1C8-4102-77D6-F8D5-A94A17FB9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16384</xdr:col>
      <xdr:colOff>8134350</xdr:colOff>
      <xdr:row>50</xdr:row>
      <xdr:rowOff>0</xdr:rowOff>
    </xdr:from>
    <xdr:to>
      <xdr:col>16384</xdr:col>
      <xdr:colOff>9086850</xdr:colOff>
      <xdr:row>55</xdr:row>
      <xdr:rowOff>0</xdr:rowOff>
    </xdr:to>
    <xdr:sp macro="" textlink="">
      <xdr:nvSpPr>
        <xdr:cNvPr id="12" name="Retângulo Arredondado 11">
          <a:extLst>
            <a:ext uri="{FF2B5EF4-FFF2-40B4-BE49-F238E27FC236}">
              <a16:creationId xmlns:a16="http://schemas.microsoft.com/office/drawing/2014/main" id="{114BCC17-BACF-6D09-3902-CAAA9D8277B4}"/>
            </a:ext>
            <a:ext uri="{147F2762-F138-4A5C-976F-8EAC2B608ADB}">
              <a16:predDERef xmlns:a16="http://schemas.microsoft.com/office/drawing/2014/main" pred="{F6DC01B1-C7F9-E949-C1CF-0BC46B08637F}"/>
            </a:ext>
          </a:extLst>
        </xdr:cNvPr>
        <xdr:cNvSpPr/>
      </xdr:nvSpPr>
      <xdr:spPr>
        <a:xfrm>
          <a:off x="16830675" y="9858375"/>
          <a:ext cx="9525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Y48"/>
  <sheetViews>
    <sheetView showGridLines="0" tabSelected="1" workbookViewId="0">
      <selection activeCell="F1" sqref="F1:F1048576"/>
    </sheetView>
  </sheetViews>
  <sheetFormatPr defaultColWidth="0" defaultRowHeight="15"/>
  <cols>
    <col min="1" max="1" width="3" bestFit="1" customWidth="1"/>
    <col min="2" max="3" width="30.7109375" customWidth="1"/>
    <col min="4" max="4" width="32.7109375" customWidth="1"/>
    <col min="5" max="5" width="33.42578125" customWidth="1"/>
    <col min="6" max="6" width="2.28515625" customWidth="1"/>
    <col min="7" max="7" width="4.140625" hidden="1"/>
    <col min="8" max="8" width="2.42578125" hidden="1"/>
    <col min="9" max="9" width="9.140625" hidden="1"/>
  </cols>
  <sheetData>
    <row r="15" spans="2:5" ht="18.75">
      <c r="B15" s="3" t="s">
        <v>0</v>
      </c>
      <c r="C15" s="3"/>
      <c r="D15" s="4"/>
      <c r="E15" s="4"/>
    </row>
    <row r="16" spans="2:5">
      <c r="B16" s="28" t="s">
        <v>1</v>
      </c>
      <c r="C16" s="29"/>
      <c r="D16" s="21">
        <v>5000</v>
      </c>
      <c r="E16" s="23"/>
    </row>
    <row r="17" spans="1:25">
      <c r="B17" s="12" t="s">
        <v>2</v>
      </c>
      <c r="C17" s="30"/>
      <c r="D17" s="22">
        <v>0.13</v>
      </c>
      <c r="E17" s="24"/>
    </row>
    <row r="18" spans="1:25">
      <c r="B18" s="25" t="s">
        <v>3</v>
      </c>
      <c r="C18" s="31"/>
      <c r="D18" s="26">
        <f>D16*30%</f>
        <v>1500</v>
      </c>
      <c r="E18" s="27"/>
    </row>
    <row r="21" spans="1:25" s="1" customFormat="1" ht="25.5" customHeight="1">
      <c r="B21" s="3" t="s">
        <v>4</v>
      </c>
      <c r="C21" s="39"/>
      <c r="D21" s="4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B22" s="28" t="s">
        <v>5</v>
      </c>
      <c r="C22" s="29"/>
      <c r="D22" s="21">
        <f>D18</f>
        <v>1500</v>
      </c>
      <c r="E22" s="23"/>
    </row>
    <row r="23" spans="1:25">
      <c r="B23" s="12" t="s">
        <v>6</v>
      </c>
      <c r="C23" s="30"/>
      <c r="D23" s="37">
        <v>2</v>
      </c>
      <c r="E23" s="40"/>
    </row>
    <row r="24" spans="1:25">
      <c r="B24" s="11" t="s">
        <v>7</v>
      </c>
      <c r="C24" s="32"/>
      <c r="D24" s="38">
        <v>8.9999999999999993E-3</v>
      </c>
      <c r="E24" s="41"/>
    </row>
    <row r="25" spans="1:25">
      <c r="B25" s="33" t="s">
        <v>8</v>
      </c>
      <c r="C25" s="34"/>
      <c r="D25" s="19" cm="1">
        <f t="array" ref="D25">FV(rendimento_carteira/12,periodo*12,aporte*-1,0)</f>
        <v>40862.482505756365</v>
      </c>
      <c r="E25" s="20"/>
    </row>
    <row r="26" spans="1:25">
      <c r="B26" s="35" t="s">
        <v>9</v>
      </c>
      <c r="C26" s="36"/>
      <c r="D26" s="17" cm="1">
        <f t="array" ref="D26">patrimonio*taxa_juros</f>
        <v>367.76234255180725</v>
      </c>
      <c r="E26" s="18"/>
    </row>
    <row r="27" spans="1:25">
      <c r="B27" s="6"/>
      <c r="C27" s="5"/>
      <c r="D27" s="5"/>
      <c r="E27" s="5"/>
    </row>
    <row r="28" spans="1:25">
      <c r="B28" s="6"/>
      <c r="C28" s="5"/>
      <c r="D28" s="5"/>
      <c r="E28" s="5"/>
    </row>
    <row r="29" spans="1:25" ht="22.5" customHeight="1">
      <c r="B29" s="53" t="s">
        <v>10</v>
      </c>
      <c r="C29" s="54" t="s">
        <v>11</v>
      </c>
      <c r="D29" s="54" t="s">
        <v>12</v>
      </c>
      <c r="E29" s="55" t="s">
        <v>13</v>
      </c>
    </row>
    <row r="30" spans="1:25">
      <c r="A30" s="2"/>
      <c r="B30" s="56" t="s">
        <v>14</v>
      </c>
      <c r="C30" s="8">
        <v>2</v>
      </c>
      <c r="D30" s="13" cm="1">
        <f t="array" ref="D30">FV(rendimento_carteira/12,dois_anos*12,aporte*-1,0)</f>
        <v>40862.482505756365</v>
      </c>
      <c r="E30" s="57" cm="1">
        <f t="array" ref="E30">primeiro_cenario*taxa_juros</f>
        <v>367.76234255180725</v>
      </c>
    </row>
    <row r="31" spans="1:25">
      <c r="A31" s="2"/>
      <c r="B31" s="58" t="s">
        <v>15</v>
      </c>
      <c r="C31" s="9">
        <v>5</v>
      </c>
      <c r="D31" s="14" cm="1">
        <f t="array" ref="D31">FV(rendimento_carteira/12,cinco_anos*12,aporte*-1,0)</f>
        <v>125841.67409540732</v>
      </c>
      <c r="E31" s="57" cm="1">
        <f t="array" ref="E31">segundo_cenario*taxa_juros</f>
        <v>1132.5750668586659</v>
      </c>
    </row>
    <row r="32" spans="1:25">
      <c r="A32" s="2"/>
      <c r="B32" s="56" t="s">
        <v>16</v>
      </c>
      <c r="C32" s="10">
        <v>10</v>
      </c>
      <c r="D32" s="15" cm="1">
        <f t="array" ref="D32">FV(rendimento_carteira/12,dez_anos*12,aporte*-1,0)</f>
        <v>366055.37608456524</v>
      </c>
      <c r="E32" s="59" cm="1">
        <f t="array" ref="E32">terceiro_cenario*taxa_juros</f>
        <v>3294.498384761087</v>
      </c>
    </row>
    <row r="33" spans="1:5">
      <c r="A33" s="2"/>
      <c r="B33" s="60" t="s">
        <v>17</v>
      </c>
      <c r="C33" s="7">
        <v>20</v>
      </c>
      <c r="D33" s="16" cm="1">
        <f t="array" ref="D33">FV(rendimento_carteira/12,vinte_anos*12,aporte*-1,0)</f>
        <v>1699863.5292165542</v>
      </c>
      <c r="E33" s="61" cm="1">
        <f t="array" ref="E33">quarto_cenario*taxa_juros</f>
        <v>15298.771762948987</v>
      </c>
    </row>
    <row r="34" spans="1:5">
      <c r="A34" s="2"/>
      <c r="B34" s="62" t="s">
        <v>18</v>
      </c>
      <c r="C34" s="63">
        <v>30</v>
      </c>
      <c r="D34" s="64" cm="1">
        <f t="array" ref="D34">FV(rendimento_carteira/12,trinta_anos*12,aporte*-1,0)</f>
        <v>6559904.6748774666</v>
      </c>
      <c r="E34" s="65" cm="1">
        <f t="array" ref="E34">quinto_cenario*taxa_juros</f>
        <v>59039.142073897194</v>
      </c>
    </row>
    <row r="38" spans="1:5" ht="19.5" customHeight="1">
      <c r="B38" s="49" t="s">
        <v>19</v>
      </c>
      <c r="C38" s="49"/>
      <c r="D38" s="49"/>
      <c r="E38" s="49" t="s">
        <v>20</v>
      </c>
    </row>
    <row r="39" spans="1:5">
      <c r="B39" s="42" t="s">
        <v>21</v>
      </c>
      <c r="C39" s="42"/>
      <c r="D39" s="42"/>
      <c r="E39" s="43">
        <f>D22</f>
        <v>1500</v>
      </c>
    </row>
    <row r="41" spans="1:5">
      <c r="B41" s="48" t="s">
        <v>22</v>
      </c>
      <c r="C41" s="48"/>
      <c r="D41" s="48" t="s">
        <v>23</v>
      </c>
      <c r="E41" s="48" t="s">
        <v>24</v>
      </c>
    </row>
    <row r="42" spans="1:5">
      <c r="B42" t="s">
        <v>25</v>
      </c>
      <c r="D42" s="52">
        <f>VLOOKUP($E$38&amp;"-"&amp;B42,Planilha1!A:D,4,0)</f>
        <v>0.3</v>
      </c>
      <c r="E42" s="46">
        <f>D42*$E$39</f>
        <v>450</v>
      </c>
    </row>
    <row r="43" spans="1:5">
      <c r="B43" t="s">
        <v>26</v>
      </c>
      <c r="D43" s="52">
        <f>VLOOKUP($E$38&amp;"-"&amp;B43,Planilha1!A:D,4,0)</f>
        <v>0.5</v>
      </c>
      <c r="E43" s="46">
        <f>D43*$E$39</f>
        <v>750</v>
      </c>
    </row>
    <row r="44" spans="1:5">
      <c r="B44" t="s">
        <v>27</v>
      </c>
      <c r="D44" s="52">
        <f>VLOOKUP($E$38&amp;"-"&amp;B44,Planilha1!A:D,4,0)</f>
        <v>0.1</v>
      </c>
      <c r="E44" s="46">
        <f>D44*$E$39</f>
        <v>150</v>
      </c>
    </row>
    <row r="45" spans="1:5">
      <c r="B45" t="s">
        <v>28</v>
      </c>
      <c r="D45" s="52">
        <f>VLOOKUP($E$38&amp;"-"&amp;B45,Planilha1!A:D,4,0)</f>
        <v>0.1</v>
      </c>
      <c r="E45" s="46">
        <f>D45*$E$39</f>
        <v>150</v>
      </c>
    </row>
    <row r="46" spans="1:5">
      <c r="B46" t="s">
        <v>29</v>
      </c>
      <c r="D46" s="52">
        <f>VLOOKUP($E$38&amp;"-"&amp;B46,Planilha1!A:D,4,0)</f>
        <v>0</v>
      </c>
      <c r="E46" s="46">
        <f>D46*$E$39</f>
        <v>0</v>
      </c>
    </row>
    <row r="47" spans="1:5">
      <c r="B47" t="s">
        <v>30</v>
      </c>
      <c r="D47" s="52">
        <f>VLOOKUP($E$38&amp;"-"&amp;B47,Planilha1!A:D,4,0)</f>
        <v>0</v>
      </c>
      <c r="E47" s="46">
        <f>D47*$E$39</f>
        <v>0</v>
      </c>
    </row>
    <row r="48" spans="1:5">
      <c r="B48" s="44" t="s">
        <v>31</v>
      </c>
      <c r="C48" s="48"/>
      <c r="D48" s="44"/>
      <c r="E48" s="47">
        <f>SUM(E42:E47)</f>
        <v>1500</v>
      </c>
    </row>
  </sheetData>
  <protectedRanges>
    <protectedRange sqref="D22:D24" name="Range1"/>
  </protectedRanges>
  <dataValidations count="1">
    <dataValidation type="list" allowBlank="1" showInputMessage="1" showErrorMessage="1" sqref="E38" xr:uid="{4099009E-DC64-44E0-AC43-1EB1A08811D5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B596-D34B-4D7A-B602-A794BE1F9FEF}">
  <dimension ref="A1:D19"/>
  <sheetViews>
    <sheetView workbookViewId="0">
      <selection activeCell="A37" sqref="A37"/>
    </sheetView>
  </sheetViews>
  <sheetFormatPr defaultRowHeight="15"/>
  <cols>
    <col min="1" max="1" width="27.28515625" bestFit="1" customWidth="1"/>
    <col min="2" max="2" width="11.85546875" bestFit="1" customWidth="1"/>
    <col min="3" max="3" width="15.7109375" bestFit="1" customWidth="1"/>
    <col min="4" max="4" width="12.85546875" bestFit="1" customWidth="1"/>
  </cols>
  <sheetData>
    <row r="1" spans="1:4">
      <c r="A1" s="48" t="s">
        <v>32</v>
      </c>
      <c r="B1" s="48" t="s">
        <v>19</v>
      </c>
      <c r="C1" s="48" t="s">
        <v>22</v>
      </c>
      <c r="D1" s="48" t="s">
        <v>33</v>
      </c>
    </row>
    <row r="2" spans="1:4">
      <c r="A2" t="str">
        <f>B2&amp;"-"&amp;C2</f>
        <v>Conservador-Papel</v>
      </c>
      <c r="B2" t="s">
        <v>20</v>
      </c>
      <c r="C2" t="s">
        <v>25</v>
      </c>
      <c r="D2" s="45">
        <v>0.3</v>
      </c>
    </row>
    <row r="3" spans="1:4">
      <c r="A3" t="str">
        <f t="shared" ref="A3:A19" si="0">B3&amp;"-"&amp;C3</f>
        <v>Conservador-Tijolo</v>
      </c>
      <c r="B3" t="s">
        <v>20</v>
      </c>
      <c r="C3" t="s">
        <v>26</v>
      </c>
      <c r="D3" s="45">
        <v>0.5</v>
      </c>
    </row>
    <row r="4" spans="1:4">
      <c r="A4" t="str">
        <f t="shared" si="0"/>
        <v>Conservador-Hibrido</v>
      </c>
      <c r="B4" t="s">
        <v>20</v>
      </c>
      <c r="C4" t="s">
        <v>27</v>
      </c>
      <c r="D4" s="45">
        <v>0.1</v>
      </c>
    </row>
    <row r="5" spans="1:4">
      <c r="A5" t="str">
        <f t="shared" si="0"/>
        <v>Conservador-FOFs</v>
      </c>
      <c r="B5" t="s">
        <v>20</v>
      </c>
      <c r="C5" t="s">
        <v>28</v>
      </c>
      <c r="D5" s="45">
        <v>0.1</v>
      </c>
    </row>
    <row r="6" spans="1:4">
      <c r="A6" t="str">
        <f t="shared" si="0"/>
        <v>Conservador-Desenvolvimento</v>
      </c>
      <c r="B6" t="s">
        <v>20</v>
      </c>
      <c r="C6" t="s">
        <v>29</v>
      </c>
      <c r="D6" s="45">
        <v>0</v>
      </c>
    </row>
    <row r="7" spans="1:4">
      <c r="A7" s="50" t="str">
        <f t="shared" si="0"/>
        <v>Conservador-Hotelaria</v>
      </c>
      <c r="B7" s="50" t="s">
        <v>20</v>
      </c>
      <c r="C7" s="50" t="s">
        <v>30</v>
      </c>
      <c r="D7" s="51">
        <v>0</v>
      </c>
    </row>
    <row r="8" spans="1:4">
      <c r="A8" t="str">
        <f t="shared" si="0"/>
        <v>Moderado-Papel</v>
      </c>
      <c r="B8" t="s">
        <v>34</v>
      </c>
      <c r="C8" t="s">
        <v>25</v>
      </c>
      <c r="D8" s="45">
        <v>0.3</v>
      </c>
    </row>
    <row r="9" spans="1:4">
      <c r="A9" t="str">
        <f t="shared" si="0"/>
        <v>Moderado-Tijolo</v>
      </c>
      <c r="B9" t="s">
        <v>34</v>
      </c>
      <c r="C9" t="s">
        <v>26</v>
      </c>
      <c r="D9" s="45">
        <v>0.4</v>
      </c>
    </row>
    <row r="10" spans="1:4">
      <c r="A10" t="str">
        <f t="shared" si="0"/>
        <v>Moderado-Hibrido</v>
      </c>
      <c r="B10" t="s">
        <v>34</v>
      </c>
      <c r="C10" t="s">
        <v>27</v>
      </c>
      <c r="D10" s="45">
        <v>0.1</v>
      </c>
    </row>
    <row r="11" spans="1:4">
      <c r="A11" t="str">
        <f t="shared" si="0"/>
        <v>Moderado-FOFs</v>
      </c>
      <c r="B11" t="s">
        <v>34</v>
      </c>
      <c r="C11" t="s">
        <v>28</v>
      </c>
      <c r="D11" s="45">
        <v>0.1</v>
      </c>
    </row>
    <row r="12" spans="1:4">
      <c r="A12" t="str">
        <f t="shared" si="0"/>
        <v>Moderado-Desenvolvimento</v>
      </c>
      <c r="B12" t="s">
        <v>34</v>
      </c>
      <c r="C12" t="s">
        <v>29</v>
      </c>
      <c r="D12" s="45">
        <v>0.05</v>
      </c>
    </row>
    <row r="13" spans="1:4">
      <c r="A13" s="50" t="str">
        <f t="shared" si="0"/>
        <v>Moderado-Hotelaria</v>
      </c>
      <c r="B13" s="50" t="s">
        <v>34</v>
      </c>
      <c r="C13" s="50" t="s">
        <v>30</v>
      </c>
      <c r="D13" s="51">
        <v>0.05</v>
      </c>
    </row>
    <row r="14" spans="1:4">
      <c r="A14" t="str">
        <f t="shared" si="0"/>
        <v>Agressivo-Papel</v>
      </c>
      <c r="B14" t="s">
        <v>35</v>
      </c>
      <c r="C14" t="s">
        <v>25</v>
      </c>
      <c r="D14" s="45">
        <v>0.25</v>
      </c>
    </row>
    <row r="15" spans="1:4">
      <c r="A15" t="str">
        <f t="shared" si="0"/>
        <v>Agressivo-Tijolo</v>
      </c>
      <c r="B15" t="s">
        <v>35</v>
      </c>
      <c r="C15" t="s">
        <v>26</v>
      </c>
      <c r="D15" s="45">
        <v>0.25</v>
      </c>
    </row>
    <row r="16" spans="1:4">
      <c r="A16" t="str">
        <f t="shared" si="0"/>
        <v>Agressivo-Hibrido</v>
      </c>
      <c r="B16" t="s">
        <v>35</v>
      </c>
      <c r="C16" t="s">
        <v>27</v>
      </c>
      <c r="D16" s="45">
        <v>0.15</v>
      </c>
    </row>
    <row r="17" spans="1:4">
      <c r="A17" t="str">
        <f t="shared" si="0"/>
        <v>Agressivo-FOFs</v>
      </c>
      <c r="B17" t="s">
        <v>35</v>
      </c>
      <c r="C17" t="s">
        <v>28</v>
      </c>
      <c r="D17" s="45">
        <v>0.1</v>
      </c>
    </row>
    <row r="18" spans="1:4">
      <c r="A18" t="str">
        <f t="shared" si="0"/>
        <v>Agressivo-Desenvolvimento</v>
      </c>
      <c r="B18" t="s">
        <v>35</v>
      </c>
      <c r="C18" t="s">
        <v>29</v>
      </c>
      <c r="D18" s="45">
        <v>0.15</v>
      </c>
    </row>
    <row r="19" spans="1:4">
      <c r="A19" s="50" t="str">
        <f t="shared" si="0"/>
        <v>Agressivo-Hotelaria</v>
      </c>
      <c r="B19" s="50" t="s">
        <v>35</v>
      </c>
      <c r="C19" s="50" t="s">
        <v>30</v>
      </c>
      <c r="D19" s="5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2025-07-05T15:48:57Z</dcterms:created>
  <dcterms:modified xsi:type="dcterms:W3CDTF">2025-07-13T20:46:33Z</dcterms:modified>
  <cp:category/>
  <cp:contentStatus/>
</cp:coreProperties>
</file>