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5"/>
  <workbookPr/>
  <mc:AlternateContent xmlns:mc="http://schemas.openxmlformats.org/markup-compatibility/2006">
    <mc:Choice Requires="x15">
      <x15ac:absPath xmlns:x15ac="http://schemas.microsoft.com/office/spreadsheetml/2010/11/ac" url="https://d.docs.live.net/2b61cfbbb06cf3b8/Documentos/Renda Extra/CapitalTrack/"/>
    </mc:Choice>
  </mc:AlternateContent>
  <xr:revisionPtr revIDLastSave="266" documentId="13_ncr:1_{45195C55-8BC5-4748-9132-C7950FDF4EF8}" xr6:coauthVersionLast="47" xr6:coauthVersionMax="47" xr10:uidLastSave="{5C6803A3-673C-8046-B80A-A587F86056B4}"/>
  <bookViews>
    <workbookView xWindow="-120" yWindow="-120" windowWidth="20730" windowHeight="11040" activeTab="1" xr2:uid="{56232796-C73C-4DC9-A02A-F8E302482441}"/>
  </bookViews>
  <sheets>
    <sheet name="Orientação Semanal" sheetId="1" r:id="rId1"/>
    <sheet name="Ordens" sheetId="2" r:id="rId2"/>
    <sheet name="Gráficos e Tabelas" sheetId="3" r:id="rId3"/>
  </sheets>
  <calcPr calcId="191028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2" l="1"/>
  <c r="J41" i="2"/>
  <c r="K41" i="2"/>
  <c r="I40" i="2"/>
  <c r="J40" i="2"/>
  <c r="K40" i="2"/>
  <c r="I39" i="2"/>
  <c r="J39" i="2"/>
  <c r="K39" i="2"/>
  <c r="I38" i="2"/>
  <c r="J38" i="2"/>
  <c r="K38" i="2"/>
  <c r="I37" i="2"/>
  <c r="J37" i="2"/>
  <c r="K37" i="2"/>
  <c r="I36" i="2"/>
  <c r="J36" i="2"/>
  <c r="K36" i="2"/>
  <c r="G5" i="3"/>
  <c r="I35" i="2"/>
  <c r="J35" i="2"/>
  <c r="K35" i="2"/>
  <c r="I34" i="2"/>
  <c r="J34" i="2"/>
  <c r="K34" i="2"/>
  <c r="I33" i="2"/>
  <c r="J33" i="2"/>
  <c r="K33" i="2"/>
  <c r="K23" i="1"/>
  <c r="K15" i="1"/>
  <c r="J22" i="1"/>
  <c r="J15" i="1"/>
  <c r="I21" i="1"/>
  <c r="I20" i="1"/>
  <c r="H19" i="1"/>
  <c r="H15" i="1"/>
  <c r="G17" i="1"/>
  <c r="G15" i="1"/>
  <c r="I10" i="1"/>
  <c r="H10" i="1"/>
  <c r="J4" i="1"/>
  <c r="J10" i="1"/>
  <c r="I3" i="1"/>
  <c r="H2" i="1"/>
  <c r="I32" i="2"/>
  <c r="J32" i="2"/>
  <c r="K32" i="2"/>
  <c r="I31" i="2"/>
  <c r="J31" i="2"/>
  <c r="K31" i="2"/>
  <c r="I30" i="2"/>
  <c r="J30" i="2"/>
  <c r="K30" i="2"/>
  <c r="G10" i="1"/>
  <c r="I29" i="2"/>
  <c r="J29" i="2"/>
  <c r="K29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G6" i="3"/>
  <c r="I15" i="1"/>
  <c r="M10" i="1"/>
  <c r="M15" i="1"/>
</calcChain>
</file>

<file path=xl/sharedStrings.xml><?xml version="1.0" encoding="utf-8"?>
<sst xmlns="http://schemas.openxmlformats.org/spreadsheetml/2006/main" count="115" uniqueCount="72">
  <si>
    <t>Seg</t>
  </si>
  <si>
    <t>Ter</t>
  </si>
  <si>
    <t>Qua</t>
  </si>
  <si>
    <t>Qui</t>
  </si>
  <si>
    <t>Sex</t>
  </si>
  <si>
    <t>BKDT</t>
  </si>
  <si>
    <t>AIRTP</t>
  </si>
  <si>
    <t>BSM</t>
  </si>
  <si>
    <t>HRZN</t>
  </si>
  <si>
    <t>MMM</t>
  </si>
  <si>
    <t>USOI</t>
  </si>
  <si>
    <t>AOMR</t>
  </si>
  <si>
    <t>Data</t>
  </si>
  <si>
    <t>Simbolo</t>
  </si>
  <si>
    <t>Valor de Venda</t>
  </si>
  <si>
    <t>TMF</t>
  </si>
  <si>
    <t>QTD</t>
  </si>
  <si>
    <t>Valor de Compra</t>
  </si>
  <si>
    <t>HBNC</t>
  </si>
  <si>
    <t>INTR</t>
  </si>
  <si>
    <t>TRVG</t>
  </si>
  <si>
    <t>KO</t>
  </si>
  <si>
    <t>PDO</t>
  </si>
  <si>
    <t>PDI</t>
  </si>
  <si>
    <t>WU</t>
  </si>
  <si>
    <t>ZIM</t>
  </si>
  <si>
    <t>DALN</t>
  </si>
  <si>
    <t>ET</t>
  </si>
  <si>
    <t>SBRA</t>
  </si>
  <si>
    <t>Ganho Por Ação</t>
  </si>
  <si>
    <t>Ganho Total</t>
  </si>
  <si>
    <t>ID</t>
  </si>
  <si>
    <t>Dividendo</t>
  </si>
  <si>
    <t>Data Ex</t>
  </si>
  <si>
    <t>Acerto</t>
  </si>
  <si>
    <t>Rótulos de Linha</t>
  </si>
  <si>
    <t>Total Geral</t>
  </si>
  <si>
    <t>2023</t>
  </si>
  <si>
    <t>2024</t>
  </si>
  <si>
    <t>Soma de Ganho Total</t>
  </si>
  <si>
    <t>Contagem de Acerto</t>
  </si>
  <si>
    <t>N</t>
  </si>
  <si>
    <t>S</t>
  </si>
  <si>
    <t>(Vários itens)</t>
  </si>
  <si>
    <t>Símbolo</t>
  </si>
  <si>
    <t>Valor de Entrada</t>
  </si>
  <si>
    <t>Quantidade</t>
  </si>
  <si>
    <t>Data de Entrada</t>
  </si>
  <si>
    <t>Prêmio</t>
  </si>
  <si>
    <t>Data de Pagamento</t>
  </si>
  <si>
    <t>Corretora</t>
  </si>
  <si>
    <t>Valor de Saída</t>
  </si>
  <si>
    <t>Data de Saída</t>
  </si>
  <si>
    <t>Moeda</t>
  </si>
  <si>
    <t>Ganho Real</t>
  </si>
  <si>
    <t>Ganho Percentual</t>
  </si>
  <si>
    <t>MFD</t>
  </si>
  <si>
    <t>58.62</t>
  </si>
  <si>
    <t>0.46</t>
  </si>
  <si>
    <t>0.32</t>
  </si>
  <si>
    <t>02.10.2023</t>
  </si>
  <si>
    <t>14.09.2023</t>
  </si>
  <si>
    <t>13.09.2023</t>
  </si>
  <si>
    <t>Inter</t>
  </si>
  <si>
    <t>USD</t>
  </si>
  <si>
    <t>KEY</t>
  </si>
  <si>
    <t>MFC</t>
  </si>
  <si>
    <t>FGFPP</t>
  </si>
  <si>
    <t>MNR</t>
  </si>
  <si>
    <t>ABR</t>
  </si>
  <si>
    <t>SLF</t>
  </si>
  <si>
    <t>Data da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</si>
</sst>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0" xfId="0" applyFill="1"/>
    <xf numFmtId="16" fontId="0" fillId="0" borderId="0" xfId="0" applyNumberFormat="1"/>
    <xf numFmtId="0" fontId="0" fillId="3" borderId="0" xfId="0" applyFill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LNext Device" refreshedDate="45352.799400462965" createdVersion="8" refreshedVersion="8" minRefreshableVersion="3" recordCount="39" xr:uid="{BE6C9250-E1CF-4E19-B4A7-4F77DD97E187}">
  <cacheSource type="worksheet">
    <worksheetSource name="Tabela1"/>
  </cacheSource>
  <cacheFields count="13">
    <cacheField name="ID" numFmtId="0">
      <sharedItems containsSemiMixedTypes="0" containsString="0" containsNumber="1" containsInteger="1" minValue="1" maxValue="39"/>
    </cacheField>
    <cacheField name="Simbolo" numFmtId="0">
      <sharedItems/>
    </cacheField>
    <cacheField name="Data" numFmtId="14">
      <sharedItems containsSemiMixedTypes="0" containsNonDate="0" containsDate="1" containsString="0" minDate="2023-09-13T00:00:00" maxDate="2024-03-24T00:00:00" count="24">
        <d v="2023-09-13T00:00:00"/>
        <d v="2023-09-15T00:00:00"/>
        <d v="2023-09-19T00:00:00"/>
        <d v="2023-09-21T00:00:00"/>
        <d v="2023-09-28T00:00:00"/>
        <d v="2023-10-03T00:00:00"/>
        <d v="2023-10-11T00:00:00"/>
        <d v="2023-10-30T00:00:00"/>
        <d v="2023-11-02T00:00:00"/>
        <d v="2023-11-07T00:00:00"/>
        <d v="2023-11-29T00:00:00"/>
        <d v="2023-12-04T00:00:00"/>
        <d v="2024-01-04T00:00:00"/>
        <d v="2024-01-10T00:00:00"/>
        <d v="2024-02-04T00:00:00"/>
        <d v="2024-02-05T00:00:00"/>
        <d v="2024-02-07T00:00:00"/>
        <d v="2024-02-09T00:00:00"/>
        <d v="2024-02-14T00:00:00"/>
        <d v="2024-02-16T00:00:00"/>
        <d v="2024-02-21T00:00:00"/>
        <d v="2024-02-22T00:00:00"/>
        <d v="2024-02-23T00:00:00"/>
        <d v="2024-03-23T00:00:00"/>
      </sharedItems>
      <fieldGroup par="12"/>
    </cacheField>
    <cacheField name="QTD" numFmtId="0">
      <sharedItems containsSemiMixedTypes="0" containsString="0" containsNumber="1" minValue="0.99831999999999999" maxValue="11"/>
    </cacheField>
    <cacheField name="Valor de Compra" numFmtId="44">
      <sharedItems containsSemiMixedTypes="0" containsString="0" containsNumber="1" minValue="1.1499999999999999" maxValue="100.45"/>
    </cacheField>
    <cacheField name="Data da Venda" numFmtId="0">
      <sharedItems containsNonDate="0" containsDate="1" containsString="0" containsBlank="1" minDate="2024-02-13T00:00:00" maxDate="2024-03-02T00:00:00"/>
    </cacheField>
    <cacheField name="Valor de Venda" numFmtId="44">
      <sharedItems containsString="0" containsBlank="1" containsNumber="1" minValue="1.1200000000000001" maxValue="96.11"/>
    </cacheField>
    <cacheField name="Ganho Por Ação" numFmtId="44">
      <sharedItems containsMixedTypes="1" containsNumber="1" minValue="-9.0900000000000034" maxValue="6.5699999999999932"/>
    </cacheField>
    <cacheField name="Ganho Total" numFmtId="44">
      <sharedItems containsMixedTypes="1" containsNumber="1" minValue="-9.0900000000000034" maxValue="6.5699999999999932"/>
    </cacheField>
    <cacheField name="Acerto" numFmtId="0">
      <sharedItems count="3">
        <s v="N"/>
        <s v="S"/>
        <s v=""/>
      </sharedItems>
    </cacheField>
    <cacheField name="Meses (Data)" numFmtId="0" databaseField="0">
      <fieldGroup base="2">
        <rangePr groupBy="months" startDate="2023-09-13T00:00:00" endDate="2024-03-24T00:00:00"/>
        <groupItems count="14">
          <s v="&lt;13/09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4/03/2024"/>
        </groupItems>
      </fieldGroup>
    </cacheField>
    <cacheField name="Trimestres (Data)" numFmtId="0" databaseField="0">
      <fieldGroup base="2">
        <rangePr groupBy="quarters" startDate="2023-09-13T00:00:00" endDate="2024-03-24T00:00:00"/>
        <groupItems count="6">
          <s v="&lt;13/09/2023"/>
          <s v="Trim1"/>
          <s v="Trim2"/>
          <s v="Trim3"/>
          <s v="Trim4"/>
          <s v="&gt;24/03/2024"/>
        </groupItems>
      </fieldGroup>
    </cacheField>
    <cacheField name="Anos (Data)" numFmtId="0" databaseField="0">
      <fieldGroup base="2">
        <rangePr groupBy="years" startDate="2023-09-13T00:00:00" endDate="2024-03-24T00:00:00"/>
        <groupItems count="4">
          <s v="&lt;13/09/2023"/>
          <s v="2023"/>
          <s v="2024"/>
          <s v="&gt;24/03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1"/>
    <s v="TMF"/>
    <x v="0"/>
    <n v="0.99831999999999999"/>
    <n v="5.96"/>
    <m/>
    <n v="5.25"/>
    <n v="-0.71"/>
    <n v="-0.70880719999999997"/>
    <x v="0"/>
  </r>
  <r>
    <n v="2"/>
    <s v="KO"/>
    <x v="0"/>
    <n v="1.0002"/>
    <n v="58.62"/>
    <m/>
    <n v="58.65"/>
    <n v="3.0000000000001137E-2"/>
    <n v="3.0006000000001136E-2"/>
    <x v="1"/>
  </r>
  <r>
    <n v="3"/>
    <s v="WU"/>
    <x v="0"/>
    <n v="0.99936000000000003"/>
    <n v="12.73"/>
    <m/>
    <n v="12.92"/>
    <n v="0.1899999999999995"/>
    <n v="0.1898783999999995"/>
    <x v="1"/>
  </r>
  <r>
    <n v="4"/>
    <s v="HRZN"/>
    <x v="1"/>
    <n v="1"/>
    <n v="12.23"/>
    <m/>
    <n v="13.15"/>
    <n v="0.91999999999999993"/>
    <n v="0.91999999999999993"/>
    <x v="1"/>
  </r>
  <r>
    <n v="5"/>
    <s v="INTR"/>
    <x v="2"/>
    <n v="1"/>
    <n v="4.1500000000000004"/>
    <m/>
    <n v="4.1399999999999997"/>
    <n v="-1.0000000000000675E-2"/>
    <n v="-1.0000000000000675E-2"/>
    <x v="0"/>
  </r>
  <r>
    <n v="6"/>
    <s v="HRZN"/>
    <x v="3"/>
    <n v="1"/>
    <n v="11.7"/>
    <m/>
    <n v="13.15"/>
    <n v="1.4500000000000011"/>
    <n v="1.4500000000000011"/>
    <x v="1"/>
  </r>
  <r>
    <n v="7"/>
    <s v="TMF"/>
    <x v="3"/>
    <n v="1"/>
    <n v="5.3"/>
    <m/>
    <n v="5.15"/>
    <n v="-0.14999999999999947"/>
    <n v="-0.14999999999999947"/>
    <x v="0"/>
  </r>
  <r>
    <n v="8"/>
    <s v="TMF"/>
    <x v="4"/>
    <n v="1"/>
    <n v="4.6399999999999997"/>
    <m/>
    <n v="5.15"/>
    <n v="0.51000000000000068"/>
    <n v="0.51000000000000068"/>
    <x v="1"/>
  </r>
  <r>
    <n v="9"/>
    <s v="HRZN"/>
    <x v="4"/>
    <n v="1"/>
    <n v="11.59"/>
    <m/>
    <n v="13.15"/>
    <n v="1.5600000000000005"/>
    <n v="1.5600000000000005"/>
    <x v="1"/>
  </r>
  <r>
    <n v="10"/>
    <s v="HBNC"/>
    <x v="4"/>
    <n v="2"/>
    <n v="10.54"/>
    <m/>
    <n v="10.54"/>
    <n v="0"/>
    <n v="0"/>
    <x v="0"/>
  </r>
  <r>
    <n v="11"/>
    <s v="TMF"/>
    <x v="5"/>
    <n v="1"/>
    <n v="4.42"/>
    <m/>
    <n v="5.15"/>
    <n v="0.73000000000000043"/>
    <n v="0.73000000000000043"/>
    <x v="1"/>
  </r>
  <r>
    <n v="12"/>
    <s v="MMM"/>
    <x v="6"/>
    <n v="1"/>
    <n v="89.54"/>
    <m/>
    <n v="96.11"/>
    <n v="6.5699999999999932"/>
    <n v="6.5699999999999932"/>
    <x v="1"/>
  </r>
  <r>
    <n v="13"/>
    <s v="TRVG"/>
    <x v="7"/>
    <n v="10"/>
    <n v="1.1499999999999999"/>
    <m/>
    <n v="1.1200000000000001"/>
    <n v="-2.9999999999999805E-2"/>
    <n v="-0.29999999999999805"/>
    <x v="0"/>
  </r>
  <r>
    <n v="14"/>
    <s v="KO"/>
    <x v="8"/>
    <n v="1"/>
    <n v="57"/>
    <m/>
    <n v="58.65"/>
    <n v="1.6499999999999986"/>
    <n v="1.6499999999999986"/>
    <x v="1"/>
  </r>
  <r>
    <n v="15"/>
    <s v="HRZN"/>
    <x v="9"/>
    <n v="1"/>
    <n v="11.99"/>
    <m/>
    <n v="13.15"/>
    <n v="1.1600000000000001"/>
    <n v="1.1600000000000001"/>
    <x v="1"/>
  </r>
  <r>
    <n v="16"/>
    <s v="KO"/>
    <x v="10"/>
    <n v="2"/>
    <n v="58.54"/>
    <m/>
    <n v="58.65"/>
    <n v="0.10999999999999943"/>
    <n v="0.21999999999999886"/>
    <x v="1"/>
  </r>
  <r>
    <n v="17"/>
    <s v="MMM"/>
    <x v="11"/>
    <n v="1"/>
    <n v="100.45"/>
    <m/>
    <n v="91.36"/>
    <n v="-9.0900000000000034"/>
    <n v="-9.0900000000000034"/>
    <x v="0"/>
  </r>
  <r>
    <n v="18"/>
    <s v="PDO"/>
    <x v="12"/>
    <n v="5"/>
    <n v="12.4"/>
    <m/>
    <n v="12.8"/>
    <n v="0.40000000000000036"/>
    <n v="2.0000000000000018"/>
    <x v="1"/>
  </r>
  <r>
    <n v="19"/>
    <s v="PDI"/>
    <x v="12"/>
    <n v="5"/>
    <n v="18.329999999999998"/>
    <m/>
    <n v="18.649999999999999"/>
    <n v="0.32000000000000028"/>
    <n v="1.6000000000000014"/>
    <x v="1"/>
  </r>
  <r>
    <n v="20"/>
    <s v="ZIM"/>
    <x v="13"/>
    <n v="3"/>
    <n v="13.45"/>
    <m/>
    <n v="14.65"/>
    <n v="1.2000000000000011"/>
    <n v="3.6000000000000032"/>
    <x v="1"/>
  </r>
  <r>
    <n v="21"/>
    <s v="DALN"/>
    <x v="14"/>
    <n v="10"/>
    <n v="4.5599999999999996"/>
    <m/>
    <n v="4.33"/>
    <n v="-0.22999999999999954"/>
    <n v="-2.2999999999999954"/>
    <x v="0"/>
  </r>
  <r>
    <n v="22"/>
    <s v="ET"/>
    <x v="14"/>
    <n v="10"/>
    <n v="14.31"/>
    <m/>
    <n v="13.96"/>
    <n v="-0.34999999999999964"/>
    <n v="-3.4999999999999964"/>
    <x v="0"/>
  </r>
  <r>
    <n v="23"/>
    <s v="SBRA"/>
    <x v="15"/>
    <n v="5"/>
    <n v="12.9"/>
    <m/>
    <n v="13.51"/>
    <n v="0.60999999999999943"/>
    <n v="3.0499999999999972"/>
    <x v="1"/>
  </r>
  <r>
    <n v="24"/>
    <s v="BKDT"/>
    <x v="16"/>
    <n v="1"/>
    <n v="76.66"/>
    <m/>
    <n v="78.83"/>
    <n v="2.1700000000000017"/>
    <n v="2.1700000000000017"/>
    <x v="1"/>
  </r>
  <r>
    <n v="25"/>
    <s v="AIRTP"/>
    <x v="16"/>
    <n v="3"/>
    <n v="18.89"/>
    <m/>
    <n v="18.059999999999999"/>
    <n v="-0.83000000000000185"/>
    <n v="-2.4900000000000055"/>
    <x v="0"/>
  </r>
  <r>
    <n v="26"/>
    <s v="BSM"/>
    <x v="17"/>
    <n v="3"/>
    <n v="16.079999999999998"/>
    <m/>
    <n v="15.42"/>
    <n v="-0.65999999999999837"/>
    <n v="-1.9799999999999951"/>
    <x v="0"/>
  </r>
  <r>
    <n v="27"/>
    <s v="MFD"/>
    <x v="18"/>
    <n v="5"/>
    <n v="7.36"/>
    <m/>
    <n v="7.37"/>
    <n v="9.9999999999997868E-3"/>
    <n v="4.9999999999998934E-2"/>
    <x v="1"/>
  </r>
  <r>
    <n v="28"/>
    <s v="USOI"/>
    <x v="18"/>
    <n v="2"/>
    <n v="75"/>
    <m/>
    <n v="73.63"/>
    <n v="-1.3700000000000045"/>
    <n v="-2.7400000000000091"/>
    <x v="0"/>
  </r>
  <r>
    <n v="29"/>
    <s v="MFD"/>
    <x v="19"/>
    <n v="11"/>
    <n v="7.4"/>
    <m/>
    <n v="7.37"/>
    <n v="-3.0000000000000249E-2"/>
    <n v="-0.33000000000000274"/>
    <x v="0"/>
  </r>
  <r>
    <n v="30"/>
    <s v="AOMR"/>
    <x v="19"/>
    <n v="10"/>
    <n v="10.96"/>
    <m/>
    <n v="10.16"/>
    <n v="-0.80000000000000071"/>
    <n v="-8.0000000000000071"/>
    <x v="0"/>
  </r>
  <r>
    <n v="31"/>
    <s v="KEY"/>
    <x v="20"/>
    <n v="6"/>
    <n v="13.96"/>
    <d v="2024-02-13T00:00:00"/>
    <n v="13.94"/>
    <n v="-2.000000000000135E-2"/>
    <n v="-0.1200000000000081"/>
    <x v="0"/>
  </r>
  <r>
    <n v="32"/>
    <s v="MFC"/>
    <x v="20"/>
    <n v="2"/>
    <n v="24.13"/>
    <d v="2024-02-27T00:00:00"/>
    <n v="24.08"/>
    <n v="-5.0000000000000711E-2"/>
    <n v="-0.10000000000000142"/>
    <x v="0"/>
  </r>
  <r>
    <n v="33"/>
    <s v="MNR"/>
    <x v="20"/>
    <n v="1"/>
    <n v="19.07"/>
    <m/>
    <m/>
    <s v="Trade Aberto"/>
    <s v=""/>
    <x v="2"/>
  </r>
  <r>
    <n v="34"/>
    <s v="FGFPP"/>
    <x v="21"/>
    <n v="1"/>
    <n v="18.2"/>
    <d v="2024-02-29T00:00:00"/>
    <n v="18.010000000000002"/>
    <n v="-0.18999999999999773"/>
    <n v="-0.18999999999999773"/>
    <x v="0"/>
  </r>
  <r>
    <n v="35"/>
    <s v="SLF"/>
    <x v="21"/>
    <n v="1"/>
    <n v="54.36"/>
    <m/>
    <m/>
    <s v="Trade Aberto"/>
    <s v=""/>
    <x v="2"/>
  </r>
  <r>
    <n v="36"/>
    <s v="ABR"/>
    <x v="22"/>
    <n v="2"/>
    <n v="12.85"/>
    <d v="2024-03-01T00:00:00"/>
    <n v="12.9"/>
    <n v="5.0000000000000711E-2"/>
    <n v="0.10000000000000142"/>
    <x v="1"/>
  </r>
  <r>
    <n v="37"/>
    <s v="FGFPP"/>
    <x v="22"/>
    <n v="1"/>
    <n v="18.100000000000001"/>
    <d v="2024-02-29T00:00:00"/>
    <n v="18.010000000000002"/>
    <n v="-8.9999999999999858E-2"/>
    <n v="-8.9999999999999858E-2"/>
    <x v="0"/>
  </r>
  <r>
    <n v="38"/>
    <s v="ABR"/>
    <x v="22"/>
    <n v="2"/>
    <n v="12.85"/>
    <d v="2024-03-01T00:00:00"/>
    <n v="12.9"/>
    <n v="5.0000000000000711E-2"/>
    <n v="0.10000000000000142"/>
    <x v="1"/>
  </r>
  <r>
    <n v="39"/>
    <s v="SLF"/>
    <x v="23"/>
    <n v="1"/>
    <n v="54.97"/>
    <m/>
    <m/>
    <s v="Trade Aberto"/>
    <s v="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BF2D8E-F21F-41F5-9782-417585B77C95}" name="Tabela dinâ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4:C7" firstHeaderRow="1" firstDataRow="1" firstDataCol="1"/>
  <pivotFields count="13">
    <pivotField showAll="0"/>
    <pivotField showAll="0"/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5">
        <item sd="0" x="0"/>
        <item sd="0"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x="5"/>
        <item t="default"/>
      </items>
    </pivotField>
    <pivotField axis="axisRow" showAll="0">
      <items count="5">
        <item sd="0" x="0"/>
        <item sd="0" x="1"/>
        <item sd="0" x="2"/>
        <item x="3"/>
        <item t="default"/>
      </items>
    </pivotField>
  </pivotFields>
  <rowFields count="4">
    <field x="12"/>
    <field x="11"/>
    <field x="10"/>
    <field x="2"/>
  </rowFields>
  <rowItems count="3">
    <i>
      <x v="1"/>
    </i>
    <i>
      <x v="2"/>
    </i>
    <i t="grand">
      <x/>
    </i>
  </rowItems>
  <colItems count="1">
    <i/>
  </colItems>
  <dataFields count="1">
    <dataField name="Soma de Ganho Tot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F3482-A03B-464C-86FD-0A406D39A63A}" name="Tabela dinâmica4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4:K7" firstHeaderRow="1" firstDataRow="1" firstDataCol="1" rowPageCount="1" colPageCount="1"/>
  <pivotFields count="13">
    <pivotField showAll="0"/>
    <pivotField showAll="0"/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4">
        <item h="1" x="2"/>
        <item x="0"/>
        <item h="1" x="1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showAll="0" defaultSubtotal="0">
      <items count="4">
        <item sd="0" x="0"/>
        <item sd="0" x="1"/>
        <item sd="0" x="2"/>
        <item x="3"/>
      </items>
    </pivotField>
  </pivotFields>
  <rowFields count="4">
    <field x="12"/>
    <field x="11"/>
    <field x="10"/>
    <field x="2"/>
  </rowFields>
  <rowItems count="3">
    <i>
      <x v="1"/>
    </i>
    <i>
      <x v="2"/>
    </i>
    <i t="grand">
      <x/>
    </i>
  </rowItems>
  <colItems count="1">
    <i/>
  </colItems>
  <pageFields count="1">
    <pageField fld="9" hier="-1"/>
  </pageFields>
  <dataFields count="1">
    <dataField name="Contagem de Acerto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DC71A-AF86-414C-9EBF-9D9BAE83197F}" name="Tabela dinâmica3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4:I7" firstHeaderRow="1" firstDataRow="1" firstDataCol="1" rowPageCount="1" colPageCount="1"/>
  <pivotFields count="13">
    <pivotField showAll="0"/>
    <pivotField showAll="0"/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4">
        <item h="1" x="2"/>
        <item h="1" x="0"/>
        <item x="1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showAll="0" defaultSubtotal="0">
      <items count="4">
        <item sd="0" x="0"/>
        <item sd="0" x="1"/>
        <item sd="0" x="2"/>
        <item x="3"/>
      </items>
    </pivotField>
  </pivotFields>
  <rowFields count="4">
    <field x="12"/>
    <field x="11"/>
    <field x="10"/>
    <field x="2"/>
  </rowFields>
  <rowItems count="3">
    <i>
      <x v="1"/>
    </i>
    <i>
      <x v="2"/>
    </i>
    <i t="grand">
      <x/>
    </i>
  </rowItems>
  <colItems count="1">
    <i/>
  </colItems>
  <pageFields count="1">
    <pageField fld="9" hier="-1"/>
  </pageFields>
  <dataFields count="1">
    <dataField name="Contagem de Acerto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885E9-FACE-4AD3-873C-DA1B8733D2DE}" name="Tabela dinâ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4:F7" firstHeaderRow="1" firstDataRow="1" firstDataCol="1" rowPageCount="1" colPageCount="1"/>
  <pivotFields count="13">
    <pivotField showAll="0"/>
    <pivotField showAll="0"/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4">
        <item h="1" x="2"/>
        <item x="0"/>
        <item x="1"/>
        <item t="default"/>
      </items>
    </pivotField>
    <pivotField axis="axisRow" showAll="0" defaultSubtotal="0">
      <items count="14">
        <item sd="0" x="0"/>
        <item x="1"/>
        <item x="2"/>
        <item sd="0" x="3"/>
        <item sd="0" x="4"/>
        <item sd="0" x="5"/>
        <item sd="0" x="6"/>
        <item sd="0" x="7"/>
        <item sd="0" x="8"/>
        <item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x="1"/>
        <item sd="0" x="2"/>
        <item x="3"/>
        <item sd="0" x="4"/>
        <item x="5"/>
      </items>
    </pivotField>
    <pivotField axis="axisRow" showAll="0" defaultSubtotal="0">
      <items count="4">
        <item sd="0" x="0"/>
        <item sd="0" x="1"/>
        <item sd="0" x="2"/>
        <item x="3"/>
      </items>
    </pivotField>
  </pivotFields>
  <rowFields count="4">
    <field x="12"/>
    <field x="11"/>
    <field x="10"/>
    <field x="2"/>
  </rowFields>
  <rowItems count="3">
    <i>
      <x v="1"/>
    </i>
    <i>
      <x v="2"/>
    </i>
    <i t="grand">
      <x/>
    </i>
  </rowItems>
  <colItems count="1">
    <i/>
  </colItems>
  <pageFields count="1">
    <pageField fld="9" hier="-1"/>
  </pageFields>
  <dataFields count="1">
    <dataField name="Contagem de Acerto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D71854-2844-4F61-9723-F95FB98B3A2C}" name="Tabela1" displayName="Tabela1" ref="B2:K41" insertRowShift="1" totalsRowShown="0">
  <autoFilter ref="B2:K41" xr:uid="{F3D71854-2844-4F61-9723-F95FB98B3A2C}"/>
  <tableColumns count="10">
    <tableColumn id="1" xr3:uid="{68E47E3D-BD19-4FFE-AC04-109A2EFC0204}" name="ID" dataDxfId="8"/>
    <tableColumn id="10" xr3:uid="{7BF3F427-4AF7-44D7-B9E3-8F2405DD8456}" name="Simbolo" dataDxfId="7"/>
    <tableColumn id="9" xr3:uid="{8CDF6503-902C-4E08-9B9D-6D1D81F7B014}" name="Data" dataDxfId="6"/>
    <tableColumn id="4" xr3:uid="{B87BD036-352A-478C-A3EA-1CED5D303A49}" name="QTD"/>
    <tableColumn id="5" xr3:uid="{21BD3343-4D11-45F8-803D-AEA79A2558A4}" name="Valor de Compra" dataDxfId="5"/>
    <tableColumn id="2" xr3:uid="{349D01F9-7F74-45BB-8E69-C46EF8AB70A0}" name="Data da Venda" dataDxfId="4"/>
    <tableColumn id="6" xr3:uid="{AB179396-8B02-4A6D-8CE1-0025C5535992}" name="Valor de Venda" dataDxfId="3"/>
    <tableColumn id="7" xr3:uid="{0B2FC71C-F8BE-4054-AF83-05ABDDDDCEC4}" name="Ganho Por Ação" dataDxfId="2">
      <calculatedColumnFormula>IF(Tabela1[[#This Row],[Valor de Venda]]="","Trade Aberto",Tabela1[[#This Row],[Valor de Venda]]-Tabela1[[#This Row],[Valor de Compra]])</calculatedColumnFormula>
    </tableColumn>
    <tableColumn id="8" xr3:uid="{019E18B3-6B87-4B49-A843-EC7737026ED7}" name="Ganho Total" dataDxfId="1">
      <calculatedColumnFormula>IF(Tabela1[[#This Row],[Valor de Venda]]="", "",Tabela1[[#This Row],[Ganho Por Ação]]*Tabela1[[#This Row],[QTD]])</calculatedColumnFormula>
    </tableColumn>
    <tableColumn id="16" xr3:uid="{48ADE878-1877-4D03-8C0C-2C855AE39876}" name="Acerto" dataDxfId="0">
      <calculatedColumnFormula>IF(Tabela1[[#This Row],[Valor de Venda]]="","",IF(Tabela1[[#This Row],[Ganho Total]]&gt;0,"S","N"))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AB56-FD96-4B02-86AA-B5205E9477E7}">
  <dimension ref="A2:S23"/>
  <sheetViews>
    <sheetView topLeftCell="E1" workbookViewId="0">
      <selection activeCell="E7" sqref="E7"/>
    </sheetView>
  </sheetViews>
  <sheetFormatPr defaultRowHeight="15" x14ac:dyDescent="0.2"/>
  <sheetData>
    <row r="2" spans="1:19" x14ac:dyDescent="0.2">
      <c r="E2" t="s">
        <v>10</v>
      </c>
      <c r="F2">
        <v>2</v>
      </c>
      <c r="G2">
        <v>74.22</v>
      </c>
      <c r="H2">
        <f>G2*F2</f>
        <v>148.44</v>
      </c>
    </row>
    <row r="3" spans="1:19" x14ac:dyDescent="0.2">
      <c r="F3" t="s">
        <v>11</v>
      </c>
      <c r="G3">
        <v>10</v>
      </c>
      <c r="H3">
        <v>10.55</v>
      </c>
      <c r="I3">
        <f>H3*G3</f>
        <v>105.5</v>
      </c>
    </row>
    <row r="4" spans="1:19" x14ac:dyDescent="0.2">
      <c r="G4" t="s">
        <v>56</v>
      </c>
      <c r="H4">
        <v>12</v>
      </c>
      <c r="I4">
        <v>7.36</v>
      </c>
      <c r="J4">
        <f>I4*H4</f>
        <v>88.320000000000007</v>
      </c>
    </row>
    <row r="5" spans="1:19" x14ac:dyDescent="0.2">
      <c r="Q5" t="s">
        <v>31</v>
      </c>
    </row>
    <row r="6" spans="1:19" x14ac:dyDescent="0.2">
      <c r="Q6" t="s">
        <v>44</v>
      </c>
      <c r="S6" t="s">
        <v>21</v>
      </c>
    </row>
    <row r="7" spans="1:19" x14ac:dyDescent="0.2">
      <c r="Q7" t="s">
        <v>45</v>
      </c>
      <c r="S7" t="s">
        <v>57</v>
      </c>
    </row>
    <row r="8" spans="1:19" x14ac:dyDescent="0.2">
      <c r="G8" s="3">
        <v>45341</v>
      </c>
      <c r="H8" s="3">
        <v>45342</v>
      </c>
      <c r="I8" s="3">
        <v>45343</v>
      </c>
      <c r="J8" s="3">
        <v>45344</v>
      </c>
      <c r="K8" s="3">
        <v>45345</v>
      </c>
      <c r="Q8" t="s">
        <v>46</v>
      </c>
      <c r="S8">
        <v>1</v>
      </c>
    </row>
    <row r="9" spans="1:19" x14ac:dyDescent="0.2">
      <c r="G9" t="s">
        <v>0</v>
      </c>
      <c r="H9" t="s">
        <v>1</v>
      </c>
      <c r="I9" t="s">
        <v>2</v>
      </c>
      <c r="J9" t="s">
        <v>3</v>
      </c>
      <c r="K9" t="s">
        <v>4</v>
      </c>
      <c r="Q9" t="s">
        <v>47</v>
      </c>
      <c r="S9" t="s">
        <v>62</v>
      </c>
    </row>
    <row r="10" spans="1:19" x14ac:dyDescent="0.2">
      <c r="G10" s="2">
        <f>SUM(G5:G7)</f>
        <v>0</v>
      </c>
      <c r="H10" s="2">
        <f>H2</f>
        <v>148.44</v>
      </c>
      <c r="I10" s="2">
        <f>I3</f>
        <v>105.5</v>
      </c>
      <c r="J10" s="2">
        <f>SUM(J1:J7)</f>
        <v>88.320000000000007</v>
      </c>
      <c r="K10" s="2"/>
      <c r="M10" s="2">
        <f>SUM(G10:K10)</f>
        <v>342.26</v>
      </c>
      <c r="Q10" t="s">
        <v>32</v>
      </c>
      <c r="S10" t="s">
        <v>58</v>
      </c>
    </row>
    <row r="11" spans="1:19" x14ac:dyDescent="0.2">
      <c r="Q11" t="s">
        <v>48</v>
      </c>
      <c r="S11" t="s">
        <v>59</v>
      </c>
    </row>
    <row r="12" spans="1:19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Q12" t="s">
        <v>33</v>
      </c>
      <c r="S12" t="s">
        <v>61</v>
      </c>
    </row>
    <row r="13" spans="1:19" x14ac:dyDescent="0.2">
      <c r="Q13" t="s">
        <v>49</v>
      </c>
      <c r="S13" t="s">
        <v>60</v>
      </c>
    </row>
    <row r="14" spans="1:19" x14ac:dyDescent="0.2">
      <c r="G14" s="3">
        <v>45348</v>
      </c>
      <c r="H14" s="3">
        <v>45349</v>
      </c>
      <c r="I14" s="3">
        <v>45350</v>
      </c>
      <c r="J14" s="3">
        <v>45351</v>
      </c>
      <c r="K14" s="3">
        <v>45352</v>
      </c>
      <c r="Q14" t="s">
        <v>50</v>
      </c>
      <c r="S14" t="s">
        <v>63</v>
      </c>
    </row>
    <row r="15" spans="1:19" x14ac:dyDescent="0.2">
      <c r="G15" s="4">
        <f>G17</f>
        <v>84.42</v>
      </c>
      <c r="H15" s="4">
        <f>H19</f>
        <v>51.38</v>
      </c>
      <c r="I15" s="4">
        <f>I20+I21</f>
        <v>144.5</v>
      </c>
      <c r="J15" s="4">
        <f>J22</f>
        <v>37.700000000000003</v>
      </c>
      <c r="K15" s="4">
        <f>K23</f>
        <v>27.98</v>
      </c>
      <c r="M15" s="4">
        <f>SUM(G15:K15)</f>
        <v>345.98</v>
      </c>
      <c r="Q15" t="s">
        <v>53</v>
      </c>
      <c r="S15" t="s">
        <v>64</v>
      </c>
    </row>
    <row r="16" spans="1:19" x14ac:dyDescent="0.2">
      <c r="Q16" t="s">
        <v>51</v>
      </c>
    </row>
    <row r="17" spans="4:17" x14ac:dyDescent="0.2">
      <c r="D17" t="s">
        <v>65</v>
      </c>
      <c r="E17">
        <v>6</v>
      </c>
      <c r="F17">
        <v>14.07</v>
      </c>
      <c r="G17">
        <f>F17*E17</f>
        <v>84.42</v>
      </c>
      <c r="Q17" t="s">
        <v>46</v>
      </c>
    </row>
    <row r="18" spans="4:17" x14ac:dyDescent="0.2">
      <c r="Q18" t="s">
        <v>52</v>
      </c>
    </row>
    <row r="19" spans="4:17" x14ac:dyDescent="0.2">
      <c r="E19" t="s">
        <v>66</v>
      </c>
      <c r="F19">
        <v>2</v>
      </c>
      <c r="G19">
        <v>25.69</v>
      </c>
      <c r="H19">
        <f>G19*F19</f>
        <v>51.38</v>
      </c>
      <c r="Q19" t="s">
        <v>54</v>
      </c>
    </row>
    <row r="20" spans="4:17" x14ac:dyDescent="0.2">
      <c r="F20" t="s">
        <v>68</v>
      </c>
      <c r="G20">
        <v>2</v>
      </c>
      <c r="H20">
        <v>18.29</v>
      </c>
      <c r="I20">
        <f>H20*G20</f>
        <v>36.58</v>
      </c>
      <c r="Q20" t="s">
        <v>55</v>
      </c>
    </row>
    <row r="21" spans="4:17" x14ac:dyDescent="0.2">
      <c r="F21" t="s">
        <v>70</v>
      </c>
      <c r="G21">
        <v>2</v>
      </c>
      <c r="H21">
        <v>53.96</v>
      </c>
      <c r="I21">
        <f>H21*G21</f>
        <v>107.92</v>
      </c>
      <c r="Q21" t="s">
        <v>34</v>
      </c>
    </row>
    <row r="22" spans="4:17" x14ac:dyDescent="0.2">
      <c r="G22" t="s">
        <v>67</v>
      </c>
      <c r="H22">
        <v>2</v>
      </c>
      <c r="I22">
        <v>18.850000000000001</v>
      </c>
      <c r="J22">
        <f>I22*H22</f>
        <v>37.700000000000003</v>
      </c>
    </row>
    <row r="23" spans="4:17" x14ac:dyDescent="0.2">
      <c r="H23" t="s">
        <v>69</v>
      </c>
      <c r="I23">
        <v>2</v>
      </c>
      <c r="J23">
        <v>13.99</v>
      </c>
      <c r="K23">
        <f>J23*I23</f>
        <v>27.98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CBE7-48CD-46F2-AAD9-8A52FDAC5D23}">
  <dimension ref="B2:K41"/>
  <sheetViews>
    <sheetView tabSelected="1" topLeftCell="E27" workbookViewId="0">
      <selection activeCell="G34" sqref="G34"/>
    </sheetView>
  </sheetViews>
  <sheetFormatPr defaultRowHeight="15" x14ac:dyDescent="0.2"/>
  <cols>
    <col min="2" max="2" width="10.22265625" bestFit="1" customWidth="1"/>
    <col min="3" max="3" width="9.01171875" customWidth="1"/>
    <col min="4" max="4" width="10.625" customWidth="1"/>
    <col min="5" max="5" width="16.41015625" customWidth="1"/>
    <col min="6" max="6" width="17.484375" bestFit="1" customWidth="1"/>
    <col min="7" max="7" width="16.6796875" bestFit="1" customWidth="1"/>
    <col min="8" max="8" width="17.484375" style="9" bestFit="1" customWidth="1"/>
    <col min="9" max="9" width="13.98828125" style="9" bestFit="1" customWidth="1"/>
  </cols>
  <sheetData>
    <row r="2" spans="2:11" x14ac:dyDescent="0.2">
      <c r="B2" t="s">
        <v>31</v>
      </c>
      <c r="C2" t="s">
        <v>13</v>
      </c>
      <c r="D2" t="s">
        <v>12</v>
      </c>
      <c r="E2" t="s">
        <v>16</v>
      </c>
      <c r="F2" t="s">
        <v>17</v>
      </c>
      <c r="G2" t="s">
        <v>71</v>
      </c>
      <c r="H2" t="s">
        <v>14</v>
      </c>
      <c r="I2" s="9" t="s">
        <v>29</v>
      </c>
      <c r="J2" s="9" t="s">
        <v>30</v>
      </c>
      <c r="K2" t="s">
        <v>34</v>
      </c>
    </row>
    <row r="3" spans="2:11" x14ac:dyDescent="0.2">
      <c r="B3">
        <v>1</v>
      </c>
      <c r="C3" t="s">
        <v>15</v>
      </c>
      <c r="D3" s="5">
        <v>45182</v>
      </c>
      <c r="E3">
        <v>0.99831999999999999</v>
      </c>
      <c r="F3" s="9">
        <v>5.96</v>
      </c>
      <c r="G3" s="9"/>
      <c r="H3" s="9">
        <v>5.25</v>
      </c>
      <c r="I3" s="9">
        <f>IF(Tabela1[[#This Row],[Valor de Venda]]="","Trade Aberto",Tabela1[[#This Row],[Valor de Venda]]-Tabela1[[#This Row],[Valor de Compra]])</f>
        <v>-0.71</v>
      </c>
      <c r="J3" s="9">
        <f>IF(Tabela1[[#This Row],[Valor de Venda]]="", "",Tabela1[[#This Row],[Ganho Por Ação]]*Tabela1[[#This Row],[QTD]])</f>
        <v>-0.70880719999999997</v>
      </c>
      <c r="K3" t="str">
        <f>IF(Tabela1[[#This Row],[Valor de Venda]]="","",IF(Tabela1[[#This Row],[Ganho Total]]&gt;0,"S","N"))</f>
        <v>N</v>
      </c>
    </row>
    <row r="4" spans="2:11" x14ac:dyDescent="0.2">
      <c r="B4">
        <v>2</v>
      </c>
      <c r="C4" t="s">
        <v>21</v>
      </c>
      <c r="D4" s="5">
        <v>45182</v>
      </c>
      <c r="E4">
        <v>1.0002</v>
      </c>
      <c r="F4" s="9">
        <v>58.62</v>
      </c>
      <c r="G4" s="9"/>
      <c r="H4" s="9">
        <v>58.65</v>
      </c>
      <c r="I4" s="9">
        <f>IF(Tabela1[[#This Row],[Valor de Venda]]="","Trade Aberto",Tabela1[[#This Row],[Valor de Venda]]-Tabela1[[#This Row],[Valor de Compra]])</f>
        <v>3.0000000000001137E-2</v>
      </c>
      <c r="J4" s="9">
        <f>IF(Tabela1[[#This Row],[Valor de Venda]]="", "",Tabela1[[#This Row],[Ganho Por Ação]]*Tabela1[[#This Row],[QTD]])</f>
        <v>3.0006000000001136E-2</v>
      </c>
      <c r="K4" t="str">
        <f>IF(Tabela1[[#This Row],[Valor de Venda]]="","",IF(Tabela1[[#This Row],[Ganho Total]]&gt;0,"S","N"))</f>
        <v>S</v>
      </c>
    </row>
    <row r="5" spans="2:11" x14ac:dyDescent="0.2">
      <c r="B5">
        <v>3</v>
      </c>
      <c r="C5" t="s">
        <v>24</v>
      </c>
      <c r="D5" s="5">
        <v>45182</v>
      </c>
      <c r="E5">
        <v>0.99936000000000003</v>
      </c>
      <c r="F5" s="9">
        <v>12.73</v>
      </c>
      <c r="G5" s="9"/>
      <c r="H5" s="9">
        <v>12.92</v>
      </c>
      <c r="I5" s="9">
        <f>IF(Tabela1[[#This Row],[Valor de Venda]]="","Trade Aberto",Tabela1[[#This Row],[Valor de Venda]]-Tabela1[[#This Row],[Valor de Compra]])</f>
        <v>0.1899999999999995</v>
      </c>
      <c r="J5" s="9">
        <f>IF(Tabela1[[#This Row],[Valor de Venda]]="", "",Tabela1[[#This Row],[Ganho Por Ação]]*Tabela1[[#This Row],[QTD]])</f>
        <v>0.1898783999999995</v>
      </c>
      <c r="K5" t="str">
        <f>IF(Tabela1[[#This Row],[Valor de Venda]]="","",IF(Tabela1[[#This Row],[Ganho Total]]&gt;0,"S","N"))</f>
        <v>S</v>
      </c>
    </row>
    <row r="6" spans="2:11" x14ac:dyDescent="0.2">
      <c r="B6">
        <v>4</v>
      </c>
      <c r="C6" t="s">
        <v>8</v>
      </c>
      <c r="D6" s="5">
        <v>45184</v>
      </c>
      <c r="E6">
        <v>1</v>
      </c>
      <c r="F6" s="9">
        <v>12.23</v>
      </c>
      <c r="G6" s="9"/>
      <c r="H6" s="9">
        <v>13.15</v>
      </c>
      <c r="I6" s="9">
        <f>IF(Tabela1[[#This Row],[Valor de Venda]]="","Trade Aberto",Tabela1[[#This Row],[Valor de Venda]]-Tabela1[[#This Row],[Valor de Compra]])</f>
        <v>0.91999999999999993</v>
      </c>
      <c r="J6" s="9">
        <f>IF(Tabela1[[#This Row],[Valor de Venda]]="", "",Tabela1[[#This Row],[Ganho Por Ação]]*Tabela1[[#This Row],[QTD]])</f>
        <v>0.91999999999999993</v>
      </c>
      <c r="K6" t="str">
        <f>IF(Tabela1[[#This Row],[Valor de Venda]]="","",IF(Tabela1[[#This Row],[Ganho Total]]&gt;0,"S","N"))</f>
        <v>S</v>
      </c>
    </row>
    <row r="7" spans="2:11" x14ac:dyDescent="0.2">
      <c r="B7">
        <v>5</v>
      </c>
      <c r="C7" t="s">
        <v>19</v>
      </c>
      <c r="D7" s="5">
        <v>45188</v>
      </c>
      <c r="E7">
        <v>1</v>
      </c>
      <c r="F7" s="9">
        <v>4.1500000000000004</v>
      </c>
      <c r="G7" s="9"/>
      <c r="H7" s="9">
        <v>4.1399999999999997</v>
      </c>
      <c r="I7" s="9">
        <f>IF(Tabela1[[#This Row],[Valor de Venda]]="","Trade Aberto",Tabela1[[#This Row],[Valor de Venda]]-Tabela1[[#This Row],[Valor de Compra]])</f>
        <v>-1.0000000000000675E-2</v>
      </c>
      <c r="J7" s="9">
        <f>IF(Tabela1[[#This Row],[Valor de Venda]]="", "",Tabela1[[#This Row],[Ganho Por Ação]]*Tabela1[[#This Row],[QTD]])</f>
        <v>-1.0000000000000675E-2</v>
      </c>
      <c r="K7" t="str">
        <f>IF(Tabela1[[#This Row],[Valor de Venda]]="","",IF(Tabela1[[#This Row],[Ganho Total]]&gt;0,"S","N"))</f>
        <v>N</v>
      </c>
    </row>
    <row r="8" spans="2:11" x14ac:dyDescent="0.2">
      <c r="B8">
        <v>6</v>
      </c>
      <c r="C8" t="s">
        <v>8</v>
      </c>
      <c r="D8" s="5">
        <v>45190</v>
      </c>
      <c r="E8">
        <v>1</v>
      </c>
      <c r="F8" s="9">
        <v>11.7</v>
      </c>
      <c r="G8" s="9"/>
      <c r="H8" s="9">
        <v>13.15</v>
      </c>
      <c r="I8" s="9">
        <f>IF(Tabela1[[#This Row],[Valor de Venda]]="","Trade Aberto",Tabela1[[#This Row],[Valor de Venda]]-Tabela1[[#This Row],[Valor de Compra]])</f>
        <v>1.4500000000000011</v>
      </c>
      <c r="J8" s="9">
        <f>IF(Tabela1[[#This Row],[Valor de Venda]]="", "",Tabela1[[#This Row],[Ganho Por Ação]]*Tabela1[[#This Row],[QTD]])</f>
        <v>1.4500000000000011</v>
      </c>
      <c r="K8" t="str">
        <f>IF(Tabela1[[#This Row],[Valor de Venda]]="","",IF(Tabela1[[#This Row],[Ganho Total]]&gt;0,"S","N"))</f>
        <v>S</v>
      </c>
    </row>
    <row r="9" spans="2:11" x14ac:dyDescent="0.2">
      <c r="B9">
        <v>7</v>
      </c>
      <c r="C9" t="s">
        <v>15</v>
      </c>
      <c r="D9" s="5">
        <v>45190</v>
      </c>
      <c r="E9">
        <v>1</v>
      </c>
      <c r="F9" s="9">
        <v>5.3</v>
      </c>
      <c r="G9" s="9"/>
      <c r="H9" s="9">
        <v>5.15</v>
      </c>
      <c r="I9" s="9">
        <f>IF(Tabela1[[#This Row],[Valor de Venda]]="","Trade Aberto",Tabela1[[#This Row],[Valor de Venda]]-Tabela1[[#This Row],[Valor de Compra]])</f>
        <v>-0.14999999999999947</v>
      </c>
      <c r="J9" s="9">
        <f>IF(Tabela1[[#This Row],[Valor de Venda]]="", "",Tabela1[[#This Row],[Ganho Por Ação]]*Tabela1[[#This Row],[QTD]])</f>
        <v>-0.14999999999999947</v>
      </c>
      <c r="K9" t="str">
        <f>IF(Tabela1[[#This Row],[Valor de Venda]]="","",IF(Tabela1[[#This Row],[Ganho Total]]&gt;0,"S","N"))</f>
        <v>N</v>
      </c>
    </row>
    <row r="10" spans="2:11" x14ac:dyDescent="0.2">
      <c r="B10">
        <v>8</v>
      </c>
      <c r="C10" t="s">
        <v>15</v>
      </c>
      <c r="D10" s="5">
        <v>45197</v>
      </c>
      <c r="E10">
        <v>1</v>
      </c>
      <c r="F10" s="9">
        <v>4.6399999999999997</v>
      </c>
      <c r="G10" s="9"/>
      <c r="H10" s="9">
        <v>5.15</v>
      </c>
      <c r="I10" s="9">
        <f>IF(Tabela1[[#This Row],[Valor de Venda]]="","Trade Aberto",Tabela1[[#This Row],[Valor de Venda]]-Tabela1[[#This Row],[Valor de Compra]])</f>
        <v>0.51000000000000068</v>
      </c>
      <c r="J10" s="9">
        <f>IF(Tabela1[[#This Row],[Valor de Venda]]="", "",Tabela1[[#This Row],[Ganho Por Ação]]*Tabela1[[#This Row],[QTD]])</f>
        <v>0.51000000000000068</v>
      </c>
      <c r="K10" t="str">
        <f>IF(Tabela1[[#This Row],[Valor de Venda]]="","",IF(Tabela1[[#This Row],[Ganho Total]]&gt;0,"S","N"))</f>
        <v>S</v>
      </c>
    </row>
    <row r="11" spans="2:11" x14ac:dyDescent="0.2">
      <c r="B11">
        <v>9</v>
      </c>
      <c r="C11" t="s">
        <v>8</v>
      </c>
      <c r="D11" s="5">
        <v>45197</v>
      </c>
      <c r="E11">
        <v>1</v>
      </c>
      <c r="F11" s="9">
        <v>11.59</v>
      </c>
      <c r="G11" s="9"/>
      <c r="H11" s="9">
        <v>13.15</v>
      </c>
      <c r="I11" s="9">
        <f>IF(Tabela1[[#This Row],[Valor de Venda]]="","Trade Aberto",Tabela1[[#This Row],[Valor de Venda]]-Tabela1[[#This Row],[Valor de Compra]])</f>
        <v>1.5600000000000005</v>
      </c>
      <c r="J11" s="9">
        <f>IF(Tabela1[[#This Row],[Valor de Venda]]="", "",Tabela1[[#This Row],[Ganho Por Ação]]*Tabela1[[#This Row],[QTD]])</f>
        <v>1.5600000000000005</v>
      </c>
      <c r="K11" t="str">
        <f>IF(Tabela1[[#This Row],[Valor de Venda]]="","",IF(Tabela1[[#This Row],[Ganho Total]]&gt;0,"S","N"))</f>
        <v>S</v>
      </c>
    </row>
    <row r="12" spans="2:11" x14ac:dyDescent="0.2">
      <c r="B12">
        <v>10</v>
      </c>
      <c r="C12" t="s">
        <v>18</v>
      </c>
      <c r="D12" s="5">
        <v>45197</v>
      </c>
      <c r="E12">
        <v>2</v>
      </c>
      <c r="F12" s="9">
        <v>10.54</v>
      </c>
      <c r="G12" s="9"/>
      <c r="H12" s="9">
        <v>10.54</v>
      </c>
      <c r="I12" s="9">
        <f>IF(Tabela1[[#This Row],[Valor de Venda]]="","Trade Aberto",Tabela1[[#This Row],[Valor de Venda]]-Tabela1[[#This Row],[Valor de Compra]])</f>
        <v>0</v>
      </c>
      <c r="J12" s="9">
        <f>IF(Tabela1[[#This Row],[Valor de Venda]]="", "",Tabela1[[#This Row],[Ganho Por Ação]]*Tabela1[[#This Row],[QTD]])</f>
        <v>0</v>
      </c>
      <c r="K12" t="str">
        <f>IF(Tabela1[[#This Row],[Valor de Venda]]="","",IF(Tabela1[[#This Row],[Ganho Total]]&gt;0,"S","N"))</f>
        <v>N</v>
      </c>
    </row>
    <row r="13" spans="2:11" x14ac:dyDescent="0.2">
      <c r="B13">
        <v>11</v>
      </c>
      <c r="C13" t="s">
        <v>15</v>
      </c>
      <c r="D13" s="5">
        <v>45202</v>
      </c>
      <c r="E13">
        <v>1</v>
      </c>
      <c r="F13" s="9">
        <v>4.42</v>
      </c>
      <c r="G13" s="9"/>
      <c r="H13" s="9">
        <v>5.15</v>
      </c>
      <c r="I13" s="9">
        <f>IF(Tabela1[[#This Row],[Valor de Venda]]="","Trade Aberto",Tabela1[[#This Row],[Valor de Venda]]-Tabela1[[#This Row],[Valor de Compra]])</f>
        <v>0.73000000000000043</v>
      </c>
      <c r="J13" s="9">
        <f>IF(Tabela1[[#This Row],[Valor de Venda]]="", "",Tabela1[[#This Row],[Ganho Por Ação]]*Tabela1[[#This Row],[QTD]])</f>
        <v>0.73000000000000043</v>
      </c>
      <c r="K13" t="str">
        <f>IF(Tabela1[[#This Row],[Valor de Venda]]="","",IF(Tabela1[[#This Row],[Ganho Total]]&gt;0,"S","N"))</f>
        <v>S</v>
      </c>
    </row>
    <row r="14" spans="2:11" x14ac:dyDescent="0.2">
      <c r="B14">
        <v>12</v>
      </c>
      <c r="C14" t="s">
        <v>9</v>
      </c>
      <c r="D14" s="5">
        <v>45210</v>
      </c>
      <c r="E14">
        <v>1</v>
      </c>
      <c r="F14" s="9">
        <v>89.54</v>
      </c>
      <c r="G14" s="9"/>
      <c r="H14" s="9">
        <v>96.11</v>
      </c>
      <c r="I14" s="9">
        <f>IF(Tabela1[[#This Row],[Valor de Venda]]="","Trade Aberto",Tabela1[[#This Row],[Valor de Venda]]-Tabela1[[#This Row],[Valor de Compra]])</f>
        <v>6.5699999999999932</v>
      </c>
      <c r="J14" s="9">
        <f>IF(Tabela1[[#This Row],[Valor de Venda]]="", "",Tabela1[[#This Row],[Ganho Por Ação]]*Tabela1[[#This Row],[QTD]])</f>
        <v>6.5699999999999932</v>
      </c>
      <c r="K14" t="str">
        <f>IF(Tabela1[[#This Row],[Valor de Venda]]="","",IF(Tabela1[[#This Row],[Ganho Total]]&gt;0,"S","N"))</f>
        <v>S</v>
      </c>
    </row>
    <row r="15" spans="2:11" x14ac:dyDescent="0.2">
      <c r="B15">
        <v>13</v>
      </c>
      <c r="C15" t="s">
        <v>20</v>
      </c>
      <c r="D15" s="5">
        <v>45229</v>
      </c>
      <c r="E15">
        <v>10</v>
      </c>
      <c r="F15" s="9">
        <v>1.1499999999999999</v>
      </c>
      <c r="G15" s="9"/>
      <c r="H15" s="9">
        <v>1.1200000000000001</v>
      </c>
      <c r="I15" s="9">
        <f>IF(Tabela1[[#This Row],[Valor de Venda]]="","Trade Aberto",Tabela1[[#This Row],[Valor de Venda]]-Tabela1[[#This Row],[Valor de Compra]])</f>
        <v>-2.9999999999999805E-2</v>
      </c>
      <c r="J15" s="9">
        <f>IF(Tabela1[[#This Row],[Valor de Venda]]="", "",Tabela1[[#This Row],[Ganho Por Ação]]*Tabela1[[#This Row],[QTD]])</f>
        <v>-0.29999999999999805</v>
      </c>
      <c r="K15" t="str">
        <f>IF(Tabela1[[#This Row],[Valor de Venda]]="","",IF(Tabela1[[#This Row],[Ganho Total]]&gt;0,"S","N"))</f>
        <v>N</v>
      </c>
    </row>
    <row r="16" spans="2:11" x14ac:dyDescent="0.2">
      <c r="B16">
        <v>14</v>
      </c>
      <c r="C16" t="s">
        <v>21</v>
      </c>
      <c r="D16" s="5">
        <v>45232</v>
      </c>
      <c r="E16">
        <v>1</v>
      </c>
      <c r="F16" s="9">
        <v>57</v>
      </c>
      <c r="G16" s="9"/>
      <c r="H16" s="9">
        <v>58.65</v>
      </c>
      <c r="I16" s="9">
        <f>IF(Tabela1[[#This Row],[Valor de Venda]]="","Trade Aberto",Tabela1[[#This Row],[Valor de Venda]]-Tabela1[[#This Row],[Valor de Compra]])</f>
        <v>1.6499999999999986</v>
      </c>
      <c r="J16" s="9">
        <f>IF(Tabela1[[#This Row],[Valor de Venda]]="", "",Tabela1[[#This Row],[Ganho Por Ação]]*Tabela1[[#This Row],[QTD]])</f>
        <v>1.6499999999999986</v>
      </c>
      <c r="K16" t="str">
        <f>IF(Tabela1[[#This Row],[Valor de Venda]]="","",IF(Tabela1[[#This Row],[Ganho Total]]&gt;0,"S","N"))</f>
        <v>S</v>
      </c>
    </row>
    <row r="17" spans="2:11" x14ac:dyDescent="0.2">
      <c r="B17">
        <v>15</v>
      </c>
      <c r="C17" t="s">
        <v>8</v>
      </c>
      <c r="D17" s="5">
        <v>45237</v>
      </c>
      <c r="E17">
        <v>1</v>
      </c>
      <c r="F17" s="9">
        <v>11.99</v>
      </c>
      <c r="G17" s="9"/>
      <c r="H17" s="9">
        <v>13.15</v>
      </c>
      <c r="I17" s="9">
        <f>IF(Tabela1[[#This Row],[Valor de Venda]]="","Trade Aberto",Tabela1[[#This Row],[Valor de Venda]]-Tabela1[[#This Row],[Valor de Compra]])</f>
        <v>1.1600000000000001</v>
      </c>
      <c r="J17" s="9">
        <f>IF(Tabela1[[#This Row],[Valor de Venda]]="", "",Tabela1[[#This Row],[Ganho Por Ação]]*Tabela1[[#This Row],[QTD]])</f>
        <v>1.1600000000000001</v>
      </c>
      <c r="K17" t="str">
        <f>IF(Tabela1[[#This Row],[Valor de Venda]]="","",IF(Tabela1[[#This Row],[Ganho Total]]&gt;0,"S","N"))</f>
        <v>S</v>
      </c>
    </row>
    <row r="18" spans="2:11" x14ac:dyDescent="0.2">
      <c r="B18">
        <v>16</v>
      </c>
      <c r="C18" t="s">
        <v>21</v>
      </c>
      <c r="D18" s="5">
        <v>45259</v>
      </c>
      <c r="E18">
        <v>2</v>
      </c>
      <c r="F18" s="9">
        <v>58.54</v>
      </c>
      <c r="G18" s="9"/>
      <c r="H18" s="9">
        <v>58.65</v>
      </c>
      <c r="I18" s="9">
        <f>IF(Tabela1[[#This Row],[Valor de Venda]]="","Trade Aberto",Tabela1[[#This Row],[Valor de Venda]]-Tabela1[[#This Row],[Valor de Compra]])</f>
        <v>0.10999999999999943</v>
      </c>
      <c r="J18" s="9">
        <f>IF(Tabela1[[#This Row],[Valor de Venda]]="", "",Tabela1[[#This Row],[Ganho Por Ação]]*Tabela1[[#This Row],[QTD]])</f>
        <v>0.21999999999999886</v>
      </c>
      <c r="K18" t="str">
        <f>IF(Tabela1[[#This Row],[Valor de Venda]]="","",IF(Tabela1[[#This Row],[Ganho Total]]&gt;0,"S","N"))</f>
        <v>S</v>
      </c>
    </row>
    <row r="19" spans="2:11" x14ac:dyDescent="0.2">
      <c r="B19">
        <v>17</v>
      </c>
      <c r="C19" t="s">
        <v>9</v>
      </c>
      <c r="D19" s="5">
        <v>45264</v>
      </c>
      <c r="E19">
        <v>1</v>
      </c>
      <c r="F19" s="9">
        <v>100.45</v>
      </c>
      <c r="G19" s="9"/>
      <c r="H19" s="9">
        <v>91.36</v>
      </c>
      <c r="I19" s="9">
        <f>IF(Tabela1[[#This Row],[Valor de Venda]]="","Trade Aberto",Tabela1[[#This Row],[Valor de Venda]]-Tabela1[[#This Row],[Valor de Compra]])</f>
        <v>-9.0900000000000034</v>
      </c>
      <c r="J19" s="9">
        <f>IF(Tabela1[[#This Row],[Valor de Venda]]="", "",Tabela1[[#This Row],[Ganho Por Ação]]*Tabela1[[#This Row],[QTD]])</f>
        <v>-9.0900000000000034</v>
      </c>
      <c r="K19" t="str">
        <f>IF(Tabela1[[#This Row],[Valor de Venda]]="","",IF(Tabela1[[#This Row],[Ganho Total]]&gt;0,"S","N"))</f>
        <v>N</v>
      </c>
    </row>
    <row r="20" spans="2:11" x14ac:dyDescent="0.2">
      <c r="B20">
        <v>18</v>
      </c>
      <c r="C20" t="s">
        <v>22</v>
      </c>
      <c r="D20" s="5">
        <v>45295</v>
      </c>
      <c r="E20">
        <v>5</v>
      </c>
      <c r="F20" s="9">
        <v>12.4</v>
      </c>
      <c r="G20" s="9"/>
      <c r="H20" s="9">
        <v>12.8</v>
      </c>
      <c r="I20" s="9">
        <f>IF(Tabela1[[#This Row],[Valor de Venda]]="","Trade Aberto",Tabela1[[#This Row],[Valor de Venda]]-Tabela1[[#This Row],[Valor de Compra]])</f>
        <v>0.40000000000000036</v>
      </c>
      <c r="J20" s="9">
        <f>IF(Tabela1[[#This Row],[Valor de Venda]]="", "",Tabela1[[#This Row],[Ganho Por Ação]]*Tabela1[[#This Row],[QTD]])</f>
        <v>2.0000000000000018</v>
      </c>
      <c r="K20" t="str">
        <f>IF(Tabela1[[#This Row],[Valor de Venda]]="","",IF(Tabela1[[#This Row],[Ganho Total]]&gt;0,"S","N"))</f>
        <v>S</v>
      </c>
    </row>
    <row r="21" spans="2:11" x14ac:dyDescent="0.2">
      <c r="B21">
        <v>19</v>
      </c>
      <c r="C21" t="s">
        <v>23</v>
      </c>
      <c r="D21" s="5">
        <v>45295</v>
      </c>
      <c r="E21">
        <v>5</v>
      </c>
      <c r="F21" s="9">
        <v>18.329999999999998</v>
      </c>
      <c r="G21" s="9"/>
      <c r="H21" s="9">
        <v>18.649999999999999</v>
      </c>
      <c r="I21" s="9">
        <f>IF(Tabela1[[#This Row],[Valor de Venda]]="","Trade Aberto",Tabela1[[#This Row],[Valor de Venda]]-Tabela1[[#This Row],[Valor de Compra]])</f>
        <v>0.32000000000000028</v>
      </c>
      <c r="J21" s="9">
        <f>IF(Tabela1[[#This Row],[Valor de Venda]]="", "",Tabela1[[#This Row],[Ganho Por Ação]]*Tabela1[[#This Row],[QTD]])</f>
        <v>1.6000000000000014</v>
      </c>
      <c r="K21" t="str">
        <f>IF(Tabela1[[#This Row],[Valor de Venda]]="","",IF(Tabela1[[#This Row],[Ganho Total]]&gt;0,"S","N"))</f>
        <v>S</v>
      </c>
    </row>
    <row r="22" spans="2:11" x14ac:dyDescent="0.2">
      <c r="B22">
        <v>20</v>
      </c>
      <c r="C22" t="s">
        <v>25</v>
      </c>
      <c r="D22" s="5">
        <v>45301</v>
      </c>
      <c r="E22">
        <v>3</v>
      </c>
      <c r="F22" s="9">
        <v>13.45</v>
      </c>
      <c r="G22" s="9"/>
      <c r="H22" s="9">
        <v>14.65</v>
      </c>
      <c r="I22" s="9">
        <f>IF(Tabela1[[#This Row],[Valor de Venda]]="","Trade Aberto",Tabela1[[#This Row],[Valor de Venda]]-Tabela1[[#This Row],[Valor de Compra]])</f>
        <v>1.2000000000000011</v>
      </c>
      <c r="J22" s="9">
        <f>IF(Tabela1[[#This Row],[Valor de Venda]]="", "",Tabela1[[#This Row],[Ganho Por Ação]]*Tabela1[[#This Row],[QTD]])</f>
        <v>3.6000000000000032</v>
      </c>
      <c r="K22" t="str">
        <f>IF(Tabela1[[#This Row],[Valor de Venda]]="","",IF(Tabela1[[#This Row],[Ganho Total]]&gt;0,"S","N"))</f>
        <v>S</v>
      </c>
    </row>
    <row r="23" spans="2:11" x14ac:dyDescent="0.2">
      <c r="B23">
        <v>21</v>
      </c>
      <c r="C23" t="s">
        <v>26</v>
      </c>
      <c r="D23" s="5">
        <v>45326</v>
      </c>
      <c r="E23">
        <v>10</v>
      </c>
      <c r="F23" s="9">
        <v>4.5599999999999996</v>
      </c>
      <c r="G23" s="9"/>
      <c r="H23" s="9">
        <v>4.33</v>
      </c>
      <c r="I23" s="9">
        <f>IF(Tabela1[[#This Row],[Valor de Venda]]="","Trade Aberto",Tabela1[[#This Row],[Valor de Venda]]-Tabela1[[#This Row],[Valor de Compra]])</f>
        <v>-0.22999999999999954</v>
      </c>
      <c r="J23" s="9">
        <f>IF(Tabela1[[#This Row],[Valor de Venda]]="", "",Tabela1[[#This Row],[Ganho Por Ação]]*Tabela1[[#This Row],[QTD]])</f>
        <v>-2.2999999999999954</v>
      </c>
      <c r="K23" t="str">
        <f>IF(Tabela1[[#This Row],[Valor de Venda]]="","",IF(Tabela1[[#This Row],[Ganho Total]]&gt;0,"S","N"))</f>
        <v>N</v>
      </c>
    </row>
    <row r="24" spans="2:11" x14ac:dyDescent="0.2">
      <c r="B24">
        <v>22</v>
      </c>
      <c r="C24" t="s">
        <v>27</v>
      </c>
      <c r="D24" s="5">
        <v>45326</v>
      </c>
      <c r="E24">
        <v>10</v>
      </c>
      <c r="F24" s="9">
        <v>14.31</v>
      </c>
      <c r="G24" s="9"/>
      <c r="H24" s="9">
        <v>13.96</v>
      </c>
      <c r="I24" s="9">
        <f>IF(Tabela1[[#This Row],[Valor de Venda]]="","Trade Aberto",Tabela1[[#This Row],[Valor de Venda]]-Tabela1[[#This Row],[Valor de Compra]])</f>
        <v>-0.34999999999999964</v>
      </c>
      <c r="J24" s="9">
        <f>IF(Tabela1[[#This Row],[Valor de Venda]]="", "",Tabela1[[#This Row],[Ganho Por Ação]]*Tabela1[[#This Row],[QTD]])</f>
        <v>-3.4999999999999964</v>
      </c>
      <c r="K24" t="str">
        <f>IF(Tabela1[[#This Row],[Valor de Venda]]="","",IF(Tabela1[[#This Row],[Ganho Total]]&gt;0,"S","N"))</f>
        <v>N</v>
      </c>
    </row>
    <row r="25" spans="2:11" x14ac:dyDescent="0.2">
      <c r="B25">
        <v>23</v>
      </c>
      <c r="C25" t="s">
        <v>28</v>
      </c>
      <c r="D25" s="5">
        <v>45327</v>
      </c>
      <c r="E25">
        <v>5</v>
      </c>
      <c r="F25" s="9">
        <v>12.9</v>
      </c>
      <c r="G25" s="9"/>
      <c r="H25" s="9">
        <v>13.51</v>
      </c>
      <c r="I25" s="9">
        <f>IF(Tabela1[[#This Row],[Valor de Venda]]="","Trade Aberto",Tabela1[[#This Row],[Valor de Venda]]-Tabela1[[#This Row],[Valor de Compra]])</f>
        <v>0.60999999999999943</v>
      </c>
      <c r="J25" s="9">
        <f>IF(Tabela1[[#This Row],[Valor de Venda]]="", "",Tabela1[[#This Row],[Ganho Por Ação]]*Tabela1[[#This Row],[QTD]])</f>
        <v>3.0499999999999972</v>
      </c>
      <c r="K25" t="str">
        <f>IF(Tabela1[[#This Row],[Valor de Venda]]="","",IF(Tabela1[[#This Row],[Ganho Total]]&gt;0,"S","N"))</f>
        <v>S</v>
      </c>
    </row>
    <row r="26" spans="2:11" x14ac:dyDescent="0.2">
      <c r="B26">
        <v>24</v>
      </c>
      <c r="C26" t="s">
        <v>5</v>
      </c>
      <c r="D26" s="5">
        <v>45329</v>
      </c>
      <c r="E26">
        <v>1</v>
      </c>
      <c r="F26" s="9">
        <v>76.66</v>
      </c>
      <c r="G26" s="9"/>
      <c r="H26" s="9">
        <v>78.83</v>
      </c>
      <c r="I26" s="9">
        <f>IF(Tabela1[[#This Row],[Valor de Venda]]="","Trade Aberto",Tabela1[[#This Row],[Valor de Venda]]-Tabela1[[#This Row],[Valor de Compra]])</f>
        <v>2.1700000000000017</v>
      </c>
      <c r="J26" s="9">
        <f>IF(Tabela1[[#This Row],[Valor de Venda]]="", "",Tabela1[[#This Row],[Ganho Por Ação]]*Tabela1[[#This Row],[QTD]])</f>
        <v>2.1700000000000017</v>
      </c>
      <c r="K26" t="str">
        <f>IF(Tabela1[[#This Row],[Valor de Venda]]="","",IF(Tabela1[[#This Row],[Ganho Total]]&gt;0,"S","N"))</f>
        <v>S</v>
      </c>
    </row>
    <row r="27" spans="2:11" x14ac:dyDescent="0.2">
      <c r="B27">
        <v>25</v>
      </c>
      <c r="C27" t="s">
        <v>6</v>
      </c>
      <c r="D27" s="5">
        <v>45329</v>
      </c>
      <c r="E27">
        <v>3</v>
      </c>
      <c r="F27" s="9">
        <v>18.89</v>
      </c>
      <c r="G27" s="9"/>
      <c r="H27" s="9">
        <v>18.059999999999999</v>
      </c>
      <c r="I27" s="9">
        <f>IF(Tabela1[[#This Row],[Valor de Venda]]="","Trade Aberto",Tabela1[[#This Row],[Valor de Venda]]-Tabela1[[#This Row],[Valor de Compra]])</f>
        <v>-0.83000000000000185</v>
      </c>
      <c r="J27" s="9">
        <f>IF(Tabela1[[#This Row],[Valor de Venda]]="", "",Tabela1[[#This Row],[Ganho Por Ação]]*Tabela1[[#This Row],[QTD]])</f>
        <v>-2.4900000000000055</v>
      </c>
      <c r="K27" t="str">
        <f>IF(Tabela1[[#This Row],[Valor de Venda]]="","",IF(Tabela1[[#This Row],[Ganho Total]]&gt;0,"S","N"))</f>
        <v>N</v>
      </c>
    </row>
    <row r="28" spans="2:11" x14ac:dyDescent="0.2">
      <c r="B28">
        <v>26</v>
      </c>
      <c r="C28" t="s">
        <v>7</v>
      </c>
      <c r="D28" s="5">
        <v>45331</v>
      </c>
      <c r="E28">
        <v>3</v>
      </c>
      <c r="F28" s="9">
        <v>16.079999999999998</v>
      </c>
      <c r="G28" s="9"/>
      <c r="H28" s="9">
        <v>15.42</v>
      </c>
      <c r="I28" s="9">
        <f>IF(Tabela1[[#This Row],[Valor de Venda]]="","Trade Aberto",Tabela1[[#This Row],[Valor de Venda]]-Tabela1[[#This Row],[Valor de Compra]])</f>
        <v>-0.65999999999999837</v>
      </c>
      <c r="J28" s="9">
        <f>IF(Tabela1[[#This Row],[Valor de Venda]]="", "",Tabela1[[#This Row],[Ganho Por Ação]]*Tabela1[[#This Row],[QTD]])</f>
        <v>-1.9799999999999951</v>
      </c>
      <c r="K28" t="str">
        <f>IF(Tabela1[[#This Row],[Valor de Venda]]="","",IF(Tabela1[[#This Row],[Ganho Total]]&gt;0,"S","N"))</f>
        <v>N</v>
      </c>
    </row>
    <row r="29" spans="2:11" x14ac:dyDescent="0.2">
      <c r="B29">
        <v>27</v>
      </c>
      <c r="C29" t="s">
        <v>56</v>
      </c>
      <c r="D29" s="5">
        <v>45336</v>
      </c>
      <c r="E29">
        <v>5</v>
      </c>
      <c r="F29" s="9">
        <v>7.36</v>
      </c>
      <c r="G29" s="9"/>
      <c r="H29" s="9">
        <v>7.37</v>
      </c>
      <c r="I29" s="9">
        <f>IF(Tabela1[[#This Row],[Valor de Venda]]="","Trade Aberto",Tabela1[[#This Row],[Valor de Venda]]-Tabela1[[#This Row],[Valor de Compra]])</f>
        <v>9.9999999999997868E-3</v>
      </c>
      <c r="J29" s="9">
        <f>IF(Tabela1[[#This Row],[Valor de Venda]]="", "",Tabela1[[#This Row],[Ganho Por Ação]]*Tabela1[[#This Row],[QTD]])</f>
        <v>4.9999999999998934E-2</v>
      </c>
      <c r="K29" t="str">
        <f>IF(Tabela1[[#This Row],[Valor de Venda]]="","",IF(Tabela1[[#This Row],[Ganho Total]]&gt;0,"S","N"))</f>
        <v>S</v>
      </c>
    </row>
    <row r="30" spans="2:11" x14ac:dyDescent="0.2">
      <c r="B30">
        <v>28</v>
      </c>
      <c r="C30" t="s">
        <v>10</v>
      </c>
      <c r="D30" s="5">
        <v>45336</v>
      </c>
      <c r="E30">
        <v>2</v>
      </c>
      <c r="F30" s="9">
        <v>75</v>
      </c>
      <c r="G30" s="9"/>
      <c r="H30" s="9">
        <v>73.63</v>
      </c>
      <c r="I30" s="9">
        <f>IF(Tabela1[[#This Row],[Valor de Venda]]="","Trade Aberto",Tabela1[[#This Row],[Valor de Venda]]-Tabela1[[#This Row],[Valor de Compra]])</f>
        <v>-1.3700000000000045</v>
      </c>
      <c r="J30" s="9">
        <f>IF(Tabela1[[#This Row],[Valor de Venda]]="", "",Tabela1[[#This Row],[Ganho Por Ação]]*Tabela1[[#This Row],[QTD]])</f>
        <v>-2.7400000000000091</v>
      </c>
      <c r="K30" t="str">
        <f>IF(Tabela1[[#This Row],[Valor de Venda]]="","",IF(Tabela1[[#This Row],[Ganho Total]]&gt;0,"S","N"))</f>
        <v>N</v>
      </c>
    </row>
    <row r="31" spans="2:11" x14ac:dyDescent="0.2">
      <c r="B31">
        <v>29</v>
      </c>
      <c r="C31" t="s">
        <v>56</v>
      </c>
      <c r="D31" s="5">
        <v>45338</v>
      </c>
      <c r="E31">
        <v>11</v>
      </c>
      <c r="F31" s="9">
        <v>7.4</v>
      </c>
      <c r="G31" s="9"/>
      <c r="H31" s="9">
        <v>7.37</v>
      </c>
      <c r="I31" s="9">
        <f>IF(Tabela1[[#This Row],[Valor de Venda]]="","Trade Aberto",Tabela1[[#This Row],[Valor de Venda]]-Tabela1[[#This Row],[Valor de Compra]])</f>
        <v>-3.0000000000000249E-2</v>
      </c>
      <c r="J31" s="9">
        <f>IF(Tabela1[[#This Row],[Valor de Venda]]="", "",Tabela1[[#This Row],[Ganho Por Ação]]*Tabela1[[#This Row],[QTD]])</f>
        <v>-0.33000000000000274</v>
      </c>
      <c r="K31" t="str">
        <f>IF(Tabela1[[#This Row],[Valor de Venda]]="","",IF(Tabela1[[#This Row],[Ganho Total]]&gt;0,"S","N"))</f>
        <v>N</v>
      </c>
    </row>
    <row r="32" spans="2:11" x14ac:dyDescent="0.2">
      <c r="B32">
        <v>30</v>
      </c>
      <c r="C32" t="s">
        <v>11</v>
      </c>
      <c r="D32" s="5">
        <v>45338</v>
      </c>
      <c r="E32">
        <v>10</v>
      </c>
      <c r="F32" s="9">
        <v>10.96</v>
      </c>
      <c r="G32" s="9"/>
      <c r="H32" s="9">
        <v>10.16</v>
      </c>
      <c r="I32" s="9">
        <f>IF(Tabela1[[#This Row],[Valor de Venda]]="","Trade Aberto",Tabela1[[#This Row],[Valor de Venda]]-Tabela1[[#This Row],[Valor de Compra]])</f>
        <v>-0.80000000000000071</v>
      </c>
      <c r="J32" s="9">
        <f>IF(Tabela1[[#This Row],[Valor de Venda]]="", "",Tabela1[[#This Row],[Ganho Por Ação]]*Tabela1[[#This Row],[QTD]])</f>
        <v>-8.0000000000000071</v>
      </c>
      <c r="K32" t="str">
        <f>IF(Tabela1[[#This Row],[Valor de Venda]]="","",IF(Tabela1[[#This Row],[Ganho Total]]&gt;0,"S","N"))</f>
        <v>N</v>
      </c>
    </row>
    <row r="33" spans="2:11" x14ac:dyDescent="0.2">
      <c r="B33">
        <v>31</v>
      </c>
      <c r="C33" t="s">
        <v>65</v>
      </c>
      <c r="D33" s="5">
        <v>45343</v>
      </c>
      <c r="E33">
        <v>6</v>
      </c>
      <c r="F33" s="9">
        <v>13.96</v>
      </c>
      <c r="G33" s="5">
        <v>45335</v>
      </c>
      <c r="H33" s="9">
        <v>13.94</v>
      </c>
      <c r="I33" s="9">
        <f>IF(Tabela1[[#This Row],[Valor de Venda]]="","Trade Aberto",Tabela1[[#This Row],[Valor de Venda]]-Tabela1[[#This Row],[Valor de Compra]])</f>
        <v>-2.000000000000135E-2</v>
      </c>
      <c r="J33" s="9">
        <f>IF(Tabela1[[#This Row],[Valor de Venda]]="", "",Tabela1[[#This Row],[Ganho Por Ação]]*Tabela1[[#This Row],[QTD]])</f>
        <v>-0.1200000000000081</v>
      </c>
      <c r="K33" t="str">
        <f>IF(Tabela1[[#This Row],[Valor de Venda]]="","",IF(Tabela1[[#This Row],[Ganho Total]]&gt;0,"S","N"))</f>
        <v>N</v>
      </c>
    </row>
    <row r="34" spans="2:11" x14ac:dyDescent="0.2">
      <c r="B34">
        <v>32</v>
      </c>
      <c r="C34" t="s">
        <v>66</v>
      </c>
      <c r="D34" s="5">
        <v>45343</v>
      </c>
      <c r="E34">
        <v>2</v>
      </c>
      <c r="F34" s="9">
        <v>24.13</v>
      </c>
      <c r="G34" s="5">
        <v>45349</v>
      </c>
      <c r="H34" s="9">
        <v>24.08</v>
      </c>
      <c r="I34" s="9">
        <f>IF(Tabela1[[#This Row],[Valor de Venda]]="","Trade Aberto",Tabela1[[#This Row],[Valor de Venda]]-Tabela1[[#This Row],[Valor de Compra]])</f>
        <v>-5.0000000000000711E-2</v>
      </c>
      <c r="J34" s="9">
        <f>IF(Tabela1[[#This Row],[Valor de Venda]]="", "",Tabela1[[#This Row],[Ganho Por Ação]]*Tabela1[[#This Row],[QTD]])</f>
        <v>-0.10000000000000142</v>
      </c>
      <c r="K34" t="str">
        <f>IF(Tabela1[[#This Row],[Valor de Venda]]="","",IF(Tabela1[[#This Row],[Ganho Total]]&gt;0,"S","N"))</f>
        <v>N</v>
      </c>
    </row>
    <row r="35" spans="2:11" x14ac:dyDescent="0.2">
      <c r="B35">
        <v>33</v>
      </c>
      <c r="C35" t="s">
        <v>68</v>
      </c>
      <c r="D35" s="5">
        <v>45343</v>
      </c>
      <c r="E35">
        <v>1</v>
      </c>
      <c r="F35" s="9">
        <v>19.07</v>
      </c>
      <c r="G35" s="9"/>
      <c r="I35" s="9" t="str">
        <f>IF(Tabela1[[#This Row],[Valor de Venda]]="","Trade Aberto",Tabela1[[#This Row],[Valor de Venda]]-Tabela1[[#This Row],[Valor de Compra]])</f>
        <v>Trade Aberto</v>
      </c>
      <c r="J35" s="9" t="str">
        <f>IF(Tabela1[[#This Row],[Valor de Venda]]="", "",Tabela1[[#This Row],[Ganho Por Ação]]*Tabela1[[#This Row],[QTD]])</f>
        <v/>
      </c>
      <c r="K35" t="str">
        <f>IF(Tabela1[[#This Row],[Valor de Venda]]="","",IF(Tabela1[[#This Row],[Ganho Total]]&gt;0,"S","N"))</f>
        <v/>
      </c>
    </row>
    <row r="36" spans="2:11" x14ac:dyDescent="0.2">
      <c r="B36">
        <v>34</v>
      </c>
      <c r="C36" t="s">
        <v>67</v>
      </c>
      <c r="D36" s="5">
        <v>45344</v>
      </c>
      <c r="E36">
        <v>1</v>
      </c>
      <c r="F36" s="9">
        <v>18.2</v>
      </c>
      <c r="G36" s="5">
        <v>45351</v>
      </c>
      <c r="H36" s="9">
        <v>18.010000000000002</v>
      </c>
      <c r="I36" s="9">
        <f>IF(Tabela1[[#This Row],[Valor de Venda]]="","Trade Aberto",Tabela1[[#This Row],[Valor de Venda]]-Tabela1[[#This Row],[Valor de Compra]])</f>
        <v>-0.18999999999999773</v>
      </c>
      <c r="J36" s="9">
        <f>IF(Tabela1[[#This Row],[Valor de Venda]]="", "",Tabela1[[#This Row],[Ganho Por Ação]]*Tabela1[[#This Row],[QTD]])</f>
        <v>-0.18999999999999773</v>
      </c>
      <c r="K36" t="str">
        <f>IF(Tabela1[[#This Row],[Valor de Venda]]="","",IF(Tabela1[[#This Row],[Ganho Total]]&gt;0,"S","N"))</f>
        <v>N</v>
      </c>
    </row>
    <row r="37" spans="2:11" x14ac:dyDescent="0.2">
      <c r="B37">
        <v>35</v>
      </c>
      <c r="C37" t="s">
        <v>70</v>
      </c>
      <c r="D37" s="5">
        <v>45344</v>
      </c>
      <c r="E37">
        <v>1</v>
      </c>
      <c r="F37" s="9">
        <v>54.36</v>
      </c>
      <c r="G37" s="9"/>
      <c r="I37" s="9" t="str">
        <f>IF(Tabela1[[#This Row],[Valor de Venda]]="","Trade Aberto",Tabela1[[#This Row],[Valor de Venda]]-Tabela1[[#This Row],[Valor de Compra]])</f>
        <v>Trade Aberto</v>
      </c>
      <c r="J37" s="9" t="str">
        <f>IF(Tabela1[[#This Row],[Valor de Venda]]="", "",Tabela1[[#This Row],[Ganho Por Ação]]*Tabela1[[#This Row],[QTD]])</f>
        <v/>
      </c>
      <c r="K37" t="str">
        <f>IF(Tabela1[[#This Row],[Valor de Venda]]="","",IF(Tabela1[[#This Row],[Ganho Total]]&gt;0,"S","N"))</f>
        <v/>
      </c>
    </row>
    <row r="38" spans="2:11" x14ac:dyDescent="0.2">
      <c r="B38" s="10">
        <v>36</v>
      </c>
      <c r="C38" s="10" t="s">
        <v>69</v>
      </c>
      <c r="D38" s="5">
        <v>45345</v>
      </c>
      <c r="E38">
        <v>2</v>
      </c>
      <c r="F38" s="9">
        <v>12.85</v>
      </c>
      <c r="G38" s="5">
        <v>45352</v>
      </c>
      <c r="H38" s="9">
        <v>12.9</v>
      </c>
      <c r="I38" s="9">
        <f>IF(Tabela1[[#This Row],[Valor de Venda]]="","Trade Aberto",Tabela1[[#This Row],[Valor de Venda]]-Tabela1[[#This Row],[Valor de Compra]])</f>
        <v>5.0000000000000711E-2</v>
      </c>
      <c r="J38" s="9">
        <f>IF(Tabela1[[#This Row],[Valor de Venda]]="", "",Tabela1[[#This Row],[Ganho Por Ação]]*Tabela1[[#This Row],[QTD]])</f>
        <v>0.10000000000000142</v>
      </c>
      <c r="K38" s="10" t="str">
        <f>IF(Tabela1[[#This Row],[Valor de Venda]]="","",IF(Tabela1[[#This Row],[Ganho Total]]&gt;0,"S","N"))</f>
        <v>S</v>
      </c>
    </row>
    <row r="39" spans="2:11" x14ac:dyDescent="0.2">
      <c r="B39" s="10">
        <v>37</v>
      </c>
      <c r="C39" s="10" t="s">
        <v>67</v>
      </c>
      <c r="D39" s="5">
        <v>45345</v>
      </c>
      <c r="E39">
        <v>1</v>
      </c>
      <c r="F39" s="9">
        <v>18.100000000000001</v>
      </c>
      <c r="G39" s="5">
        <v>45351</v>
      </c>
      <c r="H39" s="9">
        <v>18.010000000000002</v>
      </c>
      <c r="I39" s="9">
        <f>IF(Tabela1[[#This Row],[Valor de Venda]]="","Trade Aberto",Tabela1[[#This Row],[Valor de Venda]]-Tabela1[[#This Row],[Valor de Compra]])</f>
        <v>-8.9999999999999858E-2</v>
      </c>
      <c r="J39" s="9">
        <f>IF(Tabela1[[#This Row],[Valor de Venda]]="", "",Tabela1[[#This Row],[Ganho Por Ação]]*Tabela1[[#This Row],[QTD]])</f>
        <v>-8.9999999999999858E-2</v>
      </c>
      <c r="K39" s="10" t="str">
        <f>IF(Tabela1[[#This Row],[Valor de Venda]]="","",IF(Tabela1[[#This Row],[Ganho Total]]&gt;0,"S","N"))</f>
        <v>N</v>
      </c>
    </row>
    <row r="40" spans="2:11" x14ac:dyDescent="0.2">
      <c r="B40" s="10">
        <v>38</v>
      </c>
      <c r="C40" s="10" t="s">
        <v>69</v>
      </c>
      <c r="D40" s="5">
        <v>45345</v>
      </c>
      <c r="E40">
        <v>2</v>
      </c>
      <c r="F40" s="9">
        <v>12.85</v>
      </c>
      <c r="G40" s="5">
        <v>45352</v>
      </c>
      <c r="H40" s="9">
        <v>12.9</v>
      </c>
      <c r="I40" s="9">
        <f>IF(Tabela1[[#This Row],[Valor de Venda]]="","Trade Aberto",Tabela1[[#This Row],[Valor de Venda]]-Tabela1[[#This Row],[Valor de Compra]])</f>
        <v>5.0000000000000711E-2</v>
      </c>
      <c r="J40" s="9">
        <f>IF(Tabela1[[#This Row],[Valor de Venda]]="", "",Tabela1[[#This Row],[Ganho Por Ação]]*Tabela1[[#This Row],[QTD]])</f>
        <v>0.10000000000000142</v>
      </c>
      <c r="K40" s="10" t="str">
        <f>IF(Tabela1[[#This Row],[Valor de Venda]]="","",IF(Tabela1[[#This Row],[Ganho Total]]&gt;0,"S","N"))</f>
        <v>S</v>
      </c>
    </row>
    <row r="41" spans="2:11" x14ac:dyDescent="0.2">
      <c r="B41" s="10">
        <v>39</v>
      </c>
      <c r="C41" s="10" t="s">
        <v>70</v>
      </c>
      <c r="D41" s="5">
        <v>45374</v>
      </c>
      <c r="E41">
        <v>1</v>
      </c>
      <c r="F41" s="9">
        <v>54.97</v>
      </c>
      <c r="G41" s="9"/>
      <c r="I41" s="9" t="str">
        <f>IF(Tabela1[[#This Row],[Valor de Venda]]="","Trade Aberto",Tabela1[[#This Row],[Valor de Venda]]-Tabela1[[#This Row],[Valor de Compra]])</f>
        <v>Trade Aberto</v>
      </c>
      <c r="J41" s="9" t="str">
        <f>IF(Tabela1[[#This Row],[Valor de Venda]]="", "",Tabela1[[#This Row],[Ganho Por Ação]]*Tabela1[[#This Row],[QTD]])</f>
        <v/>
      </c>
      <c r="K41" s="10" t="str">
        <f>IF(Tabela1[[#This Row],[Valor de Venda]]="","",IF(Tabela1[[#This Row],[Ganho Total]]&gt;0,"S","N"))</f>
        <v/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6FB7-24B0-41D3-8CDC-87BEDB290C5B}">
  <dimension ref="B2:K7"/>
  <sheetViews>
    <sheetView workbookViewId="0">
      <selection activeCell="B4" sqref="B4"/>
    </sheetView>
  </sheetViews>
  <sheetFormatPr defaultRowHeight="15" x14ac:dyDescent="0.2"/>
  <cols>
    <col min="2" max="2" width="14.796875" bestFit="1" customWidth="1"/>
    <col min="3" max="3" width="18.6953125" bestFit="1" customWidth="1"/>
    <col min="5" max="5" width="14.796875" bestFit="1" customWidth="1"/>
    <col min="6" max="6" width="18.0234375" bestFit="1" customWidth="1"/>
    <col min="8" max="8" width="14.796875" bestFit="1" customWidth="1"/>
    <col min="9" max="9" width="18.0234375" bestFit="1" customWidth="1"/>
    <col min="10" max="10" width="14.796875" bestFit="1" customWidth="1"/>
    <col min="11" max="11" width="18.0234375" bestFit="1" customWidth="1"/>
  </cols>
  <sheetData>
    <row r="2" spans="2:11" x14ac:dyDescent="0.2">
      <c r="E2" s="6" t="s">
        <v>34</v>
      </c>
      <c r="F2" t="s">
        <v>43</v>
      </c>
      <c r="H2" s="6" t="s">
        <v>34</v>
      </c>
      <c r="I2" t="s">
        <v>42</v>
      </c>
      <c r="J2" s="6" t="s">
        <v>34</v>
      </c>
      <c r="K2" t="s">
        <v>41</v>
      </c>
    </row>
    <row r="4" spans="2:11" x14ac:dyDescent="0.2">
      <c r="B4" s="6" t="s">
        <v>35</v>
      </c>
      <c r="C4" t="s">
        <v>39</v>
      </c>
      <c r="E4" s="6" t="s">
        <v>35</v>
      </c>
      <c r="F4" t="s">
        <v>40</v>
      </c>
      <c r="H4" s="6" t="s">
        <v>35</v>
      </c>
      <c r="I4" t="s">
        <v>40</v>
      </c>
      <c r="J4" s="6" t="s">
        <v>35</v>
      </c>
      <c r="K4" t="s">
        <v>40</v>
      </c>
    </row>
    <row r="5" spans="2:11" x14ac:dyDescent="0.2">
      <c r="B5" s="7" t="s">
        <v>37</v>
      </c>
      <c r="C5" s="10">
        <v>4.7310771999999943</v>
      </c>
      <c r="E5" s="7" t="s">
        <v>37</v>
      </c>
      <c r="F5" s="10">
        <v>17</v>
      </c>
      <c r="G5" s="8">
        <f>GETPIVOTDATA("Acerto",$H$4,"Anos (Data)",2023)/GETPIVOTDATA("Acerto",$E$4,"Anos (Data)",2023)</f>
        <v>0.6470588235294118</v>
      </c>
      <c r="H5" s="7" t="s">
        <v>37</v>
      </c>
      <c r="I5" s="10">
        <v>11</v>
      </c>
      <c r="J5" s="7" t="s">
        <v>37</v>
      </c>
      <c r="K5" s="10">
        <v>6</v>
      </c>
    </row>
    <row r="6" spans="2:11" x14ac:dyDescent="0.2">
      <c r="B6" s="7" t="s">
        <v>38</v>
      </c>
      <c r="C6" s="10">
        <v>-9.1700000000000124</v>
      </c>
      <c r="E6" s="7" t="s">
        <v>38</v>
      </c>
      <c r="F6" s="10">
        <v>19</v>
      </c>
      <c r="G6" s="8">
        <f>GETPIVOTDATA("Acerto",$H$4,"Anos (Data)",2024)/GETPIVOTDATA("Acerto",$E$4,"Anos (Data)",2024)</f>
        <v>0.42105263157894735</v>
      </c>
      <c r="H6" s="7" t="s">
        <v>38</v>
      </c>
      <c r="I6" s="10">
        <v>8</v>
      </c>
      <c r="J6" s="7" t="s">
        <v>38</v>
      </c>
      <c r="K6" s="10">
        <v>11</v>
      </c>
    </row>
    <row r="7" spans="2:11" x14ac:dyDescent="0.2">
      <c r="B7" s="7" t="s">
        <v>36</v>
      </c>
      <c r="C7" s="10">
        <v>-4.438922800000018</v>
      </c>
      <c r="E7" s="7" t="s">
        <v>36</v>
      </c>
      <c r="F7" s="10">
        <v>36</v>
      </c>
      <c r="H7" s="7" t="s">
        <v>36</v>
      </c>
      <c r="I7" s="10">
        <v>19</v>
      </c>
      <c r="J7" s="7" t="s">
        <v>36</v>
      </c>
      <c r="K7" s="10"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Orientação Semanal</vt:lpstr>
      <vt:lpstr>Ordens</vt:lpstr>
      <vt:lpstr>Gráficos e 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Soares</dc:creator>
  <cp:lastModifiedBy>Leonardo Soares</cp:lastModifiedBy>
  <dcterms:created xsi:type="dcterms:W3CDTF">2024-02-12T23:29:37Z</dcterms:created>
  <dcterms:modified xsi:type="dcterms:W3CDTF">2024-02-22T20:43:42Z</dcterms:modified>
</cp:coreProperties>
</file>