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GD-TI\01 EEC\01 Anuals\02 ResulFinal\01 Balanços\Balanç_2020-2022\Resultat final i preparació web\"/>
    </mc:Choice>
  </mc:AlternateContent>
  <bookViews>
    <workbookView xWindow="0" yWindow="0" windowWidth="28800" windowHeight="11700" tabRatio="766"/>
  </bookViews>
  <sheets>
    <sheet name="Portada" sheetId="74" r:id="rId1"/>
    <sheet name="Producció Primària" sheetId="42" r:id="rId2"/>
    <sheet name="Consum Primària" sheetId="39" r:id="rId3"/>
    <sheet name="Indicadors Consum Primària" sheetId="40" r:id="rId4"/>
    <sheet name="Pes energies renovables" sheetId="72" r:id="rId5"/>
    <sheet name="Consums Propis" sheetId="44" r:id="rId6"/>
    <sheet name="Consum no Energètic" sheetId="49" r:id="rId7"/>
    <sheet name="Consum Final" sheetId="43" r:id="rId8"/>
    <sheet name="Indicadors Consum Final" sheetId="35" r:id="rId9"/>
    <sheet name="Consum Final sectors" sheetId="50" r:id="rId10"/>
    <sheet name="Consum Final sectors EE" sheetId="69" r:id="rId11"/>
    <sheet name="Consum Final sectors Comb" sheetId="71" r:id="rId12"/>
    <sheet name="CF Transport" sheetId="48" r:id="rId13"/>
    <sheet name="CF Industrial" sheetId="34" r:id="rId14"/>
    <sheet name="CF Domèstic" sheetId="45" r:id="rId15"/>
    <sheet name="CF Serveis" sheetId="46" r:id="rId16"/>
    <sheet name="CF Primari" sheetId="47" r:id="rId17"/>
    <sheet name="Altres" sheetId="75" r:id="rId18"/>
  </sheets>
  <externalReferences>
    <externalReference r:id="rId19"/>
    <externalReference r:id="rId20"/>
    <externalReference r:id="rId21"/>
  </externalReferences>
  <definedNames>
    <definedName name="AAA" localSheetId="17">#REF!</definedName>
    <definedName name="AAA">#REF!</definedName>
    <definedName name="AMB" localSheetId="17">#REF!</definedName>
    <definedName name="AMB" localSheetId="11">#REF!</definedName>
    <definedName name="AMB" localSheetId="10">#REF!</definedName>
    <definedName name="AMB">#REF!</definedName>
    <definedName name="COBER_GLOBAL" localSheetId="17">'[1]Fraccio solar'!#REF!</definedName>
    <definedName name="COBER_GLOBAL" localSheetId="11">'[1]Fraccio solar'!#REF!</definedName>
    <definedName name="COBER_GLOBAL" localSheetId="10">'[1]Fraccio solar'!#REF!</definedName>
    <definedName name="COBER_GLOBAL">'[1]Fraccio solar'!#REF!</definedName>
    <definedName name="COBER_PISCINA" localSheetId="17">'[1]Fraccio solar'!#REF!</definedName>
    <definedName name="COBER_PISCINA" localSheetId="11">'[1]Fraccio solar'!#REF!</definedName>
    <definedName name="COBER_PISCINA" localSheetId="10">'[1]Fraccio solar'!#REF!</definedName>
    <definedName name="COBER_PISCINA">'[1]Fraccio solar'!#REF!</definedName>
    <definedName name="CRF_CountryName">[2]Sheet1!$C$4</definedName>
    <definedName name="CRF_InventoryYear">[2]Sheet1!$C$6</definedName>
    <definedName name="CRF_Submission">[2]Sheet1!$C$30</definedName>
    <definedName name="CRF_Table1s1_Dyn10">'[3]Table1s 1990'!$E$19:$E$21</definedName>
    <definedName name="CRF_Table1s1_Dyn11">'[3]Table1s 1990'!$F$19:$F$21</definedName>
    <definedName name="CRF_Table1s1_Dyn12">'[3]Table1s 1990'!$G$19:$G$21</definedName>
    <definedName name="CRF_Table1s1_Dyn13">'[3]Table1s 1990'!$H$19:$H$21</definedName>
    <definedName name="CRF_Table1s1_Dyn20">'[3]Table1s 1990'!$E$27:$E$29</definedName>
    <definedName name="CRF_Table1s1_Dyn21">'[3]Table1s 1990'!$F$27:$F$29</definedName>
    <definedName name="CRF_Table1s1_Dyn22">'[3]Table1s 1990'!$G$27:$G$29</definedName>
    <definedName name="CRF_Table1s1_Dyn23">'[3]Table1s 1990'!$H$27:$H$29</definedName>
    <definedName name="CRF_Table1s2_Dyn23">'[3]Table1s 1990'!$E$28:$E$29</definedName>
    <definedName name="CRF_Table1s2_Dyn24">'[3]Table1s 1990'!$F$28:$F$29</definedName>
    <definedName name="CRF_Table1s2_Dyn25">'[3]Table1s 1990'!$G$28:$G$29</definedName>
    <definedName name="CRF_Table1s2_Dyn26">'[3]Table1s 1990'!$H$28:$H$29</definedName>
    <definedName name="CRF_Table1s2_Dyn30">'[3]Table1s 1990'!$D$20:$D$21</definedName>
    <definedName name="CRF_Table1s2_Dyn31">'[3]Table1s 1990'!$E$20:$E$21</definedName>
    <definedName name="CRF_Table1s2_Dyn32">'[3]Table1s 1990'!$F$20:$F$21</definedName>
    <definedName name="CRF_Table1s2_Dyn33">'[3]Table1s 1990'!$G$20:$G$21</definedName>
    <definedName name="CRF_Table1s2_Dyn34">'[3]Table1s 1990'!$H$20:$H$21</definedName>
    <definedName name="CRF_Table1s2_Dyn40">'[3]Table1s 1990'!$B$12:$B$13</definedName>
    <definedName name="CRF_Table1s2_Dyn41">'[3]Table1s 1990'!$C$12:$C$13</definedName>
    <definedName name="CRF_Table1s2_Dyn42">'[3]Table1s 1990'!$D$12:$D$13</definedName>
    <definedName name="CRF_Table1s2_Dyn43">'[3]Table1s 1990'!$E$12:$E$13</definedName>
    <definedName name="CRF_Table1s2_Dyn44">'[3]Table1s 1990'!$F$12:$F$13</definedName>
    <definedName name="CRF_Table1s2_Dyn45">'[3]Table1s 1990'!$G$12:$G$13</definedName>
    <definedName name="CRF_Table1s2_Dyn46">'[3]Table1s 1990'!$H$12:$H$13</definedName>
    <definedName name="CRF_Table1s2_Dyn50">'[3]Table1s 1990'!$B$14:$B$15</definedName>
    <definedName name="CRF_Table1s2_Dyn51">'[3]Table1s 1990'!$C$14:$C$15</definedName>
    <definedName name="CRF_Table1s2_Dyn52">'[3]Table1s 1990'!$D$14:$D$15</definedName>
    <definedName name="CRF_Table1s2_Dyn53">'[3]Table1s 1990'!$E$14:$E$15</definedName>
    <definedName name="CRF_Table1s2_Dyn54">'[3]Table1s 1990'!$F$14:$F$15</definedName>
    <definedName name="CRF_Table1s2_Dyn55">'[3]Table1s 1990'!$G$14:$G$15</definedName>
    <definedName name="CRF_Table1s2_Dyn56">'[3]Table1s 1990'!$H$14:$H$15</definedName>
    <definedName name="DADES_DEM_VAS" localSheetId="17">#REF!</definedName>
    <definedName name="DADES_DEM_VAS" localSheetId="11">#REF!</definedName>
    <definedName name="DADES_DEM_VAS" localSheetId="10">#REF!</definedName>
    <definedName name="DADES_DEM_VAS">#REF!</definedName>
    <definedName name="DADES_VAS" localSheetId="17">#REF!</definedName>
    <definedName name="DADES_VAS" localSheetId="11">#REF!</definedName>
    <definedName name="DADES_VAS" localSheetId="10">#REF!</definedName>
    <definedName name="DADES_VAS">#REF!</definedName>
    <definedName name="DEMANDA_VAS" localSheetId="17">#REF!</definedName>
    <definedName name="DEMANDA_VAS" localSheetId="11">#REF!</definedName>
    <definedName name="DEMANDA_VAS" localSheetId="10">#REF!</definedName>
    <definedName name="DEMANDA_VAS">#REF!</definedName>
    <definedName name="fULLES_IMPRESSIÓ" localSheetId="17">#REF!,#REF!</definedName>
    <definedName name="fULLES_IMPRESSIÓ" localSheetId="11">#REF!,#REF!</definedName>
    <definedName name="fULLES_IMPRESSIÓ" localSheetId="10">#REF!,#REF!</definedName>
    <definedName name="fULLES_IMPRESSIÓ">#REF!,#REF!</definedName>
    <definedName name="Graf" localSheetId="17">#REF!</definedName>
    <definedName name="Graf" localSheetId="11">#REF!</definedName>
    <definedName name="Graf" localSheetId="10">#REF!</definedName>
    <definedName name="Graf">#REF!</definedName>
    <definedName name="Hipot" localSheetId="17">#REF!</definedName>
    <definedName name="Hipot" localSheetId="11">#REF!</definedName>
    <definedName name="Hipot" localSheetId="10">#REF!</definedName>
    <definedName name="Hipot">#REF!</definedName>
    <definedName name="Matriz" localSheetId="17">#REF!</definedName>
    <definedName name="Matriz" localSheetId="11">#REF!</definedName>
    <definedName name="Matriz" localSheetId="10">#REF!</definedName>
    <definedName name="Matriz">#REF!</definedName>
    <definedName name="Pag0" localSheetId="17">#REF!</definedName>
    <definedName name="Pag0" localSheetId="11">#REF!</definedName>
    <definedName name="Pag0" localSheetId="10">#REF!</definedName>
    <definedName name="Pag0">#REF!</definedName>
    <definedName name="Pag1.Horitz" localSheetId="17">#REF!</definedName>
    <definedName name="Pag1.Horitz" localSheetId="11">#REF!</definedName>
    <definedName name="Pag1.Horitz" localSheetId="10">#REF!</definedName>
    <definedName name="Pag1.Horitz">#REF!</definedName>
    <definedName name="Pag19.Horit" localSheetId="17">#REF!</definedName>
    <definedName name="Pag19.Horit" localSheetId="11">#REF!</definedName>
    <definedName name="Pag19.Horit" localSheetId="10">#REF!</definedName>
    <definedName name="Pag19.Horit">#REF!</definedName>
    <definedName name="Preus1" localSheetId="17">#REF!</definedName>
    <definedName name="Preus1" localSheetId="11">#REF!</definedName>
    <definedName name="Preus1" localSheetId="10">#REF!</definedName>
    <definedName name="Preus1">#REF!</definedName>
    <definedName name="Preus13" localSheetId="17">#REF!</definedName>
    <definedName name="Preus13" localSheetId="11">#REF!</definedName>
    <definedName name="Preus13" localSheetId="10">#REF!</definedName>
    <definedName name="Preus13">#REF!</definedName>
    <definedName name="Preus5" localSheetId="17">#REF!</definedName>
    <definedName name="Preus5" localSheetId="11">#REF!</definedName>
    <definedName name="Preus5" localSheetId="10">#REF!</definedName>
    <definedName name="Preus5">#REF!</definedName>
    <definedName name="Print_Area" localSheetId="17">#REF!</definedName>
    <definedName name="Print_Area" localSheetId="11">#REF!</definedName>
    <definedName name="Print_Area" localSheetId="10">#REF!</definedName>
    <definedName name="Print_Area">#REF!</definedName>
    <definedName name="RES_DEM_VAS" localSheetId="17">#REF!</definedName>
    <definedName name="RES_DEM_VAS" localSheetId="11">#REF!</definedName>
    <definedName name="RES_DEM_VAS" localSheetId="10">#REF!</definedName>
    <definedName name="RES_DEM_VAS">#REF!</definedName>
    <definedName name="RESUM" localSheetId="17">#REF!</definedName>
    <definedName name="RESUM" localSheetId="11">#REF!</definedName>
    <definedName name="RESUM" localSheetId="10">#REF!</definedName>
    <definedName name="RESUM">#REF!</definedName>
    <definedName name="RESUM_I_SUBVENCIÓ" localSheetId="17">#REF!</definedName>
    <definedName name="RESUM_I_SUBVENCIÓ" localSheetId="11">#REF!</definedName>
    <definedName name="RESUM_I_SUBVENCIÓ" localSheetId="10">#REF!</definedName>
    <definedName name="RESUM_I_SUBVENCIÓ">#REF!</definedName>
    <definedName name="SENSE_SUBVENCIÓ" localSheetId="17">#REF!</definedName>
    <definedName name="SENSE_SUBVENCIÓ" localSheetId="11">#REF!</definedName>
    <definedName name="SENSE_SUBVENCIÓ" localSheetId="10">#REF!</definedName>
    <definedName name="SENSE_SUBVENCIÓ">#REF!</definedName>
    <definedName name="TOT" localSheetId="17">#REF!</definedName>
    <definedName name="TOT" localSheetId="11">#REF!</definedName>
    <definedName name="TOT" localSheetId="10">#REF!</definedName>
    <definedName name="TOT">#REF!</definedName>
    <definedName name="wrn.Global.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1" i="75" l="1"/>
  <c r="AH21" i="75"/>
  <c r="AG21" i="75"/>
  <c r="AF21" i="75"/>
  <c r="AE21" i="75"/>
  <c r="AD21" i="75"/>
  <c r="AC21" i="75"/>
  <c r="AB21" i="75"/>
  <c r="AA21" i="75"/>
  <c r="Z21" i="75"/>
  <c r="Y21" i="75"/>
  <c r="X21" i="75"/>
  <c r="W21" i="75"/>
  <c r="V21" i="75"/>
  <c r="U21" i="75"/>
  <c r="T21" i="75"/>
  <c r="S21" i="75"/>
  <c r="R21" i="75"/>
  <c r="Q21" i="75"/>
  <c r="P21" i="75"/>
  <c r="O21" i="75"/>
  <c r="N21" i="75"/>
  <c r="M21" i="75"/>
  <c r="L21" i="75"/>
  <c r="K21" i="75"/>
  <c r="J21" i="75"/>
  <c r="I21" i="75"/>
  <c r="H21" i="75"/>
  <c r="G21" i="75"/>
  <c r="F21" i="75"/>
  <c r="E21" i="75"/>
  <c r="D21" i="75"/>
  <c r="AI17" i="75"/>
  <c r="C21" i="75"/>
  <c r="AI51" i="75"/>
  <c r="T51" i="75"/>
  <c r="S51" i="75"/>
  <c r="D51" i="75"/>
  <c r="C51" i="75"/>
  <c r="U50" i="75"/>
  <c r="T50" i="75"/>
  <c r="E50" i="75"/>
  <c r="D50" i="75"/>
  <c r="F49" i="75"/>
  <c r="AH51" i="75"/>
  <c r="AD51" i="75"/>
  <c r="Z51" i="75"/>
  <c r="W51" i="75"/>
  <c r="V51" i="75"/>
  <c r="R51" i="75"/>
  <c r="N51" i="75"/>
  <c r="J51" i="75"/>
  <c r="F51" i="75"/>
  <c r="AI50" i="75"/>
  <c r="AF50" i="75"/>
  <c r="AE50" i="75"/>
  <c r="AA50" i="75"/>
  <c r="W50" i="75"/>
  <c r="S50" i="75"/>
  <c r="O50" i="75"/>
  <c r="M50" i="75"/>
  <c r="L50" i="75"/>
  <c r="K50" i="75"/>
  <c r="G50" i="75"/>
  <c r="C50" i="75"/>
  <c r="V49" i="75"/>
  <c r="AF49" i="75"/>
  <c r="H49" i="75"/>
  <c r="AH17" i="75" l="1"/>
  <c r="V17" i="75"/>
  <c r="S17" i="75"/>
  <c r="D17" i="75"/>
  <c r="X17" i="75"/>
  <c r="Y17" i="75"/>
  <c r="AC17" i="75"/>
  <c r="U17" i="75"/>
  <c r="K17" i="75"/>
  <c r="R17" i="75"/>
  <c r="AF17" i="75"/>
  <c r="AG17" i="75"/>
  <c r="P17" i="75"/>
  <c r="J17" i="75"/>
  <c r="M17" i="75"/>
  <c r="Z17" i="75"/>
  <c r="L17" i="75"/>
  <c r="N17" i="75"/>
  <c r="O17" i="75"/>
  <c r="AB17" i="75"/>
  <c r="AA17" i="75"/>
  <c r="AD17" i="75"/>
  <c r="Q17" i="75"/>
  <c r="W17" i="75"/>
  <c r="T17" i="75"/>
  <c r="AE17" i="75"/>
  <c r="E17" i="75"/>
  <c r="F17" i="75"/>
  <c r="G17" i="75"/>
  <c r="H17" i="75"/>
  <c r="I17" i="75"/>
  <c r="C17" i="75"/>
  <c r="G52" i="75"/>
  <c r="O52" i="75"/>
  <c r="W52" i="75"/>
  <c r="N52" i="75"/>
  <c r="AD52" i="75"/>
  <c r="X52" i="75"/>
  <c r="C52" i="75"/>
  <c r="AI52" i="75"/>
  <c r="R52" i="75"/>
  <c r="D49" i="75"/>
  <c r="E49" i="75"/>
  <c r="Z49" i="75"/>
  <c r="Y49" i="75"/>
  <c r="AB49" i="75"/>
  <c r="Q49" i="75"/>
  <c r="J52" i="75"/>
  <c r="S49" i="75"/>
  <c r="J49" i="75"/>
  <c r="AG49" i="75"/>
  <c r="P50" i="75"/>
  <c r="O51" i="75"/>
  <c r="AE51" i="75"/>
  <c r="T49" i="75"/>
  <c r="I50" i="75"/>
  <c r="AG50" i="75"/>
  <c r="P51" i="75"/>
  <c r="AF51" i="75"/>
  <c r="AA52" i="75"/>
  <c r="P49" i="75"/>
  <c r="M49" i="75"/>
  <c r="AC49" i="75"/>
  <c r="T52" i="75"/>
  <c r="U49" i="75"/>
  <c r="V52" i="75"/>
  <c r="D52" i="75"/>
  <c r="C49" i="75"/>
  <c r="AI49" i="75"/>
  <c r="AH49" i="75"/>
  <c r="X50" i="75"/>
  <c r="Y50" i="75"/>
  <c r="AD49" i="75"/>
  <c r="K49" i="75"/>
  <c r="AA49" i="75"/>
  <c r="R49" i="75"/>
  <c r="I49" i="75"/>
  <c r="H50" i="75"/>
  <c r="G51" i="75"/>
  <c r="N49" i="75"/>
  <c r="L49" i="75"/>
  <c r="Q50" i="75"/>
  <c r="H51" i="75"/>
  <c r="X51" i="75"/>
  <c r="X49" i="75"/>
  <c r="H52" i="75"/>
  <c r="P52" i="75"/>
  <c r="S52" i="75"/>
  <c r="AB50" i="75"/>
  <c r="K51" i="75"/>
  <c r="AA51" i="75"/>
  <c r="N50" i="75"/>
  <c r="AD50" i="75"/>
  <c r="M51" i="75"/>
  <c r="AC51" i="75"/>
  <c r="L52" i="75"/>
  <c r="AB52" i="75"/>
  <c r="AC50" i="75"/>
  <c r="L51" i="75"/>
  <c r="AB51" i="75"/>
  <c r="F50" i="75"/>
  <c r="V50" i="75"/>
  <c r="E51" i="75"/>
  <c r="U51" i="75"/>
  <c r="AE52" i="75"/>
  <c r="J50" i="75"/>
  <c r="R50" i="75"/>
  <c r="Z50" i="75"/>
  <c r="AH50" i="75"/>
  <c r="I51" i="75"/>
  <c r="Q51" i="75"/>
  <c r="Y51" i="75"/>
  <c r="AG51" i="75"/>
  <c r="AI15" i="48" l="1"/>
  <c r="L15" i="48"/>
  <c r="M8" i="34"/>
  <c r="AB8" i="46"/>
  <c r="AI17" i="34"/>
  <c r="AI17" i="45"/>
  <c r="AF17" i="45"/>
  <c r="F13" i="42"/>
  <c r="T15" i="48"/>
  <c r="AD15" i="48"/>
  <c r="AH17" i="46"/>
  <c r="AG17" i="45"/>
  <c r="AG14" i="39"/>
  <c r="AG15" i="48"/>
  <c r="AG8" i="45"/>
  <c r="R14" i="39"/>
  <c r="E17" i="46"/>
  <c r="J7" i="48"/>
  <c r="AD7" i="48"/>
  <c r="R7" i="48"/>
  <c r="U17" i="45"/>
  <c r="K7" i="48"/>
  <c r="AE7" i="48"/>
  <c r="AI7" i="48"/>
  <c r="V15" i="48"/>
  <c r="V17" i="45"/>
  <c r="J17" i="45"/>
  <c r="AF17" i="46"/>
  <c r="AD13" i="42"/>
  <c r="Q17" i="34"/>
  <c r="W17" i="45"/>
  <c r="K17" i="45"/>
  <c r="AE13" i="42"/>
  <c r="R17" i="34"/>
  <c r="Z17" i="34"/>
  <c r="Q14" i="39"/>
  <c r="E14" i="39"/>
  <c r="M14" i="39"/>
  <c r="AH7" i="48"/>
  <c r="S17" i="34"/>
  <c r="I8" i="34"/>
  <c r="X8" i="45"/>
  <c r="E8" i="34"/>
  <c r="S8" i="46"/>
  <c r="AI8" i="46"/>
  <c r="Z8" i="34"/>
  <c r="Q8" i="46"/>
  <c r="T8" i="46"/>
  <c r="AH13" i="42"/>
  <c r="AF7" i="48"/>
  <c r="Y8" i="34"/>
  <c r="O8" i="46"/>
  <c r="G8" i="34"/>
  <c r="AA8" i="34"/>
  <c r="O8" i="34"/>
  <c r="AI8" i="34"/>
  <c r="W8" i="34"/>
  <c r="V8" i="46"/>
  <c r="K14" i="39"/>
  <c r="H14" i="39"/>
  <c r="P14" i="39"/>
  <c r="AI13" i="42"/>
  <c r="H15" i="48"/>
  <c r="AB15" i="48"/>
  <c r="Y17" i="34"/>
  <c r="V17" i="34"/>
  <c r="H17" i="45"/>
  <c r="AB17" i="45"/>
  <c r="H17" i="34"/>
  <c r="P8" i="46"/>
  <c r="AF8" i="46"/>
  <c r="W8" i="46"/>
  <c r="AC15" i="48"/>
  <c r="W17" i="34"/>
  <c r="J17" i="46"/>
  <c r="AD17" i="46"/>
  <c r="AB8" i="45"/>
  <c r="U14" i="39"/>
  <c r="Q13" i="42"/>
  <c r="AE17" i="46"/>
  <c r="X8" i="46"/>
  <c r="AC14" i="39"/>
  <c r="R13" i="42"/>
  <c r="K15" i="48"/>
  <c r="AE15" i="48"/>
  <c r="AE17" i="45"/>
  <c r="S17" i="45"/>
  <c r="E8" i="46"/>
  <c r="S13" i="42"/>
  <c r="L17" i="45"/>
  <c r="M17" i="46"/>
  <c r="AG17" i="46"/>
  <c r="AF17" i="34"/>
  <c r="M15" i="48"/>
  <c r="M17" i="45"/>
  <c r="X8" i="34"/>
  <c r="U8" i="45"/>
  <c r="J8" i="45"/>
  <c r="Z8" i="45"/>
  <c r="AG8" i="34"/>
  <c r="AF8" i="45"/>
  <c r="AA8" i="46"/>
  <c r="Z14" i="39"/>
  <c r="AH14" i="39"/>
  <c r="V13" i="42"/>
  <c r="N15" i="48"/>
  <c r="AH15" i="48"/>
  <c r="O17" i="46"/>
  <c r="AI17" i="46"/>
  <c r="AH17" i="34"/>
  <c r="I8" i="45"/>
  <c r="AG8" i="46"/>
  <c r="U8" i="46"/>
  <c r="AE8" i="45"/>
  <c r="H8" i="46"/>
  <c r="AA14" i="39"/>
  <c r="AI14" i="39"/>
  <c r="W13" i="42"/>
  <c r="I17" i="34"/>
  <c r="AG17" i="34"/>
  <c r="O17" i="45"/>
  <c r="AC8" i="45"/>
  <c r="AE8" i="34"/>
  <c r="V8" i="45"/>
  <c r="Y14" i="39"/>
  <c r="AH8" i="45"/>
  <c r="AB14" i="39"/>
  <c r="AB13" i="42"/>
  <c r="E7" i="48"/>
  <c r="AG7" i="48"/>
  <c r="P15" i="48"/>
  <c r="J17" i="34"/>
  <c r="AD8" i="34"/>
  <c r="G8" i="45"/>
  <c r="J8" i="34"/>
  <c r="AF8" i="34"/>
  <c r="P8" i="34"/>
  <c r="O8" i="45"/>
  <c r="AI8" i="45"/>
  <c r="W8" i="45"/>
  <c r="AA8" i="45"/>
  <c r="J8" i="46"/>
  <c r="AD8" i="46"/>
  <c r="R8" i="46"/>
  <c r="I14" i="39"/>
  <c r="D13" i="42"/>
  <c r="X13" i="42"/>
  <c r="L13" i="42"/>
  <c r="T13" i="42"/>
  <c r="Z7" i="48"/>
  <c r="Q15" i="48"/>
  <c r="R17" i="46"/>
  <c r="Z17" i="46"/>
  <c r="L8" i="34"/>
  <c r="N8" i="46"/>
  <c r="P8" i="45"/>
  <c r="K8" i="46"/>
  <c r="AE8" i="46"/>
  <c r="J14" i="39"/>
  <c r="AD14" i="39"/>
  <c r="R15" i="48"/>
  <c r="AB17" i="34"/>
  <c r="R17" i="45"/>
  <c r="AH17" i="45"/>
  <c r="AD8" i="45"/>
  <c r="AC8" i="46"/>
  <c r="R8" i="34"/>
  <c r="AH8" i="34"/>
  <c r="AE14" i="39"/>
  <c r="S14" i="39"/>
  <c r="H7" i="48"/>
  <c r="AB7" i="48"/>
  <c r="D15" i="48"/>
  <c r="S15" i="48"/>
  <c r="Z17" i="45"/>
  <c r="T17" i="46"/>
  <c r="Y8" i="45"/>
  <c r="AB8" i="34"/>
  <c r="AC8" i="34"/>
  <c r="Y8" i="46"/>
  <c r="Z8" i="46"/>
  <c r="AH8" i="46"/>
  <c r="L14" i="39"/>
  <c r="AF14" i="39"/>
  <c r="O13" i="42"/>
  <c r="I7" i="48"/>
  <c r="AC7" i="48"/>
  <c r="I15" i="48"/>
  <c r="AA17" i="45"/>
  <c r="T17" i="45"/>
  <c r="H8" i="45"/>
  <c r="D14" i="39"/>
  <c r="K13" i="42"/>
  <c r="W7" i="48"/>
  <c r="G17" i="46"/>
  <c r="AA17" i="46"/>
  <c r="D8" i="34"/>
  <c r="X14" i="39"/>
  <c r="F8" i="34"/>
  <c r="D8" i="46"/>
  <c r="AF13" i="42"/>
  <c r="D7" i="48"/>
  <c r="X7" i="48"/>
  <c r="AF15" i="48"/>
  <c r="P17" i="45"/>
  <c r="H17" i="46"/>
  <c r="AB17" i="46"/>
  <c r="F14" i="39"/>
  <c r="M13" i="42"/>
  <c r="AG13" i="42"/>
  <c r="Y7" i="48"/>
  <c r="Q17" i="45"/>
  <c r="I17" i="46"/>
  <c r="AC17" i="46"/>
  <c r="K8" i="45"/>
  <c r="F8" i="46"/>
  <c r="G14" i="39"/>
  <c r="F7" i="48"/>
  <c r="AC17" i="34"/>
  <c r="H8" i="34"/>
  <c r="N13" i="42"/>
  <c r="L8" i="45"/>
  <c r="G8" i="46"/>
  <c r="G7" i="48"/>
  <c r="AA7" i="48"/>
  <c r="O15" i="48"/>
  <c r="T17" i="34"/>
  <c r="K17" i="46"/>
  <c r="M8" i="45"/>
  <c r="P13" i="42"/>
  <c r="L17" i="46"/>
  <c r="N17" i="46"/>
  <c r="M17" i="34"/>
  <c r="N8" i="34"/>
  <c r="Q8" i="45"/>
  <c r="L8" i="46"/>
  <c r="L7" i="48"/>
  <c r="D17" i="45"/>
  <c r="X17" i="45"/>
  <c r="P17" i="46"/>
  <c r="R8" i="45"/>
  <c r="M8" i="46"/>
  <c r="N14" i="39"/>
  <c r="U13" i="42"/>
  <c r="M7" i="48"/>
  <c r="U15" i="48"/>
  <c r="F17" i="34"/>
  <c r="E17" i="45"/>
  <c r="Y17" i="45"/>
  <c r="Q17" i="46"/>
  <c r="P17" i="34"/>
  <c r="S8" i="45"/>
  <c r="N7" i="48"/>
  <c r="AA17" i="34"/>
  <c r="O14" i="39"/>
  <c r="Q8" i="34"/>
  <c r="T8" i="45"/>
  <c r="O7" i="48"/>
  <c r="W15" i="48"/>
  <c r="G17" i="45"/>
  <c r="S17" i="46"/>
  <c r="K8" i="34"/>
  <c r="P7" i="48"/>
  <c r="X15" i="48"/>
  <c r="Q7" i="48"/>
  <c r="AD17" i="34"/>
  <c r="I17" i="45"/>
  <c r="AC17" i="45"/>
  <c r="U17" i="46"/>
  <c r="S8" i="34"/>
  <c r="E13" i="42"/>
  <c r="Y13" i="42"/>
  <c r="Y15" i="48"/>
  <c r="T8" i="34"/>
  <c r="Z13" i="42"/>
  <c r="F15" i="48"/>
  <c r="Z15" i="48"/>
  <c r="K17" i="34"/>
  <c r="AE17" i="34"/>
  <c r="V17" i="46"/>
  <c r="U17" i="34"/>
  <c r="N8" i="45"/>
  <c r="I8" i="46"/>
  <c r="U8" i="34"/>
  <c r="D8" i="45"/>
  <c r="T14" i="39"/>
  <c r="G13" i="42"/>
  <c r="AA13" i="42"/>
  <c r="S7" i="48"/>
  <c r="G15" i="48"/>
  <c r="AA15" i="48"/>
  <c r="L17" i="34"/>
  <c r="W17" i="46"/>
  <c r="H13" i="42"/>
  <c r="T7" i="48"/>
  <c r="D17" i="46"/>
  <c r="X17" i="46"/>
  <c r="E8" i="45"/>
  <c r="F8" i="45"/>
  <c r="V14" i="39"/>
  <c r="I13" i="42"/>
  <c r="AC13" i="42"/>
  <c r="U7" i="48"/>
  <c r="N17" i="34"/>
  <c r="Y17" i="46"/>
  <c r="X17" i="34"/>
  <c r="W14" i="39"/>
  <c r="J13" i="42"/>
  <c r="V7" i="48"/>
  <c r="J15" i="48"/>
  <c r="O17" i="34"/>
  <c r="F17" i="46"/>
  <c r="G17" i="34"/>
  <c r="V8" i="34"/>
  <c r="C17" i="45"/>
  <c r="C17" i="46"/>
  <c r="AH52" i="75"/>
  <c r="F52" i="75"/>
  <c r="Z52" i="75"/>
  <c r="AF52" i="75"/>
  <c r="K52" i="75"/>
  <c r="E52" i="75"/>
  <c r="AG52" i="75"/>
  <c r="AE49" i="75"/>
  <c r="Y52" i="75"/>
  <c r="W49" i="75"/>
  <c r="Q52" i="75"/>
  <c r="G49" i="75"/>
  <c r="O49" i="75"/>
  <c r="I52" i="75"/>
  <c r="AC52" i="75"/>
  <c r="U52" i="75"/>
  <c r="M52" i="75"/>
  <c r="F17" i="45"/>
  <c r="N17" i="45"/>
  <c r="AD17" i="45"/>
  <c r="D17" i="34"/>
  <c r="E15" i="48"/>
  <c r="E17" i="34"/>
  <c r="C17" i="34"/>
  <c r="AH23" i="43" l="1"/>
  <c r="N23" i="43"/>
  <c r="AI23" i="43"/>
  <c r="O23" i="43"/>
  <c r="P23" i="43"/>
  <c r="Y23" i="43"/>
  <c r="E23" i="43"/>
  <c r="AG23" i="43"/>
  <c r="M23" i="43"/>
  <c r="AF23" i="43"/>
  <c r="L23" i="43"/>
  <c r="AE23" i="43"/>
  <c r="K23" i="43"/>
  <c r="AC23" i="43"/>
  <c r="I23" i="43"/>
  <c r="AD23" i="43"/>
  <c r="J23" i="43"/>
  <c r="C23" i="43"/>
  <c r="AB23" i="43"/>
  <c r="H23" i="43"/>
  <c r="AA23" i="43"/>
  <c r="G23" i="43"/>
  <c r="Z23" i="43"/>
  <c r="F23" i="43"/>
  <c r="X23" i="43"/>
  <c r="D23" i="43"/>
  <c r="W23" i="43"/>
  <c r="V23" i="43"/>
  <c r="T23" i="43"/>
  <c r="U23" i="43"/>
  <c r="S23" i="43"/>
  <c r="R23" i="43"/>
  <c r="Q23" i="43"/>
  <c r="C14" i="39"/>
  <c r="C13" i="42"/>
  <c r="AI7" i="47"/>
  <c r="AA7" i="47"/>
  <c r="AG22" i="42"/>
  <c r="AD22" i="42"/>
  <c r="V22" i="42"/>
  <c r="N22" i="42"/>
  <c r="F22" i="42"/>
  <c r="AC22" i="42"/>
  <c r="E22" i="42"/>
  <c r="Y22" i="42"/>
  <c r="Q22" i="42"/>
  <c r="I22" i="42"/>
  <c r="AC7" i="47"/>
  <c r="G8" i="43"/>
  <c r="AH67" i="45"/>
  <c r="AD13" i="47"/>
  <c r="V13" i="47"/>
  <c r="N13" i="47"/>
  <c r="F13" i="47"/>
  <c r="AD7" i="47"/>
  <c r="V7" i="47"/>
  <c r="N7" i="47"/>
  <c r="F7" i="47"/>
  <c r="Y25" i="39"/>
  <c r="Q25" i="39"/>
  <c r="AD9" i="49"/>
  <c r="F9" i="49"/>
  <c r="AF11" i="43"/>
  <c r="X11" i="43"/>
  <c r="P11" i="43"/>
  <c r="H11" i="43"/>
  <c r="AF8" i="43"/>
  <c r="X8" i="43"/>
  <c r="P8" i="43"/>
  <c r="H8" i="43"/>
  <c r="AG64" i="48"/>
  <c r="AG25" i="39"/>
  <c r="AG33" i="39" s="1"/>
  <c r="I25" i="39"/>
  <c r="V9" i="49"/>
  <c r="N9" i="49"/>
  <c r="T25" i="39"/>
  <c r="AG9" i="49"/>
  <c r="AG23" i="40" s="1"/>
  <c r="Y9" i="49"/>
  <c r="Q9" i="49"/>
  <c r="I9" i="49"/>
  <c r="AI11" i="43"/>
  <c r="AA11" i="43"/>
  <c r="S11" i="43"/>
  <c r="K11" i="43"/>
  <c r="AI8" i="43"/>
  <c r="AA8" i="43"/>
  <c r="S8" i="43"/>
  <c r="K8" i="43"/>
  <c r="AH69" i="34"/>
  <c r="AH70" i="46"/>
  <c r="AG13" i="47"/>
  <c r="AG59" i="47" s="1"/>
  <c r="Y13" i="47"/>
  <c r="Q13" i="47"/>
  <c r="I13" i="47"/>
  <c r="AG7" i="47"/>
  <c r="Y7" i="47"/>
  <c r="Q7" i="47"/>
  <c r="I7" i="47"/>
  <c r="AF25" i="39"/>
  <c r="E9" i="49"/>
  <c r="O11" i="43"/>
  <c r="W8" i="43"/>
  <c r="AB25" i="39"/>
  <c r="D25" i="39"/>
  <c r="AF9" i="49"/>
  <c r="X9" i="49"/>
  <c r="P9" i="49"/>
  <c r="H9" i="49"/>
  <c r="AH74" i="43"/>
  <c r="AH11" i="43"/>
  <c r="AH72" i="43" s="1"/>
  <c r="Z11" i="43"/>
  <c r="R11" i="43"/>
  <c r="J11" i="43"/>
  <c r="AH8" i="43"/>
  <c r="Z8" i="43"/>
  <c r="R8" i="43"/>
  <c r="J8" i="43"/>
  <c r="AG70" i="46"/>
  <c r="AF13" i="47"/>
  <c r="X13" i="47"/>
  <c r="P13" i="47"/>
  <c r="H13" i="47"/>
  <c r="AF7" i="47"/>
  <c r="X7" i="47"/>
  <c r="P7" i="47"/>
  <c r="H7" i="47"/>
  <c r="AC9" i="49"/>
  <c r="O8" i="43"/>
  <c r="L25" i="39"/>
  <c r="AH25" i="39"/>
  <c r="AH33" i="39" s="1"/>
  <c r="Z25" i="39"/>
  <c r="R25" i="39"/>
  <c r="J25" i="39"/>
  <c r="AE9" i="49"/>
  <c r="W9" i="49"/>
  <c r="O9" i="49"/>
  <c r="G9" i="49"/>
  <c r="AG74" i="43"/>
  <c r="AG11" i="43"/>
  <c r="AG72" i="43" s="1"/>
  <c r="Y11" i="43"/>
  <c r="Q11" i="43"/>
  <c r="I11" i="43"/>
  <c r="AG8" i="43"/>
  <c r="Y8" i="43"/>
  <c r="Q8" i="43"/>
  <c r="I8" i="43"/>
  <c r="AH64" i="48"/>
  <c r="AF23" i="34"/>
  <c r="AF70" i="46"/>
  <c r="AF23" i="46"/>
  <c r="AE13" i="47"/>
  <c r="W13" i="47"/>
  <c r="O13" i="47"/>
  <c r="G13" i="47"/>
  <c r="AE7" i="47"/>
  <c r="W7" i="47"/>
  <c r="O7" i="47"/>
  <c r="G7" i="47"/>
  <c r="P25" i="39"/>
  <c r="M9" i="49"/>
  <c r="G11" i="43"/>
  <c r="AG67" i="45"/>
  <c r="AC13" i="47"/>
  <c r="E13" i="47"/>
  <c r="E7" i="47"/>
  <c r="AI22" i="42"/>
  <c r="AA22" i="42"/>
  <c r="S22" i="42"/>
  <c r="K22" i="42"/>
  <c r="AE25" i="39"/>
  <c r="W25" i="39"/>
  <c r="O25" i="39"/>
  <c r="G25" i="39"/>
  <c r="AB9" i="49"/>
  <c r="T9" i="49"/>
  <c r="L9" i="49"/>
  <c r="D9" i="49"/>
  <c r="AD11" i="43"/>
  <c r="V11" i="43"/>
  <c r="N11" i="43"/>
  <c r="F11" i="43"/>
  <c r="AD8" i="43"/>
  <c r="V8" i="43"/>
  <c r="N8" i="43"/>
  <c r="F8" i="43"/>
  <c r="AF67" i="45"/>
  <c r="AB13" i="47"/>
  <c r="T13" i="47"/>
  <c r="L13" i="47"/>
  <c r="D13" i="47"/>
  <c r="AB7" i="47"/>
  <c r="T7" i="47"/>
  <c r="L7" i="47"/>
  <c r="D7" i="47"/>
  <c r="H25" i="39"/>
  <c r="U9" i="49"/>
  <c r="AE11" i="43"/>
  <c r="AE8" i="43"/>
  <c r="AF64" i="48"/>
  <c r="U13" i="47"/>
  <c r="U7" i="47"/>
  <c r="D22" i="42"/>
  <c r="AF22" i="42"/>
  <c r="X22" i="42"/>
  <c r="P22" i="42"/>
  <c r="H22" i="42"/>
  <c r="AE22" i="42"/>
  <c r="W22" i="42"/>
  <c r="O22" i="42"/>
  <c r="G22" i="42"/>
  <c r="Z22" i="42"/>
  <c r="R22" i="42"/>
  <c r="J22" i="42"/>
  <c r="AD25" i="39"/>
  <c r="V25" i="39"/>
  <c r="N25" i="39"/>
  <c r="F25" i="39"/>
  <c r="AI9" i="49"/>
  <c r="AA9" i="49"/>
  <c r="S9" i="49"/>
  <c r="K9" i="49"/>
  <c r="AC11" i="43"/>
  <c r="U11" i="43"/>
  <c r="M11" i="43"/>
  <c r="E11" i="43"/>
  <c r="AC8" i="43"/>
  <c r="U8" i="43"/>
  <c r="M8" i="43"/>
  <c r="E8" i="43"/>
  <c r="AI13" i="47"/>
  <c r="AA13" i="47"/>
  <c r="S13" i="47"/>
  <c r="K13" i="47"/>
  <c r="S7" i="47"/>
  <c r="K7" i="47"/>
  <c r="X25" i="39"/>
  <c r="W11" i="43"/>
  <c r="M13" i="47"/>
  <c r="M7" i="47"/>
  <c r="AC25" i="39"/>
  <c r="U25" i="39"/>
  <c r="M25" i="39"/>
  <c r="E25" i="39"/>
  <c r="AH9" i="49"/>
  <c r="AH23" i="40" s="1"/>
  <c r="Z9" i="49"/>
  <c r="R9" i="49"/>
  <c r="J9" i="49"/>
  <c r="AB11" i="43"/>
  <c r="T11" i="43"/>
  <c r="L11" i="43"/>
  <c r="D11" i="43"/>
  <c r="AB8" i="43"/>
  <c r="T8" i="43"/>
  <c r="L8" i="43"/>
  <c r="D8" i="43"/>
  <c r="AH13" i="47"/>
  <c r="AH59" i="47" s="1"/>
  <c r="Z13" i="47"/>
  <c r="R13" i="47"/>
  <c r="J13" i="47"/>
  <c r="AH7" i="47"/>
  <c r="Z7" i="47"/>
  <c r="R7" i="47"/>
  <c r="J7" i="47"/>
  <c r="AI25" i="39"/>
  <c r="AA25" i="39"/>
  <c r="S25" i="39"/>
  <c r="K25" i="39"/>
  <c r="U22" i="42"/>
  <c r="M22" i="42"/>
  <c r="AB22" i="42"/>
  <c r="T22" i="42"/>
  <c r="L22" i="42"/>
  <c r="AH65" i="35"/>
  <c r="AH64" i="35"/>
  <c r="AG65" i="35"/>
  <c r="AG64" i="35"/>
  <c r="AF65" i="35"/>
  <c r="AF64" i="35"/>
  <c r="AH68" i="45"/>
  <c r="AH66" i="45"/>
  <c r="AH65" i="45"/>
  <c r="AG68" i="45"/>
  <c r="AG66" i="45"/>
  <c r="AG65" i="45"/>
  <c r="AF68" i="45"/>
  <c r="AF66" i="45"/>
  <c r="AF65" i="45"/>
  <c r="AH23" i="45"/>
  <c r="AH10" i="69" s="1"/>
  <c r="AG23" i="45"/>
  <c r="AG10" i="69" s="1"/>
  <c r="AF23" i="45"/>
  <c r="AF10" i="69" s="1"/>
  <c r="AH71" i="46"/>
  <c r="AH69" i="46"/>
  <c r="AH68" i="46"/>
  <c r="AG71" i="46"/>
  <c r="AG69" i="46"/>
  <c r="AG68" i="46"/>
  <c r="AF71" i="46"/>
  <c r="AF69" i="46"/>
  <c r="AF68" i="46"/>
  <c r="AH25" i="46"/>
  <c r="AH11" i="69" s="1"/>
  <c r="AH23" i="46"/>
  <c r="AG25" i="46"/>
  <c r="AG11" i="69" s="1"/>
  <c r="AF25" i="46"/>
  <c r="AF11" i="69" s="1"/>
  <c r="AH63" i="48"/>
  <c r="AH62" i="48"/>
  <c r="AG63" i="48"/>
  <c r="AG62" i="48"/>
  <c r="AF63" i="48"/>
  <c r="AF62" i="48"/>
  <c r="AH20" i="48"/>
  <c r="AH8" i="69" s="1"/>
  <c r="AG20" i="48"/>
  <c r="AG8" i="69" s="1"/>
  <c r="AG18" i="48"/>
  <c r="AF20" i="48"/>
  <c r="AF8" i="69" s="1"/>
  <c r="AH70" i="34"/>
  <c r="AH68" i="34"/>
  <c r="AH67" i="34"/>
  <c r="AH66" i="34"/>
  <c r="AG70" i="34"/>
  <c r="AG68" i="34"/>
  <c r="AG67" i="34"/>
  <c r="AF70" i="34"/>
  <c r="AF68" i="34"/>
  <c r="AF67" i="34"/>
  <c r="AH25" i="34"/>
  <c r="AH9" i="69" s="1"/>
  <c r="AG25" i="34"/>
  <c r="AG9" i="69" s="1"/>
  <c r="AG69" i="34"/>
  <c r="AF25" i="34"/>
  <c r="AF9" i="69" s="1"/>
  <c r="AF69" i="34"/>
  <c r="AH58" i="47"/>
  <c r="AH57" i="47"/>
  <c r="AG58" i="47"/>
  <c r="AG57" i="47"/>
  <c r="AF58" i="47"/>
  <c r="AF57" i="47"/>
  <c r="AH18" i="47"/>
  <c r="AH12" i="69" s="1"/>
  <c r="AG18" i="47"/>
  <c r="AG12" i="69" s="1"/>
  <c r="AF18" i="47"/>
  <c r="AF12" i="69" s="1"/>
  <c r="AH75" i="43"/>
  <c r="AH73" i="43"/>
  <c r="AG75" i="43"/>
  <c r="AG73" i="43"/>
  <c r="AF75" i="43"/>
  <c r="AF73" i="43"/>
  <c r="AH32" i="43"/>
  <c r="AG32" i="43"/>
  <c r="AF32" i="43"/>
  <c r="AG59" i="44"/>
  <c r="AG58" i="44"/>
  <c r="AG57" i="44"/>
  <c r="AG56" i="44"/>
  <c r="AG55" i="44"/>
  <c r="AF59" i="44"/>
  <c r="AF58" i="44"/>
  <c r="AF57" i="44"/>
  <c r="AF56" i="44"/>
  <c r="AF55" i="44"/>
  <c r="AE59" i="44"/>
  <c r="AE58" i="44"/>
  <c r="AE57" i="44"/>
  <c r="AE56" i="44"/>
  <c r="AE55" i="44"/>
  <c r="AG19" i="44"/>
  <c r="AG17" i="44"/>
  <c r="AF19" i="44"/>
  <c r="AF17" i="44"/>
  <c r="AE19" i="44"/>
  <c r="AE17" i="44"/>
  <c r="AH69" i="42"/>
  <c r="AH68" i="42"/>
  <c r="AH66" i="42"/>
  <c r="AG69" i="42"/>
  <c r="AG68" i="42"/>
  <c r="AG66" i="42"/>
  <c r="AF69" i="42"/>
  <c r="AF68" i="42"/>
  <c r="AF66" i="42"/>
  <c r="AH75" i="39"/>
  <c r="AH74" i="39"/>
  <c r="AH73" i="39"/>
  <c r="AH72" i="39"/>
  <c r="AH69" i="39"/>
  <c r="AH68" i="39"/>
  <c r="AH66" i="39"/>
  <c r="AH65" i="39"/>
  <c r="AG75" i="39"/>
  <c r="AG74" i="39"/>
  <c r="AG73" i="39"/>
  <c r="AG72" i="39"/>
  <c r="AG69" i="39"/>
  <c r="AG68" i="39"/>
  <c r="AG66" i="39"/>
  <c r="AG65" i="39"/>
  <c r="AF75" i="39"/>
  <c r="AF74" i="39"/>
  <c r="AF73" i="39"/>
  <c r="AF72" i="39"/>
  <c r="AF69" i="39"/>
  <c r="AF68" i="39"/>
  <c r="AF66" i="39"/>
  <c r="AF65" i="39"/>
  <c r="AF59" i="47" l="1"/>
  <c r="AF72" i="43"/>
  <c r="AF74" i="43"/>
  <c r="AF23" i="40"/>
  <c r="AF16" i="47"/>
  <c r="AF24" i="47" s="1"/>
  <c r="AF50" i="49"/>
  <c r="AG20" i="49"/>
  <c r="AG21" i="40" s="1"/>
  <c r="AH30" i="43"/>
  <c r="AH31" i="43" s="1"/>
  <c r="AG20" i="40"/>
  <c r="AH24" i="46"/>
  <c r="AH11" i="71" s="1"/>
  <c r="AG38" i="42"/>
  <c r="T23" i="46"/>
  <c r="AF20" i="40"/>
  <c r="AG16" i="47"/>
  <c r="AG12" i="50" s="1"/>
  <c r="AF67" i="39"/>
  <c r="AH22" i="42"/>
  <c r="AH26" i="42" s="1"/>
  <c r="AF67" i="42"/>
  <c r="AG19" i="48"/>
  <c r="AG8" i="71" s="1"/>
  <c r="AG21" i="45"/>
  <c r="AG10" i="50" s="1"/>
  <c r="AE18" i="44"/>
  <c r="AH20" i="40"/>
  <c r="AF18" i="44"/>
  <c r="AH20" i="49"/>
  <c r="AH17" i="40" s="1"/>
  <c r="AF24" i="46"/>
  <c r="AF11" i="71" s="1"/>
  <c r="AF24" i="34"/>
  <c r="AF9" i="71" s="1"/>
  <c r="AF11" i="50"/>
  <c r="AH11" i="50"/>
  <c r="AF9" i="50"/>
  <c r="AG13" i="69"/>
  <c r="AG21" i="69" s="1"/>
  <c r="AH13" i="69"/>
  <c r="AF13" i="69"/>
  <c r="AF18" i="69" s="1"/>
  <c r="AG8" i="50"/>
  <c r="AH21" i="45"/>
  <c r="AF21" i="45"/>
  <c r="AH64" i="45"/>
  <c r="AG64" i="45"/>
  <c r="AF64" i="45"/>
  <c r="AG23" i="46"/>
  <c r="AF67" i="46"/>
  <c r="AF36" i="46"/>
  <c r="AF35" i="46"/>
  <c r="AH30" i="46"/>
  <c r="AH36" i="46"/>
  <c r="AH67" i="46"/>
  <c r="AH31" i="46"/>
  <c r="AG67" i="46"/>
  <c r="AF33" i="46"/>
  <c r="AF32" i="46"/>
  <c r="AF34" i="46"/>
  <c r="AF39" i="46" s="1"/>
  <c r="AH32" i="46"/>
  <c r="AH33" i="46"/>
  <c r="AH34" i="46"/>
  <c r="AH39" i="46" s="1"/>
  <c r="AH35" i="46"/>
  <c r="AF30" i="46"/>
  <c r="AF31" i="46"/>
  <c r="AH18" i="48"/>
  <c r="AH26" i="48" s="1"/>
  <c r="AF18" i="48"/>
  <c r="AG61" i="48"/>
  <c r="AF61" i="48"/>
  <c r="AH61" i="48"/>
  <c r="AG25" i="48"/>
  <c r="AG27" i="48"/>
  <c r="AG31" i="48" s="1"/>
  <c r="AG26" i="48"/>
  <c r="AG28" i="48"/>
  <c r="AH23" i="34"/>
  <c r="AH9" i="50" s="1"/>
  <c r="AG23" i="34"/>
  <c r="AG32" i="34" s="1"/>
  <c r="AG66" i="34"/>
  <c r="AF66" i="34"/>
  <c r="AF32" i="34"/>
  <c r="AF33" i="34"/>
  <c r="AF38" i="34" s="1"/>
  <c r="AF34" i="34"/>
  <c r="AF35" i="34"/>
  <c r="AF30" i="34"/>
  <c r="AF31" i="34"/>
  <c r="AH16" i="47"/>
  <c r="AF56" i="47"/>
  <c r="AH56" i="47"/>
  <c r="AG56" i="47"/>
  <c r="AF30" i="43"/>
  <c r="AG30" i="43"/>
  <c r="AG31" i="43" s="1"/>
  <c r="AG76" i="43"/>
  <c r="AF76" i="43"/>
  <c r="AH76" i="43"/>
  <c r="AH50" i="49"/>
  <c r="AG50" i="49"/>
  <c r="AF20" i="49"/>
  <c r="AG18" i="44"/>
  <c r="AG30" i="44"/>
  <c r="AG22" i="44"/>
  <c r="AG23" i="44"/>
  <c r="AG24" i="44"/>
  <c r="AG26" i="44"/>
  <c r="AG25" i="44"/>
  <c r="AG27" i="44"/>
  <c r="AG28" i="44"/>
  <c r="AG29" i="44"/>
  <c r="AG33" i="44" s="1"/>
  <c r="AF23" i="44"/>
  <c r="AF24" i="44"/>
  <c r="AF25" i="44"/>
  <c r="AF26" i="44"/>
  <c r="AF27" i="44"/>
  <c r="AF28" i="44"/>
  <c r="AF29" i="44"/>
  <c r="AF33" i="44" s="1"/>
  <c r="AF22" i="44"/>
  <c r="AF30" i="44"/>
  <c r="AE25" i="44"/>
  <c r="AE26" i="44"/>
  <c r="AE28" i="44"/>
  <c r="AE30" i="44"/>
  <c r="AE24" i="44"/>
  <c r="AE27" i="44"/>
  <c r="AE29" i="44"/>
  <c r="AE33" i="44" s="1"/>
  <c r="AE22" i="44"/>
  <c r="AE23" i="44"/>
  <c r="AH67" i="42"/>
  <c r="AG67" i="42"/>
  <c r="AF31" i="42"/>
  <c r="AF30" i="42"/>
  <c r="AF37" i="42"/>
  <c r="AF39" i="42"/>
  <c r="AF27" i="42"/>
  <c r="AF28" i="42"/>
  <c r="AG27" i="42"/>
  <c r="AG39" i="42"/>
  <c r="AG29" i="42"/>
  <c r="AG30" i="42"/>
  <c r="AG31" i="42"/>
  <c r="AG37" i="42"/>
  <c r="AG28" i="42"/>
  <c r="AG26" i="42"/>
  <c r="AH67" i="39"/>
  <c r="AG67" i="39"/>
  <c r="AF31" i="39"/>
  <c r="AG34" i="39"/>
  <c r="AH34" i="39"/>
  <c r="AH35" i="39"/>
  <c r="AH32" i="39"/>
  <c r="AH29" i="39"/>
  <c r="AH30" i="39"/>
  <c r="AH31" i="39"/>
  <c r="AG29" i="39"/>
  <c r="AG32" i="39"/>
  <c r="AG35" i="39"/>
  <c r="AG30" i="39"/>
  <c r="AG31" i="39"/>
  <c r="AF34" i="39"/>
  <c r="AH41" i="43" l="1"/>
  <c r="AH40" i="43"/>
  <c r="AH45" i="43" s="1"/>
  <c r="AH39" i="43"/>
  <c r="AH38" i="43"/>
  <c r="AH37" i="43"/>
  <c r="AH36" i="43"/>
  <c r="AG17" i="40"/>
  <c r="AH27" i="42"/>
  <c r="AF12" i="50"/>
  <c r="AF31" i="43"/>
  <c r="AH42" i="43"/>
  <c r="AF25" i="47"/>
  <c r="AF29" i="47" s="1"/>
  <c r="AF8" i="50"/>
  <c r="AH39" i="42"/>
  <c r="AG25" i="47"/>
  <c r="AG29" i="47" s="1"/>
  <c r="AG13" i="40"/>
  <c r="AF23" i="47"/>
  <c r="AF26" i="47"/>
  <c r="AF17" i="47"/>
  <c r="AF12" i="71" s="1"/>
  <c r="AG22" i="45"/>
  <c r="AG10" i="71" s="1"/>
  <c r="AG33" i="45"/>
  <c r="AG30" i="34"/>
  <c r="AG24" i="47"/>
  <c r="AG31" i="45"/>
  <c r="AG23" i="47"/>
  <c r="AH27" i="48"/>
  <c r="AH31" i="48" s="1"/>
  <c r="AG32" i="45"/>
  <c r="AG36" i="45" s="1"/>
  <c r="AG17" i="47"/>
  <c r="AG12" i="71" s="1"/>
  <c r="AH37" i="42"/>
  <c r="AG29" i="45"/>
  <c r="AG28" i="45"/>
  <c r="AG26" i="47"/>
  <c r="AG30" i="45"/>
  <c r="AH29" i="42"/>
  <c r="AG34" i="34"/>
  <c r="AH31" i="42"/>
  <c r="AH28" i="42"/>
  <c r="AH30" i="42"/>
  <c r="AH38" i="42"/>
  <c r="AH32" i="34"/>
  <c r="AH30" i="34"/>
  <c r="AH21" i="40"/>
  <c r="AF40" i="43"/>
  <c r="AF45" i="43" s="1"/>
  <c r="AH25" i="40"/>
  <c r="AF39" i="43"/>
  <c r="AF36" i="43"/>
  <c r="AH35" i="34"/>
  <c r="AH13" i="40"/>
  <c r="AG35" i="34"/>
  <c r="AH34" i="34"/>
  <c r="AG33" i="34"/>
  <c r="AG38" i="34" s="1"/>
  <c r="AH31" i="34"/>
  <c r="AH33" i="34"/>
  <c r="AH38" i="34" s="1"/>
  <c r="AH24" i="34"/>
  <c r="AH9" i="71" s="1"/>
  <c r="AH17" i="47"/>
  <c r="AH12" i="71" s="1"/>
  <c r="AH12" i="50"/>
  <c r="AH24" i="47"/>
  <c r="AH23" i="47"/>
  <c r="AH26" i="47"/>
  <c r="AH25" i="47"/>
  <c r="AH29" i="47" s="1"/>
  <c r="AG34" i="46"/>
  <c r="AG39" i="46" s="1"/>
  <c r="AG11" i="50"/>
  <c r="AG18" i="69"/>
  <c r="AG20" i="69"/>
  <c r="AF22" i="45"/>
  <c r="AF10" i="71" s="1"/>
  <c r="AF10" i="50"/>
  <c r="AG19" i="69"/>
  <c r="AH22" i="45"/>
  <c r="AH10" i="71" s="1"/>
  <c r="AH10" i="50"/>
  <c r="AF33" i="45"/>
  <c r="AG24" i="34"/>
  <c r="AG9" i="71" s="1"/>
  <c r="AG9" i="50"/>
  <c r="AG22" i="69"/>
  <c r="AH21" i="69"/>
  <c r="AH20" i="69"/>
  <c r="AH19" i="69"/>
  <c r="AH22" i="69"/>
  <c r="AF19" i="48"/>
  <c r="AF8" i="71" s="1"/>
  <c r="AF28" i="48"/>
  <c r="AF26" i="48"/>
  <c r="AF27" i="48"/>
  <c r="AF31" i="48" s="1"/>
  <c r="AF25" i="48"/>
  <c r="AH19" i="48"/>
  <c r="AH8" i="71" s="1"/>
  <c r="AH8" i="50"/>
  <c r="AF22" i="69"/>
  <c r="AF21" i="69"/>
  <c r="AF20" i="69"/>
  <c r="AF19" i="69"/>
  <c r="AH25" i="48"/>
  <c r="AH28" i="48"/>
  <c r="AH18" i="69"/>
  <c r="AF42" i="43"/>
  <c r="AG25" i="40"/>
  <c r="AG41" i="43"/>
  <c r="AF25" i="40"/>
  <c r="AF17" i="40"/>
  <c r="AF13" i="40"/>
  <c r="AF21" i="40"/>
  <c r="AH32" i="45"/>
  <c r="AH36" i="45" s="1"/>
  <c r="AH33" i="45"/>
  <c r="AH28" i="45"/>
  <c r="AH30" i="45"/>
  <c r="AH31" i="45"/>
  <c r="AH29" i="45"/>
  <c r="AF30" i="45"/>
  <c r="AF31" i="45"/>
  <c r="AF28" i="45"/>
  <c r="AF32" i="45"/>
  <c r="AF36" i="45" s="1"/>
  <c r="AF29" i="45"/>
  <c r="AG35" i="46"/>
  <c r="AG24" i="46"/>
  <c r="AG11" i="71" s="1"/>
  <c r="AG36" i="46"/>
  <c r="AG31" i="46"/>
  <c r="AG32" i="46"/>
  <c r="AG30" i="46"/>
  <c r="AG33" i="46"/>
  <c r="AH37" i="46"/>
  <c r="AH38" i="46" s="1"/>
  <c r="AF37" i="46"/>
  <c r="AF38" i="46" s="1"/>
  <c r="AG29" i="48"/>
  <c r="AG30" i="48" s="1"/>
  <c r="AG31" i="34"/>
  <c r="AF36" i="34"/>
  <c r="AF37" i="34" s="1"/>
  <c r="AG36" i="43"/>
  <c r="AF38" i="43"/>
  <c r="AF41" i="43"/>
  <c r="AF37" i="43"/>
  <c r="AG38" i="43"/>
  <c r="AG37" i="43"/>
  <c r="AG40" i="43"/>
  <c r="AG45" i="43" s="1"/>
  <c r="AG42" i="43"/>
  <c r="AG39" i="43"/>
  <c r="AH43" i="43"/>
  <c r="AH44" i="43" s="1"/>
  <c r="AG31" i="44"/>
  <c r="AG32" i="44" s="1"/>
  <c r="AF31" i="44"/>
  <c r="AF32" i="44" s="1"/>
  <c r="AE31" i="44"/>
  <c r="AE32" i="44" s="1"/>
  <c r="AF29" i="42"/>
  <c r="AF26" i="42"/>
  <c r="AG32" i="42"/>
  <c r="AF30" i="39"/>
  <c r="AF35" i="39"/>
  <c r="AF29" i="39"/>
  <c r="AF32" i="39"/>
  <c r="AF33" i="39"/>
  <c r="AH76" i="39"/>
  <c r="AF76" i="39"/>
  <c r="AG76" i="39"/>
  <c r="AH36" i="39"/>
  <c r="AH12" i="40" s="1"/>
  <c r="AG36" i="39"/>
  <c r="AG12" i="40" s="1"/>
  <c r="AI18" i="47"/>
  <c r="AE18" i="47"/>
  <c r="AI57" i="47"/>
  <c r="AE57" i="47"/>
  <c r="AE68" i="46"/>
  <c r="AI68" i="46"/>
  <c r="AE25" i="46"/>
  <c r="AI25" i="46"/>
  <c r="AE65" i="45"/>
  <c r="AI65" i="45"/>
  <c r="AE23" i="45"/>
  <c r="AF27" i="47" l="1"/>
  <c r="AF28" i="47" s="1"/>
  <c r="AF13" i="50"/>
  <c r="AF18" i="50" s="1"/>
  <c r="AG34" i="45"/>
  <c r="AG35" i="45" s="1"/>
  <c r="AH32" i="42"/>
  <c r="AG13" i="50"/>
  <c r="AG18" i="50" s="1"/>
  <c r="AG27" i="47"/>
  <c r="AG28" i="47" s="1"/>
  <c r="AH29" i="48"/>
  <c r="AH30" i="48" s="1"/>
  <c r="AG36" i="34"/>
  <c r="AG37" i="34" s="1"/>
  <c r="AH36" i="34"/>
  <c r="AH37" i="34" s="1"/>
  <c r="AF32" i="42"/>
  <c r="AF43" i="43"/>
  <c r="AF44" i="43" s="1"/>
  <c r="AH27" i="47"/>
  <c r="AH28" i="47" s="1"/>
  <c r="AG13" i="71"/>
  <c r="AG18" i="71" s="1"/>
  <c r="AG23" i="69"/>
  <c r="AH34" i="45"/>
  <c r="AH35" i="45" s="1"/>
  <c r="AF34" i="45"/>
  <c r="AF35" i="45" s="1"/>
  <c r="AH23" i="69"/>
  <c r="AF23" i="69"/>
  <c r="AH13" i="50"/>
  <c r="AH18" i="50" s="1"/>
  <c r="AF13" i="71"/>
  <c r="AF29" i="48"/>
  <c r="AF30" i="48" s="1"/>
  <c r="AH13" i="71"/>
  <c r="AH16" i="40"/>
  <c r="AG16" i="40"/>
  <c r="AG37" i="46"/>
  <c r="AG38" i="46" s="1"/>
  <c r="AG43" i="43"/>
  <c r="AG44" i="43" s="1"/>
  <c r="AF36" i="39"/>
  <c r="AF16" i="40" s="1"/>
  <c r="AE59" i="47"/>
  <c r="AE56" i="47"/>
  <c r="AE58" i="47"/>
  <c r="AI58" i="47"/>
  <c r="AE67" i="45"/>
  <c r="AI68" i="45"/>
  <c r="AE68" i="45"/>
  <c r="AI69" i="46"/>
  <c r="AE69" i="46"/>
  <c r="AI71" i="46"/>
  <c r="AI64" i="45"/>
  <c r="AE71" i="46"/>
  <c r="AI66" i="45"/>
  <c r="AI23" i="45"/>
  <c r="AE66" i="45"/>
  <c r="AE67" i="34"/>
  <c r="AE68" i="34"/>
  <c r="AI25" i="34"/>
  <c r="AF21" i="50" l="1"/>
  <c r="AF22" i="50"/>
  <c r="AF20" i="50"/>
  <c r="AG19" i="50"/>
  <c r="AF19" i="50"/>
  <c r="AG20" i="50"/>
  <c r="AG22" i="50"/>
  <c r="AG21" i="50"/>
  <c r="AG21" i="71"/>
  <c r="AG20" i="71"/>
  <c r="AG19" i="71"/>
  <c r="AG22" i="71"/>
  <c r="AH22" i="71"/>
  <c r="AH19" i="71"/>
  <c r="AH21" i="71"/>
  <c r="AH20" i="71"/>
  <c r="AF22" i="71"/>
  <c r="AF21" i="71"/>
  <c r="AF20" i="71"/>
  <c r="AF19" i="71"/>
  <c r="AF18" i="71"/>
  <c r="AH20" i="50"/>
  <c r="AH19" i="50"/>
  <c r="AH22" i="50"/>
  <c r="AH21" i="50"/>
  <c r="AH18" i="71"/>
  <c r="AF12" i="40"/>
  <c r="AI70" i="34"/>
  <c r="AE25" i="34"/>
  <c r="AE16" i="47"/>
  <c r="AI66" i="34"/>
  <c r="AI21" i="45"/>
  <c r="AI28" i="45" s="1"/>
  <c r="AI23" i="46"/>
  <c r="AI35" i="46" s="1"/>
  <c r="AI59" i="47"/>
  <c r="AI16" i="47"/>
  <c r="AI23" i="47" s="1"/>
  <c r="AI56" i="47"/>
  <c r="AE70" i="46"/>
  <c r="AI68" i="34"/>
  <c r="AE67" i="46"/>
  <c r="AI67" i="46"/>
  <c r="AE23" i="46"/>
  <c r="AI70" i="46"/>
  <c r="AE70" i="34"/>
  <c r="AE21" i="45"/>
  <c r="AE64" i="45"/>
  <c r="AI67" i="34"/>
  <c r="AI67" i="45"/>
  <c r="AF23" i="50" l="1"/>
  <c r="AG23" i="50"/>
  <c r="AE31" i="46"/>
  <c r="AE24" i="47"/>
  <c r="AE29" i="45"/>
  <c r="AG23" i="71"/>
  <c r="AH23" i="71"/>
  <c r="AF23" i="71"/>
  <c r="AH23" i="50"/>
  <c r="AI33" i="45"/>
  <c r="AI23" i="34"/>
  <c r="AI32" i="34" s="1"/>
  <c r="AI29" i="45"/>
  <c r="AI22" i="45"/>
  <c r="AI10" i="71" s="1"/>
  <c r="AI32" i="46"/>
  <c r="AI33" i="46"/>
  <c r="AI24" i="46"/>
  <c r="AI11" i="71" s="1"/>
  <c r="AI34" i="46"/>
  <c r="AI39" i="46" s="1"/>
  <c r="AI32" i="45"/>
  <c r="AI36" i="45" s="1"/>
  <c r="AI30" i="46"/>
  <c r="AI30" i="45"/>
  <c r="AI31" i="45"/>
  <c r="AI31" i="46"/>
  <c r="AE17" i="47"/>
  <c r="AE12" i="71" s="1"/>
  <c r="AE23" i="47"/>
  <c r="AE25" i="47"/>
  <c r="AE29" i="47" s="1"/>
  <c r="AE26" i="47"/>
  <c r="AI36" i="46"/>
  <c r="AI26" i="47"/>
  <c r="AI17" i="47"/>
  <c r="AI12" i="71" s="1"/>
  <c r="AI24" i="47"/>
  <c r="AI25" i="47"/>
  <c r="AI29" i="47" s="1"/>
  <c r="AE24" i="46"/>
  <c r="AE11" i="71" s="1"/>
  <c r="AE32" i="46"/>
  <c r="AE33" i="46"/>
  <c r="AE30" i="46"/>
  <c r="AE35" i="46"/>
  <c r="AE34" i="46"/>
  <c r="AE39" i="46" s="1"/>
  <c r="AE36" i="46"/>
  <c r="AE69" i="34"/>
  <c r="AE23" i="34"/>
  <c r="AE66" i="34"/>
  <c r="AE22" i="45"/>
  <c r="AE10" i="71" s="1"/>
  <c r="AE31" i="45"/>
  <c r="AE33" i="45"/>
  <c r="AE28" i="45"/>
  <c r="AE30" i="45"/>
  <c r="AE32" i="45"/>
  <c r="AE36" i="45" s="1"/>
  <c r="AI69" i="34"/>
  <c r="AE62" i="48"/>
  <c r="AI62" i="48"/>
  <c r="AE63" i="48"/>
  <c r="AI20" i="48"/>
  <c r="AI8" i="69" s="1"/>
  <c r="AE9" i="69"/>
  <c r="AI9" i="69"/>
  <c r="AE10" i="69"/>
  <c r="AI10" i="69"/>
  <c r="AE11" i="69"/>
  <c r="AI11" i="69"/>
  <c r="AE12" i="69"/>
  <c r="AI12" i="69"/>
  <c r="AE10" i="50"/>
  <c r="AI10" i="50"/>
  <c r="AE11" i="50"/>
  <c r="AI11" i="50"/>
  <c r="AE12" i="50"/>
  <c r="AI12" i="50"/>
  <c r="AE32" i="43"/>
  <c r="AD55" i="44"/>
  <c r="AH55" i="44"/>
  <c r="AD56" i="44"/>
  <c r="AH56" i="44"/>
  <c r="AH57" i="44"/>
  <c r="AD58" i="44"/>
  <c r="AH58" i="44"/>
  <c r="AE65" i="39"/>
  <c r="AI65" i="39"/>
  <c r="AE68" i="39"/>
  <c r="AI68" i="39"/>
  <c r="AI66" i="42"/>
  <c r="AE68" i="42"/>
  <c r="AI68" i="42"/>
  <c r="AE35" i="34" l="1"/>
  <c r="AI33" i="34"/>
  <c r="AI38" i="34" s="1"/>
  <c r="AI31" i="34"/>
  <c r="AI24" i="34"/>
  <c r="AI9" i="71" s="1"/>
  <c r="AI30" i="34"/>
  <c r="AI9" i="50"/>
  <c r="AI35" i="34"/>
  <c r="AI34" i="34"/>
  <c r="AI37" i="46"/>
  <c r="AI38" i="46" s="1"/>
  <c r="C7" i="48"/>
  <c r="AI76" i="43"/>
  <c r="AE69" i="42"/>
  <c r="AI34" i="45"/>
  <c r="AI35" i="45" s="1"/>
  <c r="AI69" i="39"/>
  <c r="AE67" i="39"/>
  <c r="AE64" i="48"/>
  <c r="AE27" i="47"/>
  <c r="AE28" i="47" s="1"/>
  <c r="AI73" i="39"/>
  <c r="AE74" i="39"/>
  <c r="AE30" i="39"/>
  <c r="AI74" i="39"/>
  <c r="AE73" i="39"/>
  <c r="AH19" i="44"/>
  <c r="AH59" i="44"/>
  <c r="AD17" i="44"/>
  <c r="AD22" i="44" s="1"/>
  <c r="AD59" i="44"/>
  <c r="AI65" i="35"/>
  <c r="AI72" i="39"/>
  <c r="AE65" i="35"/>
  <c r="AI74" i="43"/>
  <c r="AE69" i="39"/>
  <c r="AI66" i="39"/>
  <c r="AI72" i="43"/>
  <c r="AI27" i="47"/>
  <c r="AI28" i="47" s="1"/>
  <c r="AI61" i="48"/>
  <c r="AE31" i="34"/>
  <c r="AE9" i="50"/>
  <c r="AE37" i="46"/>
  <c r="AE38" i="46" s="1"/>
  <c r="AE20" i="48"/>
  <c r="AE8" i="69" s="1"/>
  <c r="AE13" i="69" s="1"/>
  <c r="AE20" i="69" s="1"/>
  <c r="AE24" i="34"/>
  <c r="AE9" i="71" s="1"/>
  <c r="AE33" i="34"/>
  <c r="AE38" i="34" s="1"/>
  <c r="AE32" i="34"/>
  <c r="AE30" i="34"/>
  <c r="AE34" i="34"/>
  <c r="AE34" i="45"/>
  <c r="AE35" i="45" s="1"/>
  <c r="AI64" i="48"/>
  <c r="AI13" i="69"/>
  <c r="AI20" i="69" s="1"/>
  <c r="AI29" i="42"/>
  <c r="AD57" i="44"/>
  <c r="AE50" i="49"/>
  <c r="AI64" i="35"/>
  <c r="AI73" i="43"/>
  <c r="AE64" i="35"/>
  <c r="AE66" i="42"/>
  <c r="AE73" i="43"/>
  <c r="AI63" i="48"/>
  <c r="AI69" i="42"/>
  <c r="AE72" i="39"/>
  <c r="AE66" i="39"/>
  <c r="AD19" i="44"/>
  <c r="AI75" i="39"/>
  <c r="AE75" i="39"/>
  <c r="AH17" i="44"/>
  <c r="AH28" i="44" s="1"/>
  <c r="AI32" i="43"/>
  <c r="AI75" i="43"/>
  <c r="AE75" i="43"/>
  <c r="AI50" i="49"/>
  <c r="AB59" i="44"/>
  <c r="Z59" i="44"/>
  <c r="Y59" i="44"/>
  <c r="W59" i="44"/>
  <c r="T59" i="44"/>
  <c r="S59" i="44"/>
  <c r="R59" i="44"/>
  <c r="Q59" i="44"/>
  <c r="O59" i="44"/>
  <c r="L59" i="44"/>
  <c r="K59" i="44"/>
  <c r="J59" i="44"/>
  <c r="I59" i="44"/>
  <c r="G59" i="44"/>
  <c r="D59" i="44"/>
  <c r="C59" i="44"/>
  <c r="B59" i="44"/>
  <c r="AC17" i="44"/>
  <c r="AC30" i="44" s="1"/>
  <c r="AA17" i="44"/>
  <c r="AA30" i="44" s="1"/>
  <c r="X17" i="44"/>
  <c r="X30" i="44" s="1"/>
  <c r="W17" i="44"/>
  <c r="W30" i="44" s="1"/>
  <c r="V17" i="44"/>
  <c r="V30" i="44" s="1"/>
  <c r="U17" i="44"/>
  <c r="U30" i="44" s="1"/>
  <c r="P17" i="44"/>
  <c r="P30" i="44" s="1"/>
  <c r="O17" i="44"/>
  <c r="O30" i="44" s="1"/>
  <c r="N17" i="44"/>
  <c r="N30" i="44" s="1"/>
  <c r="M17" i="44"/>
  <c r="M30" i="44" s="1"/>
  <c r="H17" i="44"/>
  <c r="H30" i="44" s="1"/>
  <c r="G17" i="44"/>
  <c r="G30" i="44" s="1"/>
  <c r="F17" i="44"/>
  <c r="F30" i="44" s="1"/>
  <c r="E17" i="44"/>
  <c r="E30" i="44" s="1"/>
  <c r="AI36" i="34" l="1"/>
  <c r="AI37" i="34" s="1"/>
  <c r="AE20" i="40"/>
  <c r="AI23" i="40"/>
  <c r="AD18" i="44"/>
  <c r="AD26" i="44"/>
  <c r="AE34" i="39"/>
  <c r="AE31" i="39"/>
  <c r="AD30" i="44"/>
  <c r="AE35" i="39"/>
  <c r="AE32" i="39"/>
  <c r="AD24" i="44"/>
  <c r="AD25" i="44"/>
  <c r="AD29" i="44"/>
  <c r="AD33" i="44" s="1"/>
  <c r="AE18" i="48"/>
  <c r="AD23" i="44"/>
  <c r="AD27" i="44"/>
  <c r="AD28" i="44"/>
  <c r="AE23" i="40"/>
  <c r="AI30" i="43"/>
  <c r="AI40" i="43" s="1"/>
  <c r="AI45" i="43" s="1"/>
  <c r="AI30" i="42"/>
  <c r="AI28" i="42"/>
  <c r="AE29" i="39"/>
  <c r="AI26" i="42"/>
  <c r="AE33" i="39"/>
  <c r="AE36" i="34"/>
  <c r="AE37" i="34" s="1"/>
  <c r="AI18" i="48"/>
  <c r="AI25" i="48" s="1"/>
  <c r="AI21" i="69"/>
  <c r="AE22" i="69"/>
  <c r="AE19" i="69"/>
  <c r="AE21" i="69"/>
  <c r="AI18" i="69"/>
  <c r="AI22" i="69"/>
  <c r="AI19" i="69"/>
  <c r="AE18" i="69"/>
  <c r="AH18" i="44"/>
  <c r="AH23" i="44"/>
  <c r="AH27" i="44"/>
  <c r="AH30" i="44"/>
  <c r="AH26" i="44"/>
  <c r="AH22" i="44"/>
  <c r="AE20" i="49"/>
  <c r="AE72" i="43"/>
  <c r="AE74" i="43"/>
  <c r="AH24" i="44"/>
  <c r="AI20" i="49"/>
  <c r="AF38" i="42" s="1"/>
  <c r="AI20" i="40"/>
  <c r="AI67" i="39"/>
  <c r="AE31" i="42"/>
  <c r="AE67" i="42"/>
  <c r="AI27" i="42"/>
  <c r="AE30" i="43"/>
  <c r="AE76" i="43"/>
  <c r="AE61" i="48"/>
  <c r="AI67" i="42"/>
  <c r="AI31" i="42"/>
  <c r="AI39" i="42"/>
  <c r="AH29" i="44"/>
  <c r="AH33" i="44" s="1"/>
  <c r="AH25" i="44"/>
  <c r="AA59" i="44"/>
  <c r="I17" i="44"/>
  <c r="I30" i="44" s="1"/>
  <c r="Q17" i="44"/>
  <c r="Q30" i="44" s="1"/>
  <c r="Y17" i="44"/>
  <c r="Y30" i="44" s="1"/>
  <c r="E59" i="44"/>
  <c r="M59" i="44"/>
  <c r="U59" i="44"/>
  <c r="AC59" i="44"/>
  <c r="B17" i="44"/>
  <c r="B30" i="44" s="1"/>
  <c r="J17" i="44"/>
  <c r="J30" i="44" s="1"/>
  <c r="R17" i="44"/>
  <c r="R30" i="44" s="1"/>
  <c r="Z17" i="44"/>
  <c r="Z30" i="44" s="1"/>
  <c r="F59" i="44"/>
  <c r="N59" i="44"/>
  <c r="V59" i="44"/>
  <c r="C17" i="44"/>
  <c r="C30" i="44" s="1"/>
  <c r="K17" i="44"/>
  <c r="K30" i="44" s="1"/>
  <c r="S17" i="44"/>
  <c r="S30" i="44" s="1"/>
  <c r="D17" i="44"/>
  <c r="D30" i="44" s="1"/>
  <c r="L17" i="44"/>
  <c r="L30" i="44" s="1"/>
  <c r="T17" i="44"/>
  <c r="T30" i="44" s="1"/>
  <c r="AB17" i="44"/>
  <c r="AB30" i="44" s="1"/>
  <c r="H59" i="44"/>
  <c r="P59" i="44"/>
  <c r="X59" i="44"/>
  <c r="AE27" i="48" l="1"/>
  <c r="AE31" i="48" s="1"/>
  <c r="AE13" i="40"/>
  <c r="AI19" i="48"/>
  <c r="AI8" i="71" s="1"/>
  <c r="AI13" i="71" s="1"/>
  <c r="AI18" i="71" s="1"/>
  <c r="AE19" i="48"/>
  <c r="AE8" i="71" s="1"/>
  <c r="AE13" i="71" s="1"/>
  <c r="AE18" i="71" s="1"/>
  <c r="AI36" i="43"/>
  <c r="AI39" i="43"/>
  <c r="AI31" i="43"/>
  <c r="AE25" i="48"/>
  <c r="AE26" i="48"/>
  <c r="AE8" i="50"/>
  <c r="AE13" i="50" s="1"/>
  <c r="AE18" i="50" s="1"/>
  <c r="AE28" i="48"/>
  <c r="AI41" i="43"/>
  <c r="AI21" i="40"/>
  <c r="AD31" i="44"/>
  <c r="AD32" i="44" s="1"/>
  <c r="AE21" i="40"/>
  <c r="AI17" i="40"/>
  <c r="AI38" i="42"/>
  <c r="AI13" i="40"/>
  <c r="AE42" i="43"/>
  <c r="AE37" i="43"/>
  <c r="AE36" i="39"/>
  <c r="AE16" i="40" s="1"/>
  <c r="AI42" i="43"/>
  <c r="AI38" i="43"/>
  <c r="AI37" i="43"/>
  <c r="AI35" i="39"/>
  <c r="AE25" i="40"/>
  <c r="AE17" i="40"/>
  <c r="AE39" i="42"/>
  <c r="AI32" i="42"/>
  <c r="AE36" i="43"/>
  <c r="AI8" i="50"/>
  <c r="AI13" i="50" s="1"/>
  <c r="AI18" i="50" s="1"/>
  <c r="AI28" i="48"/>
  <c r="AE23" i="69"/>
  <c r="AI23" i="69"/>
  <c r="AI26" i="48"/>
  <c r="AI27" i="48"/>
  <c r="AI31" i="48" s="1"/>
  <c r="AI31" i="39"/>
  <c r="AI33" i="39"/>
  <c r="AI32" i="39"/>
  <c r="AI30" i="39"/>
  <c r="AI34" i="39"/>
  <c r="AI29" i="39"/>
  <c r="AI37" i="42"/>
  <c r="AI25" i="40"/>
  <c r="AE28" i="42"/>
  <c r="AE29" i="42"/>
  <c r="AE26" i="42"/>
  <c r="AE30" i="42"/>
  <c r="AE38" i="42"/>
  <c r="AE27" i="42"/>
  <c r="AE37" i="42"/>
  <c r="AE31" i="43"/>
  <c r="AE39" i="43"/>
  <c r="AE41" i="43"/>
  <c r="AE40" i="43"/>
  <c r="AE45" i="43" s="1"/>
  <c r="AE38" i="43"/>
  <c r="AH31" i="44"/>
  <c r="AH32" i="44" s="1"/>
  <c r="AA57" i="47"/>
  <c r="AC57" i="47"/>
  <c r="AD57" i="47"/>
  <c r="AA58" i="47"/>
  <c r="AB58" i="47"/>
  <c r="AD58" i="47"/>
  <c r="AB68" i="46"/>
  <c r="AC68" i="46"/>
  <c r="AD68" i="46"/>
  <c r="AA69" i="46"/>
  <c r="AB69" i="46"/>
  <c r="AD25" i="46"/>
  <c r="AD11" i="69" s="1"/>
  <c r="AD65" i="45"/>
  <c r="AC23" i="45"/>
  <c r="AD23" i="45"/>
  <c r="AD10" i="69" s="1"/>
  <c r="AB67" i="34"/>
  <c r="AC67" i="34"/>
  <c r="AD67" i="34"/>
  <c r="AA68" i="34"/>
  <c r="AC68" i="34"/>
  <c r="AD68" i="34"/>
  <c r="AA62" i="48"/>
  <c r="AC62" i="48"/>
  <c r="AD62" i="48"/>
  <c r="AA63" i="48"/>
  <c r="AB63" i="48"/>
  <c r="AC20" i="48"/>
  <c r="AD20" i="48"/>
  <c r="AD8" i="69" s="1"/>
  <c r="AE12" i="40" l="1"/>
  <c r="AE29" i="48"/>
  <c r="AE30" i="48" s="1"/>
  <c r="AI43" i="43"/>
  <c r="AI44" i="43" s="1"/>
  <c r="AE43" i="43"/>
  <c r="AE44" i="43" s="1"/>
  <c r="AI29" i="48"/>
  <c r="AI30" i="48" s="1"/>
  <c r="AI20" i="50"/>
  <c r="AI19" i="50"/>
  <c r="AI22" i="50"/>
  <c r="AI21" i="50"/>
  <c r="AI36" i="39"/>
  <c r="AI16" i="40" s="1"/>
  <c r="AI20" i="71"/>
  <c r="AI21" i="71"/>
  <c r="AI22" i="71"/>
  <c r="AI19" i="71"/>
  <c r="AE32" i="42"/>
  <c r="AE22" i="71"/>
  <c r="AE21" i="71"/>
  <c r="AE19" i="71"/>
  <c r="AE20" i="71"/>
  <c r="AE21" i="50"/>
  <c r="AE19" i="50"/>
  <c r="AE20" i="50"/>
  <c r="AE22" i="50"/>
  <c r="AB67" i="45"/>
  <c r="AA67" i="45"/>
  <c r="AD67" i="45"/>
  <c r="AC71" i="46"/>
  <c r="AD68" i="45"/>
  <c r="AD59" i="47"/>
  <c r="AB64" i="48"/>
  <c r="AC67" i="45"/>
  <c r="AC59" i="47"/>
  <c r="AC25" i="34"/>
  <c r="AC9" i="69" s="1"/>
  <c r="AC64" i="48"/>
  <c r="AB56" i="47"/>
  <c r="AC61" i="48"/>
  <c r="AA61" i="48"/>
  <c r="AD69" i="46"/>
  <c r="AD64" i="48"/>
  <c r="AD66" i="34"/>
  <c r="AC66" i="34"/>
  <c r="AA66" i="34"/>
  <c r="AC69" i="34"/>
  <c r="AA69" i="34"/>
  <c r="AD25" i="34"/>
  <c r="AD9" i="69" s="1"/>
  <c r="AD18" i="47"/>
  <c r="AD12" i="69" s="1"/>
  <c r="AB61" i="48"/>
  <c r="AD61" i="48"/>
  <c r="AA64" i="48"/>
  <c r="AD63" i="48"/>
  <c r="AB64" i="45"/>
  <c r="AA64" i="45"/>
  <c r="AD64" i="45"/>
  <c r="AA70" i="34"/>
  <c r="AB69" i="34"/>
  <c r="AB70" i="46"/>
  <c r="AD67" i="46"/>
  <c r="AA67" i="46"/>
  <c r="AD70" i="46"/>
  <c r="AA70" i="46"/>
  <c r="AA59" i="47"/>
  <c r="AC8" i="69"/>
  <c r="AB68" i="34"/>
  <c r="AB25" i="34"/>
  <c r="AA67" i="34"/>
  <c r="AC10" i="69"/>
  <c r="AD70" i="34"/>
  <c r="AC63" i="48"/>
  <c r="AB62" i="48"/>
  <c r="AC68" i="45"/>
  <c r="AB20" i="48"/>
  <c r="AC70" i="34"/>
  <c r="AB68" i="45"/>
  <c r="AA66" i="45"/>
  <c r="AC65" i="45"/>
  <c r="AD66" i="45"/>
  <c r="AD71" i="46"/>
  <c r="AB66" i="45"/>
  <c r="AC69" i="46"/>
  <c r="AC25" i="46"/>
  <c r="AA68" i="46"/>
  <c r="AA20" i="48"/>
  <c r="AB70" i="34"/>
  <c r="AA68" i="45"/>
  <c r="AB65" i="45"/>
  <c r="AB23" i="45"/>
  <c r="AC58" i="47"/>
  <c r="AC18" i="47"/>
  <c r="AB57" i="47"/>
  <c r="AA71" i="46"/>
  <c r="AA25" i="34"/>
  <c r="AC66" i="45"/>
  <c r="AA65" i="45"/>
  <c r="AA23" i="45"/>
  <c r="AB71" i="46"/>
  <c r="AB25" i="46"/>
  <c r="AB18" i="47"/>
  <c r="AA25" i="46"/>
  <c r="AA18" i="47"/>
  <c r="AI23" i="71" l="1"/>
  <c r="AI23" i="50"/>
  <c r="AI12" i="40"/>
  <c r="AE23" i="50"/>
  <c r="AE23" i="71"/>
  <c r="AB16" i="47"/>
  <c r="AC21" i="45"/>
  <c r="AD13" i="69"/>
  <c r="AD19" i="69" s="1"/>
  <c r="AD21" i="45"/>
  <c r="AC18" i="48"/>
  <c r="AB21" i="45"/>
  <c r="AC16" i="47"/>
  <c r="AB18" i="48"/>
  <c r="AD23" i="34"/>
  <c r="AA16" i="47"/>
  <c r="AC56" i="47"/>
  <c r="AD69" i="34"/>
  <c r="AA56" i="47"/>
  <c r="AD18" i="48"/>
  <c r="AC23" i="34"/>
  <c r="AA18" i="48"/>
  <c r="AA23" i="46"/>
  <c r="AA21" i="45"/>
  <c r="AA23" i="34"/>
  <c r="AC23" i="46"/>
  <c r="AB23" i="34"/>
  <c r="AC64" i="45"/>
  <c r="AD23" i="46"/>
  <c r="AB11" i="69"/>
  <c r="AB67" i="46"/>
  <c r="AA11" i="69"/>
  <c r="AA10" i="69"/>
  <c r="AA9" i="69"/>
  <c r="AB59" i="47"/>
  <c r="AB8" i="69"/>
  <c r="AB9" i="69"/>
  <c r="AA8" i="69"/>
  <c r="AD16" i="47"/>
  <c r="AD56" i="47"/>
  <c r="AB66" i="34"/>
  <c r="AA12" i="69"/>
  <c r="AB12" i="69"/>
  <c r="AB23" i="46"/>
  <c r="AC70" i="46"/>
  <c r="AC12" i="69"/>
  <c r="AC67" i="46"/>
  <c r="AB10" i="69"/>
  <c r="AC11" i="69"/>
  <c r="Z55" i="44"/>
  <c r="AA55" i="44"/>
  <c r="AB55" i="44"/>
  <c r="AC55" i="44"/>
  <c r="Z56" i="44"/>
  <c r="AA56" i="44"/>
  <c r="AB56" i="44"/>
  <c r="AC56" i="44"/>
  <c r="Z57" i="44"/>
  <c r="AA57" i="44"/>
  <c r="AB57" i="44"/>
  <c r="AC57" i="44"/>
  <c r="Z19" i="44"/>
  <c r="AA58" i="44"/>
  <c r="AB58" i="44"/>
  <c r="AC19" i="44"/>
  <c r="AA72" i="39"/>
  <c r="AB65" i="39"/>
  <c r="AC65" i="39"/>
  <c r="AA66" i="39"/>
  <c r="AC66" i="39"/>
  <c r="AA68" i="39"/>
  <c r="AB68" i="39"/>
  <c r="AC68" i="39"/>
  <c r="AA66" i="42"/>
  <c r="AB66" i="42"/>
  <c r="AC66" i="42"/>
  <c r="AA68" i="42"/>
  <c r="AB68" i="42"/>
  <c r="AC68" i="42"/>
  <c r="AD28" i="48" l="1"/>
  <c r="AD23" i="47"/>
  <c r="AC26" i="47"/>
  <c r="AC9" i="50"/>
  <c r="AB23" i="47"/>
  <c r="AD31" i="45"/>
  <c r="AA12" i="50"/>
  <c r="AB8" i="50"/>
  <c r="AB10" i="50"/>
  <c r="AD35" i="46"/>
  <c r="AA10" i="50"/>
  <c r="AC27" i="48"/>
  <c r="AC31" i="48" s="1"/>
  <c r="AC11" i="50"/>
  <c r="AA34" i="34"/>
  <c r="AD35" i="34"/>
  <c r="AC32" i="45"/>
  <c r="AC36" i="45" s="1"/>
  <c r="AB9" i="50"/>
  <c r="AA36" i="46"/>
  <c r="AA25" i="48"/>
  <c r="AD33" i="45"/>
  <c r="AD30" i="45"/>
  <c r="AC19" i="48"/>
  <c r="AC8" i="71" s="1"/>
  <c r="AD28" i="45"/>
  <c r="AC22" i="45"/>
  <c r="AC10" i="71" s="1"/>
  <c r="AA23" i="47"/>
  <c r="AB22" i="45"/>
  <c r="AB10" i="71" s="1"/>
  <c r="AB32" i="45"/>
  <c r="AB36" i="45" s="1"/>
  <c r="AB33" i="45"/>
  <c r="AB28" i="45"/>
  <c r="AC31" i="45"/>
  <c r="AB31" i="45"/>
  <c r="AC8" i="50"/>
  <c r="AB12" i="50"/>
  <c r="AC10" i="50"/>
  <c r="AC24" i="47"/>
  <c r="AC28" i="45"/>
  <c r="AC30" i="45"/>
  <c r="AA17" i="47"/>
  <c r="AA12" i="71" s="1"/>
  <c r="AC33" i="45"/>
  <c r="AD10" i="50"/>
  <c r="AC29" i="45"/>
  <c r="AB29" i="45"/>
  <c r="AD21" i="69"/>
  <c r="AB31" i="34"/>
  <c r="AB33" i="34"/>
  <c r="AB38" i="34" s="1"/>
  <c r="AC28" i="48"/>
  <c r="AB25" i="47"/>
  <c r="AB29" i="47" s="1"/>
  <c r="AD20" i="69"/>
  <c r="AB17" i="47"/>
  <c r="AB12" i="71" s="1"/>
  <c r="AB24" i="34"/>
  <c r="AB9" i="71" s="1"/>
  <c r="AD9" i="50"/>
  <c r="AB26" i="47"/>
  <c r="AA22" i="45"/>
  <c r="AA10" i="71" s="1"/>
  <c r="AC25" i="48"/>
  <c r="AB24" i="47"/>
  <c r="AD18" i="69"/>
  <c r="AD22" i="69"/>
  <c r="AB34" i="34"/>
  <c r="AD31" i="34"/>
  <c r="AA29" i="45"/>
  <c r="AB35" i="34"/>
  <c r="AD24" i="34"/>
  <c r="AD9" i="71" s="1"/>
  <c r="AC26" i="48"/>
  <c r="AD29" i="45"/>
  <c r="AD22" i="45"/>
  <c r="AD10" i="71" s="1"/>
  <c r="AA33" i="46"/>
  <c r="AD32" i="45"/>
  <c r="AD36" i="45" s="1"/>
  <c r="AB30" i="45"/>
  <c r="AA26" i="47"/>
  <c r="AC34" i="34"/>
  <c r="AC33" i="34"/>
  <c r="AC38" i="34" s="1"/>
  <c r="AA32" i="34"/>
  <c r="AC31" i="34"/>
  <c r="AC32" i="34"/>
  <c r="AC35" i="34"/>
  <c r="AC25" i="47"/>
  <c r="AC29" i="47" s="1"/>
  <c r="AC12" i="50"/>
  <c r="AC23" i="47"/>
  <c r="AA30" i="46"/>
  <c r="AA31" i="46"/>
  <c r="AC17" i="47"/>
  <c r="AC12" i="71" s="1"/>
  <c r="AA35" i="46"/>
  <c r="AB19" i="48"/>
  <c r="AB8" i="71" s="1"/>
  <c r="AA24" i="47"/>
  <c r="AB25" i="48"/>
  <c r="AC24" i="46"/>
  <c r="AC11" i="71" s="1"/>
  <c r="AA19" i="48"/>
  <c r="AA8" i="71" s="1"/>
  <c r="AB27" i="48"/>
  <c r="AB31" i="48" s="1"/>
  <c r="AB28" i="48"/>
  <c r="AD30" i="46"/>
  <c r="AC30" i="46"/>
  <c r="AD34" i="34"/>
  <c r="AA32" i="46"/>
  <c r="AA24" i="46"/>
  <c r="AA11" i="71" s="1"/>
  <c r="AD32" i="46"/>
  <c r="AD32" i="34"/>
  <c r="AB26" i="48"/>
  <c r="AD30" i="34"/>
  <c r="AD33" i="34"/>
  <c r="AD38" i="34" s="1"/>
  <c r="AB30" i="34"/>
  <c r="AD27" i="48"/>
  <c r="AD31" i="48" s="1"/>
  <c r="AA28" i="45"/>
  <c r="AD8" i="50"/>
  <c r="AC72" i="39"/>
  <c r="AA25" i="47"/>
  <c r="AA29" i="47" s="1"/>
  <c r="AA31" i="34"/>
  <c r="AA35" i="34"/>
  <c r="AA24" i="34"/>
  <c r="AA9" i="71" s="1"/>
  <c r="AA33" i="45"/>
  <c r="AB32" i="34"/>
  <c r="AD19" i="48"/>
  <c r="AD8" i="71" s="1"/>
  <c r="AD26" i="48"/>
  <c r="AD25" i="48"/>
  <c r="AA8" i="50"/>
  <c r="AA27" i="48"/>
  <c r="AA31" i="48" s="1"/>
  <c r="AA28" i="48"/>
  <c r="AA26" i="48"/>
  <c r="AC32" i="46"/>
  <c r="AC30" i="34"/>
  <c r="AC24" i="34"/>
  <c r="AC9" i="71" s="1"/>
  <c r="AC35" i="46"/>
  <c r="AC34" i="46"/>
  <c r="AC39" i="46" s="1"/>
  <c r="AA32" i="45"/>
  <c r="AA36" i="45" s="1"/>
  <c r="AA31" i="45"/>
  <c r="AA11" i="50"/>
  <c r="AA34" i="46"/>
  <c r="AA39" i="46" s="1"/>
  <c r="AC33" i="46"/>
  <c r="AC31" i="46"/>
  <c r="AC36" i="46"/>
  <c r="AA30" i="45"/>
  <c r="AA9" i="50"/>
  <c r="AA33" i="34"/>
  <c r="AA38" i="34" s="1"/>
  <c r="AA30" i="34"/>
  <c r="AD11" i="50"/>
  <c r="AD24" i="46"/>
  <c r="AD11" i="71" s="1"/>
  <c r="AC13" i="69"/>
  <c r="AC18" i="69" s="1"/>
  <c r="AD31" i="46"/>
  <c r="AD33" i="46"/>
  <c r="AD36" i="46"/>
  <c r="AD34" i="46"/>
  <c r="AD39" i="46" s="1"/>
  <c r="AC75" i="43"/>
  <c r="AC65" i="35"/>
  <c r="AB76" i="43"/>
  <c r="AB75" i="43"/>
  <c r="AB65" i="35"/>
  <c r="AD73" i="43"/>
  <c r="AD64" i="35"/>
  <c r="AA13" i="69"/>
  <c r="AA22" i="69" s="1"/>
  <c r="AA73" i="43"/>
  <c r="AA64" i="35"/>
  <c r="AB13" i="69"/>
  <c r="AA75" i="43"/>
  <c r="AA65" i="35"/>
  <c r="AC73" i="43"/>
  <c r="AC64" i="35"/>
  <c r="AB11" i="50"/>
  <c r="AB36" i="46"/>
  <c r="AB34" i="46"/>
  <c r="AB39" i="46" s="1"/>
  <c r="AB33" i="46"/>
  <c r="AB32" i="46"/>
  <c r="AB35" i="46"/>
  <c r="AB30" i="46"/>
  <c r="AD75" i="43"/>
  <c r="AD65" i="35"/>
  <c r="AB73" i="43"/>
  <c r="AB64" i="35"/>
  <c r="AD12" i="50"/>
  <c r="AD24" i="47"/>
  <c r="AD25" i="47"/>
  <c r="AD29" i="47" s="1"/>
  <c r="AD17" i="47"/>
  <c r="AD12" i="71" s="1"/>
  <c r="AD26" i="47"/>
  <c r="AB31" i="46"/>
  <c r="AB24" i="46"/>
  <c r="AB11" i="71" s="1"/>
  <c r="AB69" i="39"/>
  <c r="AC76" i="43"/>
  <c r="AC69" i="42"/>
  <c r="AC23" i="40"/>
  <c r="AB69" i="42"/>
  <c r="AB74" i="39"/>
  <c r="AD50" i="49"/>
  <c r="AB23" i="40"/>
  <c r="AC74" i="43"/>
  <c r="AA69" i="42"/>
  <c r="AC69" i="39"/>
  <c r="AC67" i="39"/>
  <c r="AA23" i="40"/>
  <c r="AD76" i="43"/>
  <c r="Z58" i="44"/>
  <c r="AC72" i="43"/>
  <c r="AB72" i="43"/>
  <c r="AC75" i="39"/>
  <c r="AA73" i="39"/>
  <c r="AB66" i="39"/>
  <c r="Z22" i="44"/>
  <c r="AD32" i="43"/>
  <c r="AB75" i="39"/>
  <c r="AA74" i="39"/>
  <c r="AB72" i="39"/>
  <c r="AA69" i="39"/>
  <c r="AB19" i="44"/>
  <c r="AC18" i="44"/>
  <c r="AC58" i="44"/>
  <c r="AC32" i="43"/>
  <c r="AA65" i="39"/>
  <c r="AA75" i="39"/>
  <c r="AC73" i="39"/>
  <c r="AA19" i="44"/>
  <c r="AB25" i="44"/>
  <c r="AB32" i="43"/>
  <c r="AC74" i="39"/>
  <c r="AB73" i="39"/>
  <c r="AA29" i="44"/>
  <c r="AA33" i="44" s="1"/>
  <c r="AA32" i="43"/>
  <c r="AC13" i="50" l="1"/>
  <c r="AC18" i="50" s="1"/>
  <c r="AB20" i="49"/>
  <c r="AC22" i="69"/>
  <c r="AC34" i="45"/>
  <c r="AC35" i="45" s="1"/>
  <c r="AB34" i="45"/>
  <c r="AB35" i="45" s="1"/>
  <c r="AB50" i="49"/>
  <c r="AD34" i="45"/>
  <c r="AD35" i="45" s="1"/>
  <c r="AC29" i="48"/>
  <c r="AC30" i="48" s="1"/>
  <c r="AB27" i="47"/>
  <c r="AB28" i="47" s="1"/>
  <c r="AD23" i="69"/>
  <c r="AC36" i="34"/>
  <c r="AC37" i="34" s="1"/>
  <c r="AB67" i="39"/>
  <c r="AD36" i="34"/>
  <c r="AD37" i="34" s="1"/>
  <c r="AC27" i="47"/>
  <c r="AC28" i="47" s="1"/>
  <c r="AD13" i="50"/>
  <c r="AA20" i="49"/>
  <c r="AD13" i="71"/>
  <c r="AD19" i="71" s="1"/>
  <c r="AA50" i="49"/>
  <c r="AC13" i="71"/>
  <c r="AC21" i="71" s="1"/>
  <c r="AA13" i="71"/>
  <c r="AA18" i="71" s="1"/>
  <c r="AB36" i="34"/>
  <c r="AB37" i="34" s="1"/>
  <c r="AB29" i="48"/>
  <c r="AB30" i="48" s="1"/>
  <c r="AA37" i="46"/>
  <c r="AA38" i="46" s="1"/>
  <c r="AD37" i="46"/>
  <c r="AD38" i="46" s="1"/>
  <c r="AD29" i="48"/>
  <c r="AD30" i="48" s="1"/>
  <c r="AC19" i="69"/>
  <c r="AC21" i="69"/>
  <c r="AC20" i="69"/>
  <c r="AA27" i="47"/>
  <c r="AA28" i="47" s="1"/>
  <c r="AA18" i="69"/>
  <c r="AA29" i="48"/>
  <c r="AA30" i="48" s="1"/>
  <c r="AC37" i="46"/>
  <c r="AC38" i="46" s="1"/>
  <c r="AA34" i="45"/>
  <c r="AA35" i="45" s="1"/>
  <c r="AA36" i="34"/>
  <c r="AA37" i="34" s="1"/>
  <c r="AA13" i="50"/>
  <c r="AA18" i="50" s="1"/>
  <c r="AA31" i="39"/>
  <c r="AA67" i="39"/>
  <c r="AA19" i="69"/>
  <c r="AA20" i="69"/>
  <c r="AA21" i="69"/>
  <c r="AB29" i="39"/>
  <c r="AB32" i="39"/>
  <c r="AB33" i="39"/>
  <c r="AD72" i="43"/>
  <c r="AB13" i="50"/>
  <c r="AB23" i="44"/>
  <c r="AD74" i="43"/>
  <c r="AD30" i="43"/>
  <c r="AA76" i="43"/>
  <c r="AD27" i="47"/>
  <c r="AD28" i="47" s="1"/>
  <c r="AA74" i="43"/>
  <c r="AA72" i="43"/>
  <c r="AB21" i="69"/>
  <c r="AB20" i="69"/>
  <c r="AB22" i="69"/>
  <c r="AB18" i="69"/>
  <c r="AA35" i="39"/>
  <c r="AB27" i="44"/>
  <c r="AC27" i="44"/>
  <c r="AA20" i="40"/>
  <c r="AB37" i="46"/>
  <c r="AB38" i="46" s="1"/>
  <c r="AB13" i="71"/>
  <c r="AA30" i="43"/>
  <c r="AC30" i="43"/>
  <c r="AB19" i="69"/>
  <c r="AC20" i="49"/>
  <c r="AA29" i="39"/>
  <c r="AC22" i="44"/>
  <c r="AB18" i="44"/>
  <c r="AC50" i="49"/>
  <c r="AC23" i="44"/>
  <c r="AB30" i="43"/>
  <c r="AD20" i="49"/>
  <c r="AA67" i="42"/>
  <c r="AA29" i="42"/>
  <c r="AB28" i="44"/>
  <c r="AB67" i="42"/>
  <c r="AB39" i="42"/>
  <c r="AB27" i="42"/>
  <c r="AB37" i="42"/>
  <c r="AB22" i="44"/>
  <c r="AB29" i="44"/>
  <c r="AB33" i="44" s="1"/>
  <c r="AC67" i="42"/>
  <c r="AC39" i="42"/>
  <c r="AC29" i="44"/>
  <c r="AC33" i="44" s="1"/>
  <c r="AB74" i="43"/>
  <c r="AC28" i="42"/>
  <c r="AB34" i="39"/>
  <c r="AA27" i="44"/>
  <c r="AA24" i="44"/>
  <c r="AC24" i="44"/>
  <c r="AA25" i="44"/>
  <c r="AA18" i="44"/>
  <c r="Z23" i="44"/>
  <c r="Z28" i="44"/>
  <c r="Z24" i="44"/>
  <c r="Z27" i="44"/>
  <c r="Z25" i="44"/>
  <c r="Z29" i="44"/>
  <c r="Z33" i="44" s="1"/>
  <c r="AB24" i="44"/>
  <c r="AC26" i="44"/>
  <c r="AA26" i="44"/>
  <c r="AB26" i="44"/>
  <c r="AA23" i="44"/>
  <c r="Z26" i="44"/>
  <c r="AB35" i="39"/>
  <c r="AB30" i="39"/>
  <c r="AA28" i="44"/>
  <c r="AB31" i="39"/>
  <c r="AA22" i="44"/>
  <c r="AC28" i="44"/>
  <c r="AC25" i="44"/>
  <c r="AB20" i="40"/>
  <c r="Z18" i="44"/>
  <c r="AA32" i="39"/>
  <c r="AA34" i="39"/>
  <c r="AA30" i="39"/>
  <c r="AA33" i="39"/>
  <c r="AB31" i="42"/>
  <c r="AB26" i="42"/>
  <c r="AB30" i="42"/>
  <c r="AB28" i="42"/>
  <c r="AB29" i="42"/>
  <c r="AC27" i="42"/>
  <c r="AC31" i="42"/>
  <c r="AC26" i="42"/>
  <c r="AC30" i="42"/>
  <c r="AC29" i="42"/>
  <c r="AA13" i="40" l="1"/>
  <c r="AB13" i="40"/>
  <c r="AB38" i="42"/>
  <c r="AC20" i="50"/>
  <c r="AD37" i="43"/>
  <c r="AC31" i="39"/>
  <c r="AC19" i="50"/>
  <c r="AC21" i="50"/>
  <c r="AC22" i="50"/>
  <c r="AB21" i="40"/>
  <c r="AB17" i="40"/>
  <c r="Z31" i="44"/>
  <c r="Z32" i="44" s="1"/>
  <c r="AA31" i="44"/>
  <c r="AA32" i="44" s="1"/>
  <c r="AB31" i="44"/>
  <c r="AB32" i="44" s="1"/>
  <c r="AC31" i="44"/>
  <c r="AC32" i="44" s="1"/>
  <c r="AA21" i="71"/>
  <c r="AB42" i="43"/>
  <c r="AC39" i="43"/>
  <c r="AC30" i="39"/>
  <c r="AD40" i="43"/>
  <c r="AD45" i="43" s="1"/>
  <c r="AB37" i="43"/>
  <c r="AA17" i="40"/>
  <c r="AD21" i="71"/>
  <c r="AC22" i="71"/>
  <c r="AC18" i="71"/>
  <c r="AB38" i="43"/>
  <c r="AC41" i="43"/>
  <c r="AD39" i="43"/>
  <c r="AC36" i="43"/>
  <c r="AC20" i="71"/>
  <c r="AC19" i="71"/>
  <c r="AC38" i="42"/>
  <c r="AC33" i="39"/>
  <c r="AC25" i="40"/>
  <c r="AC17" i="40"/>
  <c r="AC29" i="39"/>
  <c r="AA20" i="71"/>
  <c r="AA21" i="40"/>
  <c r="AA22" i="71"/>
  <c r="AA19" i="71"/>
  <c r="AC21" i="40"/>
  <c r="AC20" i="40"/>
  <c r="AC37" i="42"/>
  <c r="AD20" i="71"/>
  <c r="AC34" i="39"/>
  <c r="AC13" i="40"/>
  <c r="AC35" i="39"/>
  <c r="AC32" i="39"/>
  <c r="AD22" i="71"/>
  <c r="AD18" i="71"/>
  <c r="AA26" i="42"/>
  <c r="AC23" i="69"/>
  <c r="AA23" i="69"/>
  <c r="AA42" i="43"/>
  <c r="AD41" i="43"/>
  <c r="AB41" i="43"/>
  <c r="AA22" i="50"/>
  <c r="AA20" i="50"/>
  <c r="AA21" i="50"/>
  <c r="AA19" i="50"/>
  <c r="AD42" i="43"/>
  <c r="AA41" i="43"/>
  <c r="AA31" i="43"/>
  <c r="AB25" i="40"/>
  <c r="AA40" i="43"/>
  <c r="AA45" i="43" s="1"/>
  <c r="AD31" i="43"/>
  <c r="AB23" i="69"/>
  <c r="AA39" i="43"/>
  <c r="AD36" i="43"/>
  <c r="AB39" i="43"/>
  <c r="AD38" i="43"/>
  <c r="AA38" i="43"/>
  <c r="AA27" i="42"/>
  <c r="AA37" i="43"/>
  <c r="AB36" i="43"/>
  <c r="AA36" i="43"/>
  <c r="AB18" i="71"/>
  <c r="AB20" i="71"/>
  <c r="AB19" i="71"/>
  <c r="AB22" i="71"/>
  <c r="AB21" i="71"/>
  <c r="AC31" i="43"/>
  <c r="AC42" i="43"/>
  <c r="AC40" i="43"/>
  <c r="AC45" i="43" s="1"/>
  <c r="AB40" i="43"/>
  <c r="AB45" i="43" s="1"/>
  <c r="AA25" i="40"/>
  <c r="AC37" i="43"/>
  <c r="AC38" i="43"/>
  <c r="AB21" i="50"/>
  <c r="AB18" i="50"/>
  <c r="AB19" i="50"/>
  <c r="AB20" i="50"/>
  <c r="AB22" i="50"/>
  <c r="AB36" i="39"/>
  <c r="AB16" i="40" s="1"/>
  <c r="AB31" i="43"/>
  <c r="AA30" i="42"/>
  <c r="AA28" i="42"/>
  <c r="AA39" i="42"/>
  <c r="AA37" i="42"/>
  <c r="AA38" i="42"/>
  <c r="AA31" i="42"/>
  <c r="AA36" i="39"/>
  <c r="AA16" i="40" s="1"/>
  <c r="AB32" i="42"/>
  <c r="AC32" i="42"/>
  <c r="AC23" i="50" l="1"/>
  <c r="AD23" i="71"/>
  <c r="AC23" i="71"/>
  <c r="AC36" i="39"/>
  <c r="AC12" i="40" s="1"/>
  <c r="AA23" i="71"/>
  <c r="AA43" i="43"/>
  <c r="AA44" i="43" s="1"/>
  <c r="AB23" i="50"/>
  <c r="AC43" i="43"/>
  <c r="AC44" i="43" s="1"/>
  <c r="AB43" i="43"/>
  <c r="AB44" i="43" s="1"/>
  <c r="AD43" i="43"/>
  <c r="AD44" i="43" s="1"/>
  <c r="AA23" i="50"/>
  <c r="AA32" i="42"/>
  <c r="AB12" i="40"/>
  <c r="AA12" i="40"/>
  <c r="AB23" i="71"/>
  <c r="W64" i="35"/>
  <c r="X64" i="35"/>
  <c r="Y64" i="35"/>
  <c r="Z64" i="35"/>
  <c r="W65" i="35"/>
  <c r="X65" i="35"/>
  <c r="Y65" i="35"/>
  <c r="Z65" i="35"/>
  <c r="AC16" i="40" l="1"/>
  <c r="W65" i="45"/>
  <c r="X65" i="45"/>
  <c r="Y65" i="45"/>
  <c r="Z65" i="45"/>
  <c r="W66" i="45"/>
  <c r="X66" i="45"/>
  <c r="Y66" i="45"/>
  <c r="Z66" i="45"/>
  <c r="W68" i="45"/>
  <c r="X68" i="45"/>
  <c r="Y68" i="45"/>
  <c r="Z68" i="45"/>
  <c r="W67" i="42" l="1"/>
  <c r="X67" i="42"/>
  <c r="Z67" i="42"/>
  <c r="W66" i="42"/>
  <c r="X66" i="42"/>
  <c r="Y66" i="42"/>
  <c r="Z66" i="42"/>
  <c r="AD66" i="42"/>
  <c r="W68" i="42"/>
  <c r="X68" i="42"/>
  <c r="Y68" i="42"/>
  <c r="Z68" i="42"/>
  <c r="AD68" i="42"/>
  <c r="W69" i="42"/>
  <c r="X69" i="42"/>
  <c r="Y69" i="42"/>
  <c r="Z69" i="42"/>
  <c r="AD69" i="42"/>
  <c r="W65" i="39"/>
  <c r="X65" i="39"/>
  <c r="Y65" i="39"/>
  <c r="Z65" i="39"/>
  <c r="AD65" i="39"/>
  <c r="W66" i="39"/>
  <c r="X66" i="39"/>
  <c r="Y66" i="39"/>
  <c r="Z66" i="39"/>
  <c r="AD66" i="39"/>
  <c r="W68" i="39"/>
  <c r="X68" i="39"/>
  <c r="Y68" i="39"/>
  <c r="Z68" i="39"/>
  <c r="AD68" i="39"/>
  <c r="W69" i="39"/>
  <c r="X69" i="39"/>
  <c r="Y69" i="39"/>
  <c r="Z69" i="39"/>
  <c r="AD69" i="39"/>
  <c r="W72" i="39"/>
  <c r="X72" i="39"/>
  <c r="Y72" i="39"/>
  <c r="Z72" i="39"/>
  <c r="AD72" i="39"/>
  <c r="W73" i="39"/>
  <c r="X73" i="39"/>
  <c r="Y73" i="39"/>
  <c r="Z73" i="39"/>
  <c r="AD73" i="39"/>
  <c r="W74" i="39"/>
  <c r="X74" i="39"/>
  <c r="Y74" i="39"/>
  <c r="Z74" i="39"/>
  <c r="AD74" i="39"/>
  <c r="W75" i="39"/>
  <c r="X75" i="39"/>
  <c r="Y75" i="39"/>
  <c r="Z75" i="39"/>
  <c r="AD75" i="39"/>
  <c r="V55" i="44"/>
  <c r="W55" i="44"/>
  <c r="X55" i="44"/>
  <c r="Y55" i="44"/>
  <c r="V56" i="44"/>
  <c r="W56" i="44"/>
  <c r="X56" i="44"/>
  <c r="Y56" i="44"/>
  <c r="V57" i="44"/>
  <c r="W57" i="44"/>
  <c r="X57" i="44"/>
  <c r="Y57" i="44"/>
  <c r="V58" i="44"/>
  <c r="W58" i="44"/>
  <c r="X58" i="44"/>
  <c r="Y58" i="44"/>
  <c r="V23" i="44"/>
  <c r="W22" i="44"/>
  <c r="X23" i="44"/>
  <c r="Y22" i="44"/>
  <c r="V19" i="44"/>
  <c r="W19" i="44"/>
  <c r="X19" i="44"/>
  <c r="Y19" i="44"/>
  <c r="X50" i="49"/>
  <c r="Z20" i="49"/>
  <c r="AD23" i="40"/>
  <c r="X20" i="49" l="1"/>
  <c r="AD67" i="42"/>
  <c r="W20" i="49"/>
  <c r="W23" i="40"/>
  <c r="X67" i="39"/>
  <c r="Y67" i="42"/>
  <c r="X39" i="42"/>
  <c r="Z23" i="40"/>
  <c r="W50" i="49"/>
  <c r="AD67" i="39"/>
  <c r="W67" i="39"/>
  <c r="AD39" i="42"/>
  <c r="Y20" i="49"/>
  <c r="Y23" i="40"/>
  <c r="Z50" i="49"/>
  <c r="Z67" i="39"/>
  <c r="X23" i="40"/>
  <c r="Y50" i="49"/>
  <c r="Y67" i="39"/>
  <c r="Y39" i="42"/>
  <c r="AD34" i="39"/>
  <c r="W18" i="44"/>
  <c r="Y29" i="44"/>
  <c r="Y33" i="44" s="1"/>
  <c r="W29" i="44"/>
  <c r="W33" i="44" s="1"/>
  <c r="X28" i="44"/>
  <c r="V28" i="44"/>
  <c r="Y27" i="44"/>
  <c r="W27" i="44"/>
  <c r="X26" i="44"/>
  <c r="V26" i="44"/>
  <c r="Y25" i="44"/>
  <c r="W25" i="44"/>
  <c r="X24" i="44"/>
  <c r="V24" i="44"/>
  <c r="Y23" i="44"/>
  <c r="W23" i="44"/>
  <c r="X22" i="44"/>
  <c r="V22" i="44"/>
  <c r="X29" i="44"/>
  <c r="X33" i="44" s="1"/>
  <c r="V29" i="44"/>
  <c r="V33" i="44" s="1"/>
  <c r="Y28" i="44"/>
  <c r="W28" i="44"/>
  <c r="X27" i="44"/>
  <c r="V27" i="44"/>
  <c r="Y26" i="44"/>
  <c r="W26" i="44"/>
  <c r="X25" i="44"/>
  <c r="V25" i="44"/>
  <c r="Y24" i="44"/>
  <c r="W24" i="44"/>
  <c r="Y18" i="44"/>
  <c r="X18" i="44"/>
  <c r="V18" i="44"/>
  <c r="Y31" i="44" l="1"/>
  <c r="Y32" i="44" s="1"/>
  <c r="W31" i="44"/>
  <c r="W32" i="44" s="1"/>
  <c r="V31" i="44"/>
  <c r="V32" i="44" s="1"/>
  <c r="X31" i="44"/>
  <c r="X32" i="44" s="1"/>
  <c r="AD35" i="39"/>
  <c r="Y20" i="40"/>
  <c r="Z17" i="40"/>
  <c r="W20" i="40"/>
  <c r="X13" i="40"/>
  <c r="AD20" i="40"/>
  <c r="W33" i="39"/>
  <c r="W35" i="39"/>
  <c r="W29" i="39"/>
  <c r="W31" i="39"/>
  <c r="W32" i="39"/>
  <c r="AD31" i="42"/>
  <c r="AD37" i="42"/>
  <c r="AD38" i="42"/>
  <c r="X34" i="39"/>
  <c r="W34" i="39"/>
  <c r="X35" i="39"/>
  <c r="AD31" i="39"/>
  <c r="AD21" i="40"/>
  <c r="AD17" i="40"/>
  <c r="AD13" i="40"/>
  <c r="Y33" i="39"/>
  <c r="AD30" i="39"/>
  <c r="Y31" i="39"/>
  <c r="Y32" i="39"/>
  <c r="Y30" i="39"/>
  <c r="Y29" i="39"/>
  <c r="Z32" i="39"/>
  <c r="Z35" i="39"/>
  <c r="W30" i="39"/>
  <c r="Y34" i="39"/>
  <c r="Y35" i="39"/>
  <c r="Y21" i="40"/>
  <c r="Z20" i="40"/>
  <c r="Y17" i="40"/>
  <c r="AD32" i="39"/>
  <c r="Z13" i="40"/>
  <c r="Z38" i="42"/>
  <c r="Z28" i="42"/>
  <c r="Z29" i="42"/>
  <c r="Z26" i="42"/>
  <c r="Z30" i="42"/>
  <c r="Z37" i="42"/>
  <c r="Z27" i="42"/>
  <c r="X30" i="39"/>
  <c r="X31" i="39"/>
  <c r="X29" i="39"/>
  <c r="X33" i="39"/>
  <c r="AD29" i="39"/>
  <c r="X32" i="39"/>
  <c r="AD33" i="39"/>
  <c r="Y29" i="42"/>
  <c r="Y26" i="42"/>
  <c r="Y30" i="42"/>
  <c r="Y37" i="42"/>
  <c r="Y27" i="42"/>
  <c r="Y38" i="42"/>
  <c r="Y28" i="42"/>
  <c r="Z30" i="39"/>
  <c r="Z31" i="39"/>
  <c r="Z29" i="39"/>
  <c r="Z33" i="39"/>
  <c r="Y31" i="42"/>
  <c r="W13" i="40"/>
  <c r="W37" i="42"/>
  <c r="W27" i="42"/>
  <c r="W38" i="42"/>
  <c r="W28" i="42"/>
  <c r="W29" i="42"/>
  <c r="W26" i="42"/>
  <c r="W30" i="42"/>
  <c r="Z31" i="42"/>
  <c r="X21" i="40"/>
  <c r="W31" i="42"/>
  <c r="Z34" i="39"/>
  <c r="X17" i="40"/>
  <c r="Z21" i="40"/>
  <c r="Y13" i="40"/>
  <c r="W39" i="42"/>
  <c r="AD27" i="42"/>
  <c r="AD28" i="42"/>
  <c r="AD29" i="42"/>
  <c r="AD26" i="42"/>
  <c r="AD30" i="42"/>
  <c r="W21" i="40"/>
  <c r="X26" i="42"/>
  <c r="X30" i="42"/>
  <c r="X37" i="42"/>
  <c r="X27" i="42"/>
  <c r="X38" i="42"/>
  <c r="X28" i="42"/>
  <c r="X29" i="42"/>
  <c r="X20" i="40"/>
  <c r="W17" i="40"/>
  <c r="X31" i="42"/>
  <c r="Z39" i="42"/>
  <c r="W36" i="39" l="1"/>
  <c r="W12" i="40" s="1"/>
  <c r="AD36" i="39"/>
  <c r="AD16" i="40" s="1"/>
  <c r="Y36" i="39"/>
  <c r="Y16" i="40" s="1"/>
  <c r="X36" i="39"/>
  <c r="X12" i="40" s="1"/>
  <c r="W32" i="42"/>
  <c r="Y32" i="42"/>
  <c r="X32" i="42"/>
  <c r="AD32" i="42"/>
  <c r="Z32" i="42"/>
  <c r="Z36" i="39"/>
  <c r="Z16" i="40" s="1"/>
  <c r="W73" i="43"/>
  <c r="X73" i="43"/>
  <c r="Y73" i="43"/>
  <c r="Z73" i="43"/>
  <c r="W75" i="43"/>
  <c r="X75" i="43"/>
  <c r="Y75" i="43"/>
  <c r="Z75" i="43"/>
  <c r="W32" i="43"/>
  <c r="X32" i="43"/>
  <c r="Y32" i="43"/>
  <c r="Z32" i="43"/>
  <c r="W57" i="47"/>
  <c r="X57" i="47"/>
  <c r="Y57" i="47"/>
  <c r="Z57" i="47"/>
  <c r="W58" i="47"/>
  <c r="X58" i="47"/>
  <c r="Y58" i="47"/>
  <c r="Z58" i="47"/>
  <c r="W18" i="47"/>
  <c r="W12" i="69" s="1"/>
  <c r="X18" i="47"/>
  <c r="X12" i="69" s="1"/>
  <c r="Y18" i="47"/>
  <c r="Y12" i="69" s="1"/>
  <c r="Z18" i="47"/>
  <c r="Z12" i="69" s="1"/>
  <c r="Z56" i="47"/>
  <c r="W59" i="47"/>
  <c r="X59" i="47"/>
  <c r="Y59" i="47"/>
  <c r="Z59" i="47"/>
  <c r="W68" i="46"/>
  <c r="X68" i="46"/>
  <c r="Y68" i="46"/>
  <c r="Z68" i="46"/>
  <c r="W69" i="46"/>
  <c r="X69" i="46"/>
  <c r="Y69" i="46"/>
  <c r="Z69" i="46"/>
  <c r="W71" i="46"/>
  <c r="X71" i="46"/>
  <c r="Y71" i="46"/>
  <c r="Z71" i="46"/>
  <c r="W25" i="46"/>
  <c r="W11" i="69" s="1"/>
  <c r="X25" i="46"/>
  <c r="X11" i="69" s="1"/>
  <c r="Y25" i="46"/>
  <c r="Y11" i="69" s="1"/>
  <c r="Z25" i="46"/>
  <c r="Z11" i="69" s="1"/>
  <c r="W70" i="46"/>
  <c r="X70" i="46"/>
  <c r="Y70" i="46"/>
  <c r="Z70" i="46"/>
  <c r="W23" i="45"/>
  <c r="W10" i="69" s="1"/>
  <c r="X23" i="45"/>
  <c r="X10" i="69" s="1"/>
  <c r="Y23" i="45"/>
  <c r="Y10" i="69" s="1"/>
  <c r="Z23" i="45"/>
  <c r="Z10" i="69" s="1"/>
  <c r="W67" i="45"/>
  <c r="X67" i="45"/>
  <c r="Y67" i="45"/>
  <c r="Z67" i="45"/>
  <c r="W69" i="34"/>
  <c r="X69" i="34"/>
  <c r="Y69" i="34"/>
  <c r="Z69" i="34"/>
  <c r="W67" i="34"/>
  <c r="X67" i="34"/>
  <c r="Y67" i="34"/>
  <c r="Z67" i="34"/>
  <c r="W68" i="34"/>
  <c r="X68" i="34"/>
  <c r="Y68" i="34"/>
  <c r="Z68" i="34"/>
  <c r="W70" i="34"/>
  <c r="X70" i="34"/>
  <c r="Y70" i="34"/>
  <c r="Z70" i="34"/>
  <c r="W25" i="34"/>
  <c r="W9" i="69" s="1"/>
  <c r="X25" i="34"/>
  <c r="X9" i="69" s="1"/>
  <c r="Y25" i="34"/>
  <c r="Y9" i="69" s="1"/>
  <c r="Z25" i="34"/>
  <c r="Z9" i="69" s="1"/>
  <c r="W16" i="40" l="1"/>
  <c r="Y23" i="46"/>
  <c r="Z23" i="46"/>
  <c r="W23" i="46"/>
  <c r="X23" i="34"/>
  <c r="AD12" i="40"/>
  <c r="Z11" i="50"/>
  <c r="Y23" i="34"/>
  <c r="X23" i="46"/>
  <c r="W23" i="34"/>
  <c r="Z23" i="34"/>
  <c r="Z12" i="40"/>
  <c r="Y12" i="40"/>
  <c r="X16" i="40"/>
  <c r="W66" i="34"/>
  <c r="Z21" i="45"/>
  <c r="Z64" i="45"/>
  <c r="W67" i="46"/>
  <c r="Y16" i="47"/>
  <c r="Z72" i="43"/>
  <c r="Y76" i="43"/>
  <c r="W74" i="43"/>
  <c r="Z66" i="34"/>
  <c r="Y21" i="45"/>
  <c r="Y64" i="45"/>
  <c r="Z67" i="46"/>
  <c r="X16" i="47"/>
  <c r="Y56" i="47"/>
  <c r="X30" i="43"/>
  <c r="Y72" i="43"/>
  <c r="X76" i="43"/>
  <c r="Z74" i="43"/>
  <c r="Y66" i="34"/>
  <c r="X21" i="45"/>
  <c r="X64" i="45"/>
  <c r="Y67" i="46"/>
  <c r="W16" i="47"/>
  <c r="X56" i="47"/>
  <c r="X72" i="43"/>
  <c r="W76" i="43"/>
  <c r="Y74" i="43"/>
  <c r="X66" i="34"/>
  <c r="W21" i="45"/>
  <c r="W64" i="45"/>
  <c r="X67" i="46"/>
  <c r="Z16" i="47"/>
  <c r="W56" i="47"/>
  <c r="Z30" i="43"/>
  <c r="W72" i="43"/>
  <c r="Z76" i="43"/>
  <c r="X74" i="43"/>
  <c r="Y30" i="43"/>
  <c r="W30" i="43"/>
  <c r="W62" i="48"/>
  <c r="X62" i="48"/>
  <c r="Y62" i="48"/>
  <c r="Z62" i="48"/>
  <c r="W63" i="48"/>
  <c r="X63" i="48"/>
  <c r="Y63" i="48"/>
  <c r="Z63" i="48"/>
  <c r="W20" i="48"/>
  <c r="X20" i="48"/>
  <c r="X8" i="69" s="1"/>
  <c r="Y20" i="48"/>
  <c r="Z20" i="48"/>
  <c r="X64" i="48"/>
  <c r="Z64" i="48"/>
  <c r="W61" i="48"/>
  <c r="Y61" i="48"/>
  <c r="U64" i="35"/>
  <c r="V64" i="35"/>
  <c r="U65" i="35"/>
  <c r="V65" i="35"/>
  <c r="U73" i="43"/>
  <c r="V73" i="43"/>
  <c r="U75" i="43"/>
  <c r="V75" i="43"/>
  <c r="T55" i="44"/>
  <c r="U55" i="44"/>
  <c r="T56" i="44"/>
  <c r="U56" i="44"/>
  <c r="T57" i="44"/>
  <c r="U57" i="44"/>
  <c r="T58" i="44"/>
  <c r="U58" i="44"/>
  <c r="U65" i="39"/>
  <c r="V65" i="39"/>
  <c r="U66" i="39"/>
  <c r="V66" i="39"/>
  <c r="U68" i="39"/>
  <c r="V68" i="39"/>
  <c r="U69" i="39"/>
  <c r="V69" i="39"/>
  <c r="U72" i="39"/>
  <c r="V72" i="39"/>
  <c r="U73" i="39"/>
  <c r="V73" i="39"/>
  <c r="U74" i="39"/>
  <c r="V74" i="39"/>
  <c r="U75" i="39"/>
  <c r="V75" i="39"/>
  <c r="U66" i="42"/>
  <c r="V66" i="42"/>
  <c r="U68" i="42"/>
  <c r="V68" i="42"/>
  <c r="U69" i="42"/>
  <c r="V69" i="42"/>
  <c r="Y12" i="50" l="1"/>
  <c r="Z30" i="34"/>
  <c r="W35" i="34"/>
  <c r="Y9" i="50"/>
  <c r="X35" i="46"/>
  <c r="X26" i="47"/>
  <c r="X31" i="34"/>
  <c r="W11" i="50"/>
  <c r="Z24" i="46"/>
  <c r="Z11" i="71" s="1"/>
  <c r="Z29" i="45"/>
  <c r="Y11" i="50"/>
  <c r="X10" i="50"/>
  <c r="Z36" i="46"/>
  <c r="Z33" i="46"/>
  <c r="Y30" i="46"/>
  <c r="Y34" i="46"/>
  <c r="Y39" i="46" s="1"/>
  <c r="Z31" i="46"/>
  <c r="Y32" i="46"/>
  <c r="Z35" i="46"/>
  <c r="Y36" i="46"/>
  <c r="Z34" i="46"/>
  <c r="Z39" i="46" s="1"/>
  <c r="Z32" i="46"/>
  <c r="Y33" i="46"/>
  <c r="Y35" i="46"/>
  <c r="Y24" i="46"/>
  <c r="Y11" i="71" s="1"/>
  <c r="Z30" i="46"/>
  <c r="Y31" i="46"/>
  <c r="X33" i="34"/>
  <c r="X38" i="34" s="1"/>
  <c r="W36" i="46"/>
  <c r="W35" i="46"/>
  <c r="W33" i="46"/>
  <c r="W24" i="46"/>
  <c r="W11" i="71" s="1"/>
  <c r="W31" i="46"/>
  <c r="W32" i="46"/>
  <c r="W30" i="46"/>
  <c r="W34" i="46"/>
  <c r="W39" i="46" s="1"/>
  <c r="X32" i="34"/>
  <c r="X34" i="34"/>
  <c r="X9" i="50"/>
  <c r="X24" i="34"/>
  <c r="X9" i="71" s="1"/>
  <c r="X35" i="34"/>
  <c r="X30" i="34"/>
  <c r="W31" i="34"/>
  <c r="Y31" i="34"/>
  <c r="X42" i="43"/>
  <c r="Y35" i="34"/>
  <c r="Y30" i="34"/>
  <c r="Y32" i="34"/>
  <c r="Y34" i="34"/>
  <c r="Y33" i="34"/>
  <c r="Y38" i="34" s="1"/>
  <c r="Z32" i="34"/>
  <c r="Z34" i="34"/>
  <c r="Y24" i="34"/>
  <c r="Y9" i="71" s="1"/>
  <c r="W32" i="34"/>
  <c r="W30" i="34"/>
  <c r="W34" i="34"/>
  <c r="X32" i="46"/>
  <c r="X36" i="46"/>
  <c r="W33" i="34"/>
  <c r="W38" i="34" s="1"/>
  <c r="Z33" i="34"/>
  <c r="Z38" i="34" s="1"/>
  <c r="Z35" i="34"/>
  <c r="X41" i="43"/>
  <c r="W38" i="43"/>
  <c r="Y37" i="43"/>
  <c r="Z39" i="43"/>
  <c r="Y8" i="69"/>
  <c r="Y13" i="69" s="1"/>
  <c r="X31" i="43"/>
  <c r="X37" i="43"/>
  <c r="X33" i="46"/>
  <c r="X30" i="46"/>
  <c r="X34" i="46"/>
  <c r="X39" i="46" s="1"/>
  <c r="Y33" i="45"/>
  <c r="Y10" i="50"/>
  <c r="Z24" i="34"/>
  <c r="Z9" i="71" s="1"/>
  <c r="Z9" i="50"/>
  <c r="X38" i="43"/>
  <c r="X39" i="43"/>
  <c r="Y26" i="47"/>
  <c r="Y23" i="47"/>
  <c r="X31" i="46"/>
  <c r="Z33" i="45"/>
  <c r="Z10" i="50"/>
  <c r="W24" i="34"/>
  <c r="W9" i="71" s="1"/>
  <c r="W9" i="50"/>
  <c r="Z8" i="69"/>
  <c r="Z13" i="69" s="1"/>
  <c r="Z23" i="47"/>
  <c r="Z12" i="50"/>
  <c r="X24" i="46"/>
  <c r="X11" i="71" s="1"/>
  <c r="X11" i="50"/>
  <c r="W8" i="69"/>
  <c r="X40" i="43"/>
  <c r="X45" i="43" s="1"/>
  <c r="W29" i="45"/>
  <c r="W10" i="50"/>
  <c r="W26" i="47"/>
  <c r="W12" i="50"/>
  <c r="X23" i="47"/>
  <c r="X12" i="50"/>
  <c r="W23" i="47"/>
  <c r="Y29" i="45"/>
  <c r="Z31" i="34"/>
  <c r="Y36" i="43"/>
  <c r="Y40" i="43"/>
  <c r="Y45" i="43" s="1"/>
  <c r="Y31" i="43"/>
  <c r="Y41" i="43"/>
  <c r="Y38" i="43"/>
  <c r="Y42" i="43"/>
  <c r="W37" i="43"/>
  <c r="Z38" i="43"/>
  <c r="W36" i="43"/>
  <c r="Z37" i="43"/>
  <c r="Z31" i="43"/>
  <c r="Z40" i="43"/>
  <c r="Z45" i="43" s="1"/>
  <c r="Z41" i="43"/>
  <c r="AD25" i="40"/>
  <c r="W40" i="43"/>
  <c r="W45" i="43" s="1"/>
  <c r="W41" i="43"/>
  <c r="Z42" i="43"/>
  <c r="W42" i="43"/>
  <c r="Y39" i="43"/>
  <c r="Y25" i="40"/>
  <c r="Z17" i="47"/>
  <c r="Z12" i="71" s="1"/>
  <c r="Z24" i="47"/>
  <c r="Z25" i="47"/>
  <c r="Z29" i="47" s="1"/>
  <c r="X36" i="43"/>
  <c r="X25" i="40"/>
  <c r="Y22" i="45"/>
  <c r="Y10" i="71" s="1"/>
  <c r="Y30" i="45"/>
  <c r="Y31" i="45"/>
  <c r="Y28" i="45"/>
  <c r="Y32" i="45"/>
  <c r="Y36" i="45" s="1"/>
  <c r="X22" i="45"/>
  <c r="X10" i="71" s="1"/>
  <c r="X31" i="45"/>
  <c r="X28" i="45"/>
  <c r="X32" i="45"/>
  <c r="X36" i="45" s="1"/>
  <c r="X30" i="45"/>
  <c r="W31" i="43"/>
  <c r="W22" i="45"/>
  <c r="W10" i="71" s="1"/>
  <c r="W28" i="45"/>
  <c r="W32" i="45"/>
  <c r="W36" i="45" s="1"/>
  <c r="W30" i="45"/>
  <c r="W31" i="45"/>
  <c r="W17" i="47"/>
  <c r="W12" i="71" s="1"/>
  <c r="W24" i="47"/>
  <c r="W25" i="47"/>
  <c r="W29" i="47" s="1"/>
  <c r="W33" i="45"/>
  <c r="Z26" i="47"/>
  <c r="X33" i="45"/>
  <c r="Y17" i="47"/>
  <c r="Y12" i="71" s="1"/>
  <c r="Y25" i="47"/>
  <c r="Y29" i="47" s="1"/>
  <c r="Y24" i="47"/>
  <c r="W39" i="43"/>
  <c r="W25" i="40"/>
  <c r="Z36" i="43"/>
  <c r="Z25" i="40"/>
  <c r="X17" i="47"/>
  <c r="X12" i="71" s="1"/>
  <c r="X24" i="47"/>
  <c r="X25" i="47"/>
  <c r="X29" i="47" s="1"/>
  <c r="Z22" i="45"/>
  <c r="Z10" i="71" s="1"/>
  <c r="Z30" i="45"/>
  <c r="Z31" i="45"/>
  <c r="Z28" i="45"/>
  <c r="Z32" i="45"/>
  <c r="Z36" i="45" s="1"/>
  <c r="X29" i="45"/>
  <c r="Z18" i="48"/>
  <c r="X18" i="48"/>
  <c r="Y18" i="48"/>
  <c r="W18" i="48"/>
  <c r="X13" i="69"/>
  <c r="X18" i="69" s="1"/>
  <c r="Y64" i="48"/>
  <c r="W64" i="48"/>
  <c r="Z61" i="48"/>
  <c r="X61" i="48"/>
  <c r="W8" i="50" l="1"/>
  <c r="Y25" i="48"/>
  <c r="Z37" i="46"/>
  <c r="Z38" i="46" s="1"/>
  <c r="Y37" i="46"/>
  <c r="Y38" i="46" s="1"/>
  <c r="W37" i="46"/>
  <c r="W38" i="46" s="1"/>
  <c r="X36" i="34"/>
  <c r="X37" i="34" s="1"/>
  <c r="Y36" i="34"/>
  <c r="Y37" i="34" s="1"/>
  <c r="W36" i="34"/>
  <c r="W37" i="34" s="1"/>
  <c r="Z36" i="34"/>
  <c r="Z37" i="34" s="1"/>
  <c r="Y27" i="47"/>
  <c r="Y28" i="47" s="1"/>
  <c r="X43" i="43"/>
  <c r="X44" i="43" s="1"/>
  <c r="W43" i="43"/>
  <c r="W44" i="43" s="1"/>
  <c r="X37" i="46"/>
  <c r="X38" i="46" s="1"/>
  <c r="Z20" i="69"/>
  <c r="Z19" i="69"/>
  <c r="Z21" i="69"/>
  <c r="Z22" i="69"/>
  <c r="Z18" i="69"/>
  <c r="Y21" i="69"/>
  <c r="Y18" i="69"/>
  <c r="Y20" i="69"/>
  <c r="Y22" i="69"/>
  <c r="Y19" i="69"/>
  <c r="X25" i="48"/>
  <c r="X8" i="50"/>
  <c r="X34" i="45"/>
  <c r="X35" i="45" s="1"/>
  <c r="W13" i="69"/>
  <c r="Z25" i="48"/>
  <c r="Z8" i="50"/>
  <c r="Y28" i="48"/>
  <c r="Y8" i="50"/>
  <c r="X27" i="47"/>
  <c r="X28" i="47" s="1"/>
  <c r="W27" i="47"/>
  <c r="W28" i="47" s="1"/>
  <c r="Z34" i="45"/>
  <c r="Z35" i="45" s="1"/>
  <c r="Y43" i="43"/>
  <c r="Y44" i="43" s="1"/>
  <c r="Z43" i="43"/>
  <c r="Z44" i="43" s="1"/>
  <c r="X28" i="48"/>
  <c r="W34" i="45"/>
  <c r="W35" i="45" s="1"/>
  <c r="Z27" i="47"/>
  <c r="Z28" i="47" s="1"/>
  <c r="Y34" i="45"/>
  <c r="Y35" i="45" s="1"/>
  <c r="W19" i="48"/>
  <c r="W8" i="71" s="1"/>
  <c r="W27" i="48"/>
  <c r="W31" i="48" s="1"/>
  <c r="W26" i="48"/>
  <c r="Z19" i="48"/>
  <c r="Z8" i="71" s="1"/>
  <c r="Z26" i="48"/>
  <c r="Z27" i="48"/>
  <c r="Z31" i="48" s="1"/>
  <c r="W25" i="48"/>
  <c r="Z28" i="48"/>
  <c r="W28" i="48"/>
  <c r="Y19" i="48"/>
  <c r="Y8" i="71" s="1"/>
  <c r="Y27" i="48"/>
  <c r="Y31" i="48" s="1"/>
  <c r="Y26" i="48"/>
  <c r="X19" i="48"/>
  <c r="X8" i="71" s="1"/>
  <c r="X26" i="48"/>
  <c r="X27" i="48"/>
  <c r="X31" i="48" s="1"/>
  <c r="X22" i="69"/>
  <c r="X19" i="69"/>
  <c r="X20" i="69"/>
  <c r="X21" i="69"/>
  <c r="Y23" i="69" l="1"/>
  <c r="Z23" i="69"/>
  <c r="W19" i="69"/>
  <c r="W21" i="69"/>
  <c r="W22" i="69"/>
  <c r="W20" i="69"/>
  <c r="W18" i="69"/>
  <c r="X29" i="48"/>
  <c r="X30" i="48" s="1"/>
  <c r="X23" i="69"/>
  <c r="X13" i="50"/>
  <c r="X18" i="50" s="1"/>
  <c r="Y13" i="50"/>
  <c r="Y18" i="50" s="1"/>
  <c r="W29" i="48"/>
  <c r="W30" i="48" s="1"/>
  <c r="Z29" i="48"/>
  <c r="Z30" i="48" s="1"/>
  <c r="Z13" i="71"/>
  <c r="W13" i="71"/>
  <c r="W18" i="71" s="1"/>
  <c r="X13" i="71"/>
  <c r="X18" i="71" s="1"/>
  <c r="Y13" i="71"/>
  <c r="Y18" i="71" s="1"/>
  <c r="Z13" i="50"/>
  <c r="Z18" i="50" s="1"/>
  <c r="AD18" i="50"/>
  <c r="W13" i="50"/>
  <c r="W18" i="50" s="1"/>
  <c r="Y29" i="48"/>
  <c r="Y30" i="48" s="1"/>
  <c r="W23" i="69" l="1"/>
  <c r="AD20" i="50"/>
  <c r="AD22" i="50"/>
  <c r="AD19" i="50"/>
  <c r="AD21" i="50"/>
  <c r="Y20" i="71"/>
  <c r="Y22" i="71"/>
  <c r="Y19" i="71"/>
  <c r="Y21" i="71"/>
  <c r="X19" i="71"/>
  <c r="X21" i="71"/>
  <c r="X20" i="71"/>
  <c r="X22" i="71"/>
  <c r="W20" i="71"/>
  <c r="W22" i="71"/>
  <c r="W19" i="71"/>
  <c r="W21" i="71"/>
  <c r="Z19" i="71"/>
  <c r="Z21" i="71"/>
  <c r="Z20" i="71"/>
  <c r="Z22" i="71"/>
  <c r="W20" i="50"/>
  <c r="W22" i="50"/>
  <c r="W19" i="50"/>
  <c r="W21" i="50"/>
  <c r="Z19" i="50"/>
  <c r="Z21" i="50"/>
  <c r="Z20" i="50"/>
  <c r="Z22" i="50"/>
  <c r="Z18" i="71"/>
  <c r="Y20" i="50"/>
  <c r="Y22" i="50"/>
  <c r="Y19" i="50"/>
  <c r="Y21" i="50"/>
  <c r="X19" i="50"/>
  <c r="X21" i="50"/>
  <c r="X20" i="50"/>
  <c r="X22" i="50"/>
  <c r="W23" i="71" l="1"/>
  <c r="Y23" i="71"/>
  <c r="X23" i="50"/>
  <c r="W23" i="50"/>
  <c r="AD23" i="50"/>
  <c r="Z23" i="71"/>
  <c r="Y23" i="50"/>
  <c r="X23" i="71"/>
  <c r="Z23" i="50"/>
  <c r="U57" i="47"/>
  <c r="V57" i="47"/>
  <c r="U58" i="47"/>
  <c r="V58" i="47"/>
  <c r="U56" i="47"/>
  <c r="V56" i="47"/>
  <c r="U59" i="47"/>
  <c r="U18" i="47"/>
  <c r="U12" i="69" s="1"/>
  <c r="V18" i="47"/>
  <c r="V12" i="69" s="1"/>
  <c r="D18" i="47"/>
  <c r="D12" i="69" s="1"/>
  <c r="E18" i="47"/>
  <c r="E12" i="69" s="1"/>
  <c r="F18" i="47"/>
  <c r="F12" i="69" s="1"/>
  <c r="G18" i="47"/>
  <c r="G12" i="69" s="1"/>
  <c r="H18" i="47"/>
  <c r="H12" i="69" s="1"/>
  <c r="I18" i="47"/>
  <c r="I12" i="69" s="1"/>
  <c r="J18" i="47"/>
  <c r="J12" i="69" s="1"/>
  <c r="K18" i="47"/>
  <c r="K12" i="69" s="1"/>
  <c r="L18" i="47"/>
  <c r="L12" i="69" s="1"/>
  <c r="M18" i="47"/>
  <c r="M12" i="69" s="1"/>
  <c r="N18" i="47"/>
  <c r="N12" i="69" s="1"/>
  <c r="O18" i="47"/>
  <c r="O12" i="69" s="1"/>
  <c r="P18" i="47"/>
  <c r="P12" i="69" s="1"/>
  <c r="Q18" i="47"/>
  <c r="Q12" i="69" s="1"/>
  <c r="R18" i="47"/>
  <c r="R12" i="69" s="1"/>
  <c r="S18" i="47"/>
  <c r="S12" i="69" s="1"/>
  <c r="T18" i="47"/>
  <c r="T12" i="69" s="1"/>
  <c r="C18" i="47"/>
  <c r="C12" i="69" s="1"/>
  <c r="C13" i="47"/>
  <c r="C7" i="47"/>
  <c r="J16" i="47" l="1"/>
  <c r="R16" i="47"/>
  <c r="N16" i="47"/>
  <c r="F16" i="47"/>
  <c r="Q16" i="47"/>
  <c r="I16" i="47"/>
  <c r="E16" i="47"/>
  <c r="O16" i="47"/>
  <c r="G16" i="47"/>
  <c r="V16" i="47"/>
  <c r="C16" i="47"/>
  <c r="T16" i="47"/>
  <c r="L16" i="47"/>
  <c r="D16" i="47"/>
  <c r="M16" i="47"/>
  <c r="U16" i="47"/>
  <c r="P16" i="47"/>
  <c r="H16" i="47"/>
  <c r="S16" i="47"/>
  <c r="K16" i="47"/>
  <c r="V59" i="47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C71" i="46"/>
  <c r="U68" i="46"/>
  <c r="V68" i="46"/>
  <c r="U69" i="46"/>
  <c r="V69" i="46"/>
  <c r="U67" i="46"/>
  <c r="V67" i="46"/>
  <c r="V70" i="46"/>
  <c r="D25" i="46"/>
  <c r="D11" i="69" s="1"/>
  <c r="E25" i="46"/>
  <c r="E11" i="69" s="1"/>
  <c r="F25" i="46"/>
  <c r="F11" i="69" s="1"/>
  <c r="G25" i="46"/>
  <c r="G11" i="69" s="1"/>
  <c r="H25" i="46"/>
  <c r="H11" i="69" s="1"/>
  <c r="I25" i="46"/>
  <c r="I11" i="69" s="1"/>
  <c r="J25" i="46"/>
  <c r="J11" i="69" s="1"/>
  <c r="K25" i="46"/>
  <c r="K11" i="69" s="1"/>
  <c r="L25" i="46"/>
  <c r="L11" i="69" s="1"/>
  <c r="M25" i="46"/>
  <c r="M11" i="69" s="1"/>
  <c r="N25" i="46"/>
  <c r="N11" i="69" s="1"/>
  <c r="O25" i="46"/>
  <c r="O11" i="69" s="1"/>
  <c r="P25" i="46"/>
  <c r="P11" i="69" s="1"/>
  <c r="Q25" i="46"/>
  <c r="Q11" i="69" s="1"/>
  <c r="R25" i="46"/>
  <c r="R11" i="69" s="1"/>
  <c r="S25" i="46"/>
  <c r="S11" i="69" s="1"/>
  <c r="T25" i="46"/>
  <c r="T11" i="69" s="1"/>
  <c r="U25" i="46"/>
  <c r="U11" i="69" s="1"/>
  <c r="V25" i="46"/>
  <c r="V11" i="69" s="1"/>
  <c r="C25" i="46"/>
  <c r="C11" i="69" s="1"/>
  <c r="C8" i="46"/>
  <c r="P26" i="47" l="1"/>
  <c r="K12" i="50"/>
  <c r="D17" i="47"/>
  <c r="D12" i="71" s="1"/>
  <c r="L25" i="47"/>
  <c r="L29" i="47" s="1"/>
  <c r="T23" i="47"/>
  <c r="G17" i="47"/>
  <c r="G12" i="71" s="1"/>
  <c r="E23" i="47"/>
  <c r="H12" i="50"/>
  <c r="U12" i="50"/>
  <c r="V12" i="50"/>
  <c r="I12" i="50"/>
  <c r="Q12" i="50"/>
  <c r="N24" i="47"/>
  <c r="R12" i="50"/>
  <c r="J12" i="50"/>
  <c r="T17" i="47"/>
  <c r="T12" i="71" s="1"/>
  <c r="Q26" i="47"/>
  <c r="N25" i="47"/>
  <c r="N29" i="47" s="1"/>
  <c r="Q25" i="47"/>
  <c r="Q29" i="47" s="1"/>
  <c r="J26" i="47"/>
  <c r="J25" i="47"/>
  <c r="J29" i="47" s="1"/>
  <c r="G25" i="47"/>
  <c r="G29" i="47" s="1"/>
  <c r="J17" i="47"/>
  <c r="J12" i="71" s="1"/>
  <c r="U23" i="47"/>
  <c r="V17" i="47"/>
  <c r="V12" i="71" s="1"/>
  <c r="R24" i="47"/>
  <c r="I23" i="47"/>
  <c r="I25" i="47"/>
  <c r="I29" i="47" s="1"/>
  <c r="V25" i="47"/>
  <c r="V29" i="47" s="1"/>
  <c r="I17" i="47"/>
  <c r="I12" i="71" s="1"/>
  <c r="R23" i="47"/>
  <c r="U25" i="47"/>
  <c r="U29" i="47" s="1"/>
  <c r="E25" i="47"/>
  <c r="E29" i="47" s="1"/>
  <c r="U17" i="47"/>
  <c r="U12" i="71" s="1"/>
  <c r="Q17" i="47"/>
  <c r="Q12" i="71" s="1"/>
  <c r="N17" i="47"/>
  <c r="N12" i="71" s="1"/>
  <c r="G26" i="47"/>
  <c r="G24" i="47"/>
  <c r="J23" i="47"/>
  <c r="T26" i="47"/>
  <c r="J24" i="47"/>
  <c r="V24" i="47"/>
  <c r="L17" i="47"/>
  <c r="L12" i="71" s="1"/>
  <c r="R17" i="47"/>
  <c r="R12" i="71" s="1"/>
  <c r="R26" i="47"/>
  <c r="E24" i="47"/>
  <c r="H24" i="47"/>
  <c r="E26" i="47"/>
  <c r="I26" i="47"/>
  <c r="I24" i="47"/>
  <c r="L26" i="47"/>
  <c r="L23" i="47"/>
  <c r="H26" i="47"/>
  <c r="H17" i="47"/>
  <c r="H12" i="71" s="1"/>
  <c r="Q24" i="47"/>
  <c r="H23" i="47"/>
  <c r="H25" i="47"/>
  <c r="H29" i="47" s="1"/>
  <c r="Q23" i="47"/>
  <c r="V23" i="47"/>
  <c r="R25" i="47"/>
  <c r="R29" i="47" s="1"/>
  <c r="K24" i="47"/>
  <c r="M25" i="47"/>
  <c r="M29" i="47" s="1"/>
  <c r="M12" i="50"/>
  <c r="O24" i="47"/>
  <c r="O12" i="50"/>
  <c r="F26" i="47"/>
  <c r="F12" i="50"/>
  <c r="O26" i="47"/>
  <c r="K17" i="47"/>
  <c r="K12" i="71" s="1"/>
  <c r="F25" i="47"/>
  <c r="F29" i="47" s="1"/>
  <c r="S24" i="47"/>
  <c r="S12" i="50"/>
  <c r="D26" i="47"/>
  <c r="D12" i="50"/>
  <c r="C23" i="47"/>
  <c r="C12" i="50"/>
  <c r="E17" i="47"/>
  <c r="E12" i="71" s="1"/>
  <c r="E12" i="50"/>
  <c r="N26" i="47"/>
  <c r="N12" i="50"/>
  <c r="S23" i="46"/>
  <c r="K23" i="46"/>
  <c r="G23" i="46"/>
  <c r="O25" i="47"/>
  <c r="O29" i="47" s="1"/>
  <c r="K26" i="47"/>
  <c r="O17" i="47"/>
  <c r="O12" i="71" s="1"/>
  <c r="K23" i="47"/>
  <c r="L24" i="47"/>
  <c r="L12" i="50"/>
  <c r="P24" i="47"/>
  <c r="P12" i="50"/>
  <c r="O23" i="46"/>
  <c r="K25" i="47"/>
  <c r="K29" i="47" s="1"/>
  <c r="V26" i="47"/>
  <c r="T24" i="47"/>
  <c r="T12" i="50"/>
  <c r="G23" i="47"/>
  <c r="G12" i="50"/>
  <c r="M26" i="47"/>
  <c r="S17" i="47"/>
  <c r="S12" i="71" s="1"/>
  <c r="F24" i="47"/>
  <c r="M17" i="47"/>
  <c r="M12" i="71" s="1"/>
  <c r="P17" i="47"/>
  <c r="P12" i="71" s="1"/>
  <c r="S26" i="47"/>
  <c r="M24" i="47"/>
  <c r="P23" i="47"/>
  <c r="P25" i="47"/>
  <c r="P29" i="47" s="1"/>
  <c r="O23" i="47"/>
  <c r="F17" i="47"/>
  <c r="F12" i="71" s="1"/>
  <c r="S25" i="47"/>
  <c r="S29" i="47" s="1"/>
  <c r="N23" i="47"/>
  <c r="F23" i="47"/>
  <c r="D25" i="47"/>
  <c r="D29" i="47" s="1"/>
  <c r="D24" i="47"/>
  <c r="D23" i="47"/>
  <c r="C24" i="47"/>
  <c r="C26" i="47"/>
  <c r="C17" i="47"/>
  <c r="C12" i="71" s="1"/>
  <c r="C25" i="47"/>
  <c r="C29" i="47" s="1"/>
  <c r="R23" i="46"/>
  <c r="N23" i="46"/>
  <c r="J23" i="46"/>
  <c r="F23" i="46"/>
  <c r="Q23" i="46"/>
  <c r="M23" i="46"/>
  <c r="I23" i="46"/>
  <c r="E23" i="46"/>
  <c r="V23" i="46"/>
  <c r="U24" i="47"/>
  <c r="L23" i="46"/>
  <c r="D23" i="46"/>
  <c r="M23" i="47"/>
  <c r="T25" i="47"/>
  <c r="T29" i="47" s="1"/>
  <c r="P23" i="46"/>
  <c r="H23" i="46"/>
  <c r="S23" i="47"/>
  <c r="U26" i="47"/>
  <c r="C23" i="46"/>
  <c r="U70" i="46"/>
  <c r="U23" i="46"/>
  <c r="Q11" i="50" l="1"/>
  <c r="J36" i="46"/>
  <c r="K11" i="50"/>
  <c r="S11" i="50"/>
  <c r="O11" i="50"/>
  <c r="D11" i="50"/>
  <c r="M11" i="50"/>
  <c r="N11" i="50"/>
  <c r="L11" i="50"/>
  <c r="V11" i="50"/>
  <c r="E33" i="46"/>
  <c r="F24" i="46"/>
  <c r="F11" i="71" s="1"/>
  <c r="G11" i="50"/>
  <c r="R11" i="50"/>
  <c r="I32" i="46"/>
  <c r="AG73" i="35"/>
  <c r="AH73" i="35"/>
  <c r="AF73" i="35"/>
  <c r="K36" i="46"/>
  <c r="K30" i="46"/>
  <c r="K33" i="46"/>
  <c r="K34" i="46"/>
  <c r="K39" i="46" s="1"/>
  <c r="K24" i="46"/>
  <c r="K11" i="71" s="1"/>
  <c r="X73" i="35"/>
  <c r="AE73" i="35"/>
  <c r="AI73" i="35"/>
  <c r="R33" i="46"/>
  <c r="W73" i="35"/>
  <c r="Q34" i="46"/>
  <c r="Q39" i="46" s="1"/>
  <c r="Q31" i="46"/>
  <c r="L27" i="47"/>
  <c r="L28" i="47" s="1"/>
  <c r="J27" i="47"/>
  <c r="J28" i="47" s="1"/>
  <c r="R27" i="47"/>
  <c r="R28" i="47" s="1"/>
  <c r="V24" i="46"/>
  <c r="V11" i="71" s="1"/>
  <c r="V35" i="46"/>
  <c r="R36" i="46"/>
  <c r="R30" i="46"/>
  <c r="G36" i="46"/>
  <c r="E27" i="47"/>
  <c r="E28" i="47" s="1"/>
  <c r="Q27" i="47"/>
  <c r="Q28" i="47" s="1"/>
  <c r="R35" i="46"/>
  <c r="V33" i="46"/>
  <c r="V31" i="46"/>
  <c r="Q24" i="46"/>
  <c r="Q11" i="71" s="1"/>
  <c r="R34" i="46"/>
  <c r="R39" i="46" s="1"/>
  <c r="R32" i="46"/>
  <c r="K31" i="46"/>
  <c r="R24" i="46"/>
  <c r="R11" i="71" s="1"/>
  <c r="Q36" i="46"/>
  <c r="K35" i="46"/>
  <c r="K32" i="46"/>
  <c r="Q35" i="46"/>
  <c r="V32" i="46"/>
  <c r="G27" i="47"/>
  <c r="G28" i="47" s="1"/>
  <c r="I27" i="47"/>
  <c r="I28" i="47" s="1"/>
  <c r="D32" i="46"/>
  <c r="I24" i="46"/>
  <c r="I11" i="71" s="1"/>
  <c r="H27" i="47"/>
  <c r="H28" i="47" s="1"/>
  <c r="F36" i="46"/>
  <c r="O30" i="46"/>
  <c r="F34" i="46"/>
  <c r="F39" i="46" s="1"/>
  <c r="F30" i="46"/>
  <c r="F35" i="46"/>
  <c r="L34" i="46"/>
  <c r="L39" i="46" s="1"/>
  <c r="L33" i="46"/>
  <c r="F32" i="46"/>
  <c r="E31" i="46"/>
  <c r="E34" i="46"/>
  <c r="E39" i="46" s="1"/>
  <c r="T27" i="47"/>
  <c r="T28" i="47" s="1"/>
  <c r="V27" i="47"/>
  <c r="V28" i="47" s="1"/>
  <c r="G31" i="46"/>
  <c r="N24" i="46"/>
  <c r="N11" i="71" s="1"/>
  <c r="G33" i="46"/>
  <c r="M30" i="46"/>
  <c r="M27" i="47"/>
  <c r="M28" i="47" s="1"/>
  <c r="G35" i="46"/>
  <c r="E32" i="46"/>
  <c r="G34" i="46"/>
  <c r="G39" i="46" s="1"/>
  <c r="Q33" i="46"/>
  <c r="D30" i="46"/>
  <c r="L32" i="46"/>
  <c r="J30" i="46"/>
  <c r="J24" i="46"/>
  <c r="J11" i="71" s="1"/>
  <c r="E36" i="46"/>
  <c r="S32" i="46"/>
  <c r="Q30" i="46"/>
  <c r="Q32" i="46"/>
  <c r="R31" i="46"/>
  <c r="V34" i="46"/>
  <c r="V39" i="46" s="1"/>
  <c r="V36" i="46"/>
  <c r="K27" i="47"/>
  <c r="K28" i="47" s="1"/>
  <c r="F27" i="47"/>
  <c r="F28" i="47" s="1"/>
  <c r="J33" i="46"/>
  <c r="O32" i="46"/>
  <c r="U27" i="47"/>
  <c r="U28" i="47" s="1"/>
  <c r="O31" i="46"/>
  <c r="G30" i="46"/>
  <c r="I30" i="46"/>
  <c r="O33" i="46"/>
  <c r="O34" i="46"/>
  <c r="O39" i="46" s="1"/>
  <c r="U73" i="35"/>
  <c r="Z73" i="35"/>
  <c r="O27" i="47"/>
  <c r="O28" i="47" s="1"/>
  <c r="I35" i="46"/>
  <c r="Y73" i="35"/>
  <c r="O24" i="46"/>
  <c r="O11" i="71" s="1"/>
  <c r="J35" i="46"/>
  <c r="G24" i="46"/>
  <c r="G11" i="71" s="1"/>
  <c r="J34" i="46"/>
  <c r="J39" i="46" s="1"/>
  <c r="M31" i="46"/>
  <c r="O36" i="46"/>
  <c r="G32" i="46"/>
  <c r="O35" i="46"/>
  <c r="N31" i="46"/>
  <c r="V30" i="46"/>
  <c r="N27" i="47"/>
  <c r="N28" i="47" s="1"/>
  <c r="D27" i="47"/>
  <c r="D28" i="47" s="1"/>
  <c r="U36" i="46"/>
  <c r="U11" i="50"/>
  <c r="D34" i="46"/>
  <c r="D39" i="46" s="1"/>
  <c r="N34" i="46"/>
  <c r="N39" i="46" s="1"/>
  <c r="N32" i="46"/>
  <c r="S31" i="46"/>
  <c r="N30" i="46"/>
  <c r="D24" i="46"/>
  <c r="D11" i="71" s="1"/>
  <c r="S36" i="46"/>
  <c r="M32" i="46"/>
  <c r="S33" i="46"/>
  <c r="S34" i="46"/>
  <c r="S39" i="46" s="1"/>
  <c r="AA73" i="35"/>
  <c r="AC73" i="35"/>
  <c r="AB73" i="35"/>
  <c r="AD73" i="35"/>
  <c r="V73" i="35"/>
  <c r="D33" i="46"/>
  <c r="S24" i="46"/>
  <c r="S11" i="71" s="1"/>
  <c r="N36" i="46"/>
  <c r="C36" i="46"/>
  <c r="C11" i="50"/>
  <c r="M36" i="46"/>
  <c r="M33" i="46"/>
  <c r="M34" i="46"/>
  <c r="M39" i="46" s="1"/>
  <c r="S35" i="46"/>
  <c r="H36" i="46"/>
  <c r="H11" i="50"/>
  <c r="T36" i="46"/>
  <c r="T11" i="50"/>
  <c r="E30" i="46"/>
  <c r="E11" i="50"/>
  <c r="F31" i="46"/>
  <c r="F11" i="50"/>
  <c r="N35" i="46"/>
  <c r="D35" i="46"/>
  <c r="N33" i="46"/>
  <c r="M24" i="46"/>
  <c r="M11" i="71" s="1"/>
  <c r="D36" i="46"/>
  <c r="M35" i="46"/>
  <c r="S30" i="46"/>
  <c r="P32" i="46"/>
  <c r="P11" i="50"/>
  <c r="D31" i="46"/>
  <c r="I34" i="46"/>
  <c r="I39" i="46" s="1"/>
  <c r="I11" i="50"/>
  <c r="J31" i="46"/>
  <c r="J11" i="50"/>
  <c r="S27" i="47"/>
  <c r="S28" i="47" s="1"/>
  <c r="P27" i="47"/>
  <c r="P28" i="47" s="1"/>
  <c r="C27" i="47"/>
  <c r="C28" i="47" s="1"/>
  <c r="T33" i="46"/>
  <c r="E24" i="46"/>
  <c r="E11" i="71" s="1"/>
  <c r="T34" i="46"/>
  <c r="T39" i="46" s="1"/>
  <c r="E35" i="46"/>
  <c r="F33" i="46"/>
  <c r="J32" i="46"/>
  <c r="I31" i="46"/>
  <c r="I36" i="46"/>
  <c r="I33" i="46"/>
  <c r="T32" i="46"/>
  <c r="T35" i="46"/>
  <c r="H30" i="46"/>
  <c r="P33" i="46"/>
  <c r="H33" i="46"/>
  <c r="H34" i="46"/>
  <c r="H39" i="46" s="1"/>
  <c r="P34" i="46"/>
  <c r="P39" i="46" s="1"/>
  <c r="H32" i="46"/>
  <c r="H24" i="46"/>
  <c r="H11" i="71" s="1"/>
  <c r="T24" i="46"/>
  <c r="T11" i="71" s="1"/>
  <c r="T31" i="46"/>
  <c r="H35" i="46"/>
  <c r="T30" i="46"/>
  <c r="L31" i="46"/>
  <c r="P35" i="46"/>
  <c r="C24" i="46"/>
  <c r="C11" i="71" s="1"/>
  <c r="L36" i="46"/>
  <c r="P30" i="46"/>
  <c r="L24" i="46"/>
  <c r="L11" i="71" s="1"/>
  <c r="P24" i="46"/>
  <c r="P11" i="71" s="1"/>
  <c r="P31" i="46"/>
  <c r="L35" i="46"/>
  <c r="P36" i="46"/>
  <c r="L30" i="46"/>
  <c r="H31" i="46"/>
  <c r="U24" i="46"/>
  <c r="U11" i="71" s="1"/>
  <c r="U34" i="46"/>
  <c r="U39" i="46" s="1"/>
  <c r="U32" i="46"/>
  <c r="U30" i="46"/>
  <c r="U35" i="46"/>
  <c r="U33" i="46"/>
  <c r="U31" i="46"/>
  <c r="C35" i="46"/>
  <c r="C33" i="46"/>
  <c r="C32" i="46"/>
  <c r="C30" i="46"/>
  <c r="C34" i="46"/>
  <c r="C39" i="46" s="1"/>
  <c r="C31" i="46"/>
  <c r="U65" i="45"/>
  <c r="V65" i="45"/>
  <c r="U66" i="45"/>
  <c r="V66" i="45"/>
  <c r="U68" i="45"/>
  <c r="V68" i="45"/>
  <c r="D23" i="45"/>
  <c r="D10" i="69" s="1"/>
  <c r="E23" i="45"/>
  <c r="E10" i="69" s="1"/>
  <c r="F23" i="45"/>
  <c r="F10" i="69" s="1"/>
  <c r="G23" i="45"/>
  <c r="G10" i="69" s="1"/>
  <c r="H23" i="45"/>
  <c r="H10" i="69" s="1"/>
  <c r="I23" i="45"/>
  <c r="I10" i="69" s="1"/>
  <c r="J23" i="45"/>
  <c r="J10" i="69" s="1"/>
  <c r="K23" i="45"/>
  <c r="K10" i="69" s="1"/>
  <c r="L23" i="45"/>
  <c r="L10" i="69" s="1"/>
  <c r="M23" i="45"/>
  <c r="M10" i="69" s="1"/>
  <c r="N23" i="45"/>
  <c r="N10" i="69" s="1"/>
  <c r="O23" i="45"/>
  <c r="O10" i="69" s="1"/>
  <c r="P23" i="45"/>
  <c r="P10" i="69" s="1"/>
  <c r="Q23" i="45"/>
  <c r="Q10" i="69" s="1"/>
  <c r="R23" i="45"/>
  <c r="R10" i="69" s="1"/>
  <c r="S23" i="45"/>
  <c r="S10" i="69" s="1"/>
  <c r="T23" i="45"/>
  <c r="T10" i="69" s="1"/>
  <c r="U23" i="45"/>
  <c r="U10" i="69" s="1"/>
  <c r="V23" i="45"/>
  <c r="V10" i="69" s="1"/>
  <c r="C23" i="45"/>
  <c r="C10" i="69" s="1"/>
  <c r="U67" i="45"/>
  <c r="C8" i="45"/>
  <c r="U67" i="34"/>
  <c r="V67" i="34"/>
  <c r="U68" i="34"/>
  <c r="V68" i="34"/>
  <c r="U70" i="34"/>
  <c r="V70" i="34"/>
  <c r="V69" i="34"/>
  <c r="V66" i="34"/>
  <c r="D25" i="34"/>
  <c r="D9" i="69" s="1"/>
  <c r="E25" i="34"/>
  <c r="E9" i="69" s="1"/>
  <c r="F25" i="34"/>
  <c r="F9" i="69" s="1"/>
  <c r="G25" i="34"/>
  <c r="G9" i="69" s="1"/>
  <c r="H25" i="34"/>
  <c r="H9" i="69" s="1"/>
  <c r="I25" i="34"/>
  <c r="I9" i="69" s="1"/>
  <c r="J25" i="34"/>
  <c r="J9" i="69" s="1"/>
  <c r="K25" i="34"/>
  <c r="K9" i="69" s="1"/>
  <c r="L25" i="34"/>
  <c r="L9" i="69" s="1"/>
  <c r="M25" i="34"/>
  <c r="M9" i="69" s="1"/>
  <c r="N25" i="34"/>
  <c r="N9" i="69" s="1"/>
  <c r="O25" i="34"/>
  <c r="O9" i="69" s="1"/>
  <c r="P25" i="34"/>
  <c r="P9" i="69" s="1"/>
  <c r="Q25" i="34"/>
  <c r="Q9" i="69" s="1"/>
  <c r="R25" i="34"/>
  <c r="R9" i="69" s="1"/>
  <c r="S25" i="34"/>
  <c r="S9" i="69" s="1"/>
  <c r="T25" i="34"/>
  <c r="T9" i="69" s="1"/>
  <c r="U25" i="34"/>
  <c r="U9" i="69" s="1"/>
  <c r="V25" i="34"/>
  <c r="V9" i="69" s="1"/>
  <c r="C25" i="34"/>
  <c r="C9" i="69" s="1"/>
  <c r="C8" i="34"/>
  <c r="U62" i="48"/>
  <c r="V62" i="48"/>
  <c r="U63" i="48"/>
  <c r="V63" i="48"/>
  <c r="D20" i="48"/>
  <c r="D8" i="69" s="1"/>
  <c r="E20" i="48"/>
  <c r="E8" i="69" s="1"/>
  <c r="F20" i="48"/>
  <c r="F8" i="69" s="1"/>
  <c r="G20" i="48"/>
  <c r="G8" i="69" s="1"/>
  <c r="H20" i="48"/>
  <c r="H8" i="69" s="1"/>
  <c r="I20" i="48"/>
  <c r="I8" i="69" s="1"/>
  <c r="J20" i="48"/>
  <c r="J8" i="69" s="1"/>
  <c r="K20" i="48"/>
  <c r="K8" i="69" s="1"/>
  <c r="L20" i="48"/>
  <c r="L8" i="69" s="1"/>
  <c r="M20" i="48"/>
  <c r="M8" i="69" s="1"/>
  <c r="N20" i="48"/>
  <c r="N8" i="69" s="1"/>
  <c r="O20" i="48"/>
  <c r="O8" i="69" s="1"/>
  <c r="P20" i="48"/>
  <c r="P8" i="69" s="1"/>
  <c r="Q20" i="48"/>
  <c r="Q8" i="69" s="1"/>
  <c r="R20" i="48"/>
  <c r="R8" i="69" s="1"/>
  <c r="S20" i="48"/>
  <c r="S8" i="69" s="1"/>
  <c r="T20" i="48"/>
  <c r="T8" i="69" s="1"/>
  <c r="U20" i="48"/>
  <c r="U8" i="69" s="1"/>
  <c r="V20" i="48"/>
  <c r="V8" i="69" s="1"/>
  <c r="C20" i="48"/>
  <c r="C8" i="69" s="1"/>
  <c r="U64" i="48"/>
  <c r="V64" i="48"/>
  <c r="C15" i="48"/>
  <c r="AH72" i="35" l="1"/>
  <c r="AF72" i="35"/>
  <c r="AG72" i="35"/>
  <c r="AH76" i="69"/>
  <c r="AG76" i="69"/>
  <c r="AF76" i="69"/>
  <c r="AH74" i="69"/>
  <c r="AG74" i="69"/>
  <c r="AF74" i="69"/>
  <c r="AH75" i="69"/>
  <c r="AF75" i="69"/>
  <c r="AG75" i="69"/>
  <c r="AE72" i="35"/>
  <c r="AI72" i="35"/>
  <c r="N18" i="48"/>
  <c r="F18" i="48"/>
  <c r="AE74" i="69"/>
  <c r="AI74" i="69"/>
  <c r="AE76" i="69"/>
  <c r="AI76" i="69"/>
  <c r="AI75" i="69"/>
  <c r="AE75" i="69"/>
  <c r="O21" i="45"/>
  <c r="G21" i="45"/>
  <c r="T18" i="48"/>
  <c r="L18" i="48"/>
  <c r="D18" i="48"/>
  <c r="U21" i="45"/>
  <c r="M21" i="45"/>
  <c r="E21" i="45"/>
  <c r="Q21" i="45"/>
  <c r="I21" i="45"/>
  <c r="J18" i="48"/>
  <c r="R18" i="48"/>
  <c r="S21" i="45"/>
  <c r="K21" i="45"/>
  <c r="P18" i="48"/>
  <c r="H18" i="48"/>
  <c r="K37" i="46"/>
  <c r="K38" i="46" s="1"/>
  <c r="R37" i="46"/>
  <c r="R38" i="46" s="1"/>
  <c r="E37" i="46"/>
  <c r="E38" i="46" s="1"/>
  <c r="N37" i="46"/>
  <c r="N38" i="46" s="1"/>
  <c r="V37" i="46"/>
  <c r="V38" i="46" s="1"/>
  <c r="Q37" i="46"/>
  <c r="Q38" i="46" s="1"/>
  <c r="O23" i="34"/>
  <c r="G37" i="46"/>
  <c r="G38" i="46" s="1"/>
  <c r="J37" i="46"/>
  <c r="J38" i="46" s="1"/>
  <c r="O37" i="46"/>
  <c r="O38" i="46" s="1"/>
  <c r="S23" i="34"/>
  <c r="K23" i="34"/>
  <c r="G23" i="34"/>
  <c r="Q23" i="34"/>
  <c r="I23" i="34"/>
  <c r="F37" i="46"/>
  <c r="F38" i="46" s="1"/>
  <c r="D37" i="46"/>
  <c r="D38" i="46" s="1"/>
  <c r="M37" i="46"/>
  <c r="M38" i="46" s="1"/>
  <c r="AD74" i="69"/>
  <c r="AC74" i="69"/>
  <c r="AA74" i="69"/>
  <c r="AB74" i="69"/>
  <c r="I37" i="46"/>
  <c r="I38" i="46" s="1"/>
  <c r="AD76" i="69"/>
  <c r="AA76" i="69"/>
  <c r="AB76" i="69"/>
  <c r="AC76" i="69"/>
  <c r="AA72" i="35"/>
  <c r="AC72" i="35"/>
  <c r="AD72" i="35"/>
  <c r="AB72" i="35"/>
  <c r="AD75" i="69"/>
  <c r="AC75" i="69"/>
  <c r="AA75" i="69"/>
  <c r="AB75" i="69"/>
  <c r="S37" i="46"/>
  <c r="S38" i="46" s="1"/>
  <c r="H37" i="46"/>
  <c r="H38" i="46" s="1"/>
  <c r="P37" i="46"/>
  <c r="P38" i="46" s="1"/>
  <c r="T37" i="46"/>
  <c r="T38" i="46" s="1"/>
  <c r="L37" i="46"/>
  <c r="L38" i="46" s="1"/>
  <c r="E23" i="34"/>
  <c r="D23" i="34"/>
  <c r="M23" i="34"/>
  <c r="L23" i="34"/>
  <c r="V23" i="34"/>
  <c r="T23" i="34"/>
  <c r="P23" i="34"/>
  <c r="H23" i="34"/>
  <c r="V72" i="35"/>
  <c r="W72" i="35"/>
  <c r="Y72" i="35"/>
  <c r="Z72" i="35"/>
  <c r="X72" i="35"/>
  <c r="R23" i="34"/>
  <c r="N23" i="34"/>
  <c r="J23" i="34"/>
  <c r="F23" i="34"/>
  <c r="U23" i="34"/>
  <c r="U18" i="48"/>
  <c r="U61" i="48"/>
  <c r="C18" i="48"/>
  <c r="V13" i="69"/>
  <c r="V19" i="69" s="1"/>
  <c r="S18" i="48"/>
  <c r="Q18" i="48"/>
  <c r="O18" i="48"/>
  <c r="M18" i="48"/>
  <c r="K18" i="48"/>
  <c r="I18" i="48"/>
  <c r="G18" i="48"/>
  <c r="E18" i="48"/>
  <c r="V18" i="48"/>
  <c r="V61" i="48"/>
  <c r="U13" i="69"/>
  <c r="U19" i="69" s="1"/>
  <c r="C23" i="34"/>
  <c r="U69" i="34"/>
  <c r="U66" i="34"/>
  <c r="C21" i="45"/>
  <c r="T21" i="45"/>
  <c r="R21" i="45"/>
  <c r="P21" i="45"/>
  <c r="N21" i="45"/>
  <c r="L21" i="45"/>
  <c r="J21" i="45"/>
  <c r="H21" i="45"/>
  <c r="F21" i="45"/>
  <c r="D21" i="45"/>
  <c r="V67" i="45"/>
  <c r="V64" i="45"/>
  <c r="U72" i="35"/>
  <c r="U74" i="69"/>
  <c r="V21" i="45"/>
  <c r="U64" i="45"/>
  <c r="C37" i="46"/>
  <c r="C38" i="46" s="1"/>
  <c r="U37" i="46"/>
  <c r="U38" i="46" s="1"/>
  <c r="E9" i="50" l="1"/>
  <c r="L10" i="50"/>
  <c r="U19" i="48"/>
  <c r="U8" i="71" s="1"/>
  <c r="N8" i="50"/>
  <c r="I10" i="50"/>
  <c r="H8" i="50"/>
  <c r="P8" i="50"/>
  <c r="R8" i="50"/>
  <c r="N32" i="34"/>
  <c r="R24" i="34"/>
  <c r="R9" i="71" s="1"/>
  <c r="G9" i="50"/>
  <c r="Q10" i="50"/>
  <c r="K9" i="50"/>
  <c r="E10" i="50"/>
  <c r="D9" i="50"/>
  <c r="M10" i="50"/>
  <c r="I9" i="50"/>
  <c r="G8" i="50"/>
  <c r="S10" i="50"/>
  <c r="U10" i="50"/>
  <c r="H9" i="50"/>
  <c r="L8" i="50"/>
  <c r="F8" i="50"/>
  <c r="K8" i="50"/>
  <c r="P24" i="34"/>
  <c r="P9" i="71" s="1"/>
  <c r="O9" i="50"/>
  <c r="T8" i="50"/>
  <c r="P10" i="50"/>
  <c r="J8" i="50"/>
  <c r="C9" i="50"/>
  <c r="AE70" i="35" s="1"/>
  <c r="Q9" i="50"/>
  <c r="G10" i="50"/>
  <c r="K10" i="50"/>
  <c r="S9" i="50"/>
  <c r="M19" i="48"/>
  <c r="M8" i="71" s="1"/>
  <c r="V9" i="50"/>
  <c r="O10" i="50"/>
  <c r="O8" i="50"/>
  <c r="L31" i="34"/>
  <c r="J34" i="34"/>
  <c r="E19" i="48"/>
  <c r="E8" i="71" s="1"/>
  <c r="D8" i="50"/>
  <c r="D10" i="50"/>
  <c r="S8" i="50"/>
  <c r="M24" i="34"/>
  <c r="M9" i="71" s="1"/>
  <c r="N25" i="48"/>
  <c r="N28" i="48"/>
  <c r="N26" i="48"/>
  <c r="F26" i="48"/>
  <c r="N27" i="48"/>
  <c r="N31" i="48" s="1"/>
  <c r="G31" i="45"/>
  <c r="N19" i="48"/>
  <c r="N8" i="71" s="1"/>
  <c r="G33" i="45"/>
  <c r="I31" i="45"/>
  <c r="M32" i="45"/>
  <c r="M36" i="45" s="1"/>
  <c r="Q28" i="45"/>
  <c r="G29" i="45"/>
  <c r="T26" i="48"/>
  <c r="I28" i="45"/>
  <c r="I32" i="45"/>
  <c r="I36" i="45" s="1"/>
  <c r="P19" i="48"/>
  <c r="P8" i="71" s="1"/>
  <c r="M30" i="45"/>
  <c r="F25" i="48"/>
  <c r="F27" i="48"/>
  <c r="F31" i="48" s="1"/>
  <c r="T19" i="48"/>
  <c r="T8" i="71" s="1"/>
  <c r="T25" i="48"/>
  <c r="U32" i="45"/>
  <c r="U36" i="45" s="1"/>
  <c r="L27" i="48"/>
  <c r="L31" i="48" s="1"/>
  <c r="L28" i="48"/>
  <c r="M33" i="45"/>
  <c r="H25" i="48"/>
  <c r="E22" i="45"/>
  <c r="E10" i="71" s="1"/>
  <c r="M29" i="45"/>
  <c r="M28" i="45"/>
  <c r="U30" i="45"/>
  <c r="U28" i="45"/>
  <c r="I33" i="45"/>
  <c r="I30" i="45"/>
  <c r="J25" i="48"/>
  <c r="T28" i="48"/>
  <c r="T27" i="48"/>
  <c r="T31" i="48" s="1"/>
  <c r="G22" i="45"/>
  <c r="G10" i="71" s="1"/>
  <c r="U29" i="45"/>
  <c r="G28" i="45"/>
  <c r="F19" i="48"/>
  <c r="F8" i="71" s="1"/>
  <c r="J27" i="48"/>
  <c r="J31" i="48" s="1"/>
  <c r="U33" i="45"/>
  <c r="U31" i="45"/>
  <c r="I22" i="45"/>
  <c r="I10" i="71" s="1"/>
  <c r="G30" i="45"/>
  <c r="J19" i="48"/>
  <c r="J8" i="71" s="1"/>
  <c r="F28" i="48"/>
  <c r="J26" i="48"/>
  <c r="U22" i="45"/>
  <c r="U10" i="71" s="1"/>
  <c r="I29" i="45"/>
  <c r="G32" i="45"/>
  <c r="G36" i="45" s="1"/>
  <c r="J28" i="48"/>
  <c r="R19" i="48"/>
  <c r="R8" i="71" s="1"/>
  <c r="K35" i="34"/>
  <c r="D19" i="48"/>
  <c r="D8" i="71" s="1"/>
  <c r="R28" i="48"/>
  <c r="L26" i="48"/>
  <c r="R25" i="48"/>
  <c r="K31" i="34"/>
  <c r="L19" i="48"/>
  <c r="L8" i="71" s="1"/>
  <c r="D27" i="48"/>
  <c r="D31" i="48" s="1"/>
  <c r="L25" i="48"/>
  <c r="D28" i="48"/>
  <c r="R27" i="48"/>
  <c r="R31" i="48" s="1"/>
  <c r="K32" i="34"/>
  <c r="R26" i="48"/>
  <c r="Q32" i="45"/>
  <c r="Q36" i="45" s="1"/>
  <c r="M22" i="45"/>
  <c r="M10" i="71" s="1"/>
  <c r="E29" i="45"/>
  <c r="E31" i="45"/>
  <c r="O31" i="45"/>
  <c r="D25" i="48"/>
  <c r="H28" i="48"/>
  <c r="D26" i="48"/>
  <c r="Q22" i="45"/>
  <c r="Q10" i="71" s="1"/>
  <c r="E33" i="45"/>
  <c r="E30" i="45"/>
  <c r="O30" i="45"/>
  <c r="P25" i="48"/>
  <c r="Q30" i="45"/>
  <c r="Q33" i="45"/>
  <c r="P32" i="34"/>
  <c r="E32" i="45"/>
  <c r="E36" i="45" s="1"/>
  <c r="O32" i="45"/>
  <c r="O36" i="45" s="1"/>
  <c r="H19" i="48"/>
  <c r="H8" i="71" s="1"/>
  <c r="H27" i="48"/>
  <c r="H31" i="48" s="1"/>
  <c r="P27" i="48"/>
  <c r="P31" i="48" s="1"/>
  <c r="I35" i="34"/>
  <c r="O33" i="45"/>
  <c r="O22" i="45"/>
  <c r="O10" i="71" s="1"/>
  <c r="E28" i="45"/>
  <c r="O28" i="45"/>
  <c r="Q29" i="45"/>
  <c r="O29" i="45"/>
  <c r="M31" i="45"/>
  <c r="Q31" i="45"/>
  <c r="P28" i="48"/>
  <c r="H26" i="48"/>
  <c r="P26" i="48"/>
  <c r="S22" i="45"/>
  <c r="S10" i="71" s="1"/>
  <c r="K30" i="45"/>
  <c r="S30" i="45"/>
  <c r="S29" i="45"/>
  <c r="S33" i="45"/>
  <c r="K32" i="45"/>
  <c r="K36" i="45" s="1"/>
  <c r="S32" i="45"/>
  <c r="S36" i="45" s="1"/>
  <c r="K22" i="45"/>
  <c r="K10" i="71" s="1"/>
  <c r="K29" i="45"/>
  <c r="K33" i="45"/>
  <c r="K31" i="45"/>
  <c r="S31" i="45"/>
  <c r="K28" i="45"/>
  <c r="S28" i="45"/>
  <c r="N34" i="34"/>
  <c r="K33" i="34"/>
  <c r="K38" i="34" s="1"/>
  <c r="K24" i="34"/>
  <c r="K9" i="71" s="1"/>
  <c r="K34" i="34"/>
  <c r="K30" i="34"/>
  <c r="N30" i="34"/>
  <c r="N33" i="34"/>
  <c r="N38" i="34" s="1"/>
  <c r="L30" i="34"/>
  <c r="P33" i="34"/>
  <c r="P38" i="34" s="1"/>
  <c r="V24" i="34"/>
  <c r="V9" i="71" s="1"/>
  <c r="M33" i="34"/>
  <c r="M38" i="34" s="1"/>
  <c r="G33" i="34"/>
  <c r="G38" i="34" s="1"/>
  <c r="M32" i="34"/>
  <c r="G32" i="34"/>
  <c r="G35" i="34"/>
  <c r="R34" i="34"/>
  <c r="G24" i="34"/>
  <c r="G9" i="71" s="1"/>
  <c r="O24" i="34"/>
  <c r="O9" i="71" s="1"/>
  <c r="M34" i="34"/>
  <c r="V33" i="34"/>
  <c r="V38" i="34" s="1"/>
  <c r="S30" i="34"/>
  <c r="G30" i="34"/>
  <c r="O35" i="34"/>
  <c r="G31" i="34"/>
  <c r="S31" i="34"/>
  <c r="Q33" i="34"/>
  <c r="Q38" i="34" s="1"/>
  <c r="S33" i="34"/>
  <c r="S38" i="34" s="1"/>
  <c r="I24" i="34"/>
  <c r="I9" i="71" s="1"/>
  <c r="S24" i="34"/>
  <c r="S9" i="71" s="1"/>
  <c r="O30" i="34"/>
  <c r="I31" i="34"/>
  <c r="S35" i="34"/>
  <c r="S34" i="34"/>
  <c r="I34" i="34"/>
  <c r="S32" i="34"/>
  <c r="I32" i="34"/>
  <c r="I33" i="34"/>
  <c r="I38" i="34" s="1"/>
  <c r="O33" i="34"/>
  <c r="O38" i="34" s="1"/>
  <c r="C24" i="34"/>
  <c r="C9" i="71" s="1"/>
  <c r="X74" i="71" s="1"/>
  <c r="O34" i="34"/>
  <c r="O32" i="34"/>
  <c r="I30" i="34"/>
  <c r="O31" i="34"/>
  <c r="R32" i="34"/>
  <c r="Q32" i="34"/>
  <c r="E31" i="34"/>
  <c r="E35" i="34"/>
  <c r="Q24" i="34"/>
  <c r="Q9" i="71" s="1"/>
  <c r="Q30" i="34"/>
  <c r="V34" i="34"/>
  <c r="D34" i="34"/>
  <c r="E33" i="34"/>
  <c r="E38" i="34" s="1"/>
  <c r="D30" i="34"/>
  <c r="G34" i="34"/>
  <c r="E32" i="34"/>
  <c r="E30" i="34"/>
  <c r="D31" i="34"/>
  <c r="Q31" i="34"/>
  <c r="Q35" i="34"/>
  <c r="Q34" i="34"/>
  <c r="V32" i="34"/>
  <c r="V30" i="34"/>
  <c r="E24" i="34"/>
  <c r="E9" i="71" s="1"/>
  <c r="V35" i="34"/>
  <c r="E34" i="34"/>
  <c r="V31" i="34"/>
  <c r="H24" i="34"/>
  <c r="H9" i="71" s="1"/>
  <c r="R29" i="45"/>
  <c r="R10" i="50"/>
  <c r="I25" i="48"/>
  <c r="I8" i="50"/>
  <c r="H32" i="34"/>
  <c r="T29" i="45"/>
  <c r="T10" i="50"/>
  <c r="H33" i="34"/>
  <c r="H38" i="34" s="1"/>
  <c r="J33" i="34"/>
  <c r="J38" i="34" s="1"/>
  <c r="J9" i="50"/>
  <c r="P30" i="34"/>
  <c r="P9" i="50"/>
  <c r="V33" i="45"/>
  <c r="V10" i="50"/>
  <c r="F33" i="45"/>
  <c r="F10" i="50"/>
  <c r="N29" i="45"/>
  <c r="N10" i="50"/>
  <c r="C29" i="45"/>
  <c r="C10" i="50"/>
  <c r="D33" i="34"/>
  <c r="D38" i="34" s="1"/>
  <c r="E25" i="48"/>
  <c r="E8" i="50"/>
  <c r="M25" i="48"/>
  <c r="M8" i="50"/>
  <c r="U28" i="48"/>
  <c r="U8" i="50"/>
  <c r="D35" i="34"/>
  <c r="N31" i="34"/>
  <c r="N9" i="50"/>
  <c r="T33" i="34"/>
  <c r="T38" i="34" s="1"/>
  <c r="T9" i="50"/>
  <c r="L35" i="34"/>
  <c r="L9" i="50"/>
  <c r="L13" i="50" s="1"/>
  <c r="L18" i="50" s="1"/>
  <c r="J29" i="45"/>
  <c r="J10" i="50"/>
  <c r="V25" i="48"/>
  <c r="V8" i="50"/>
  <c r="Q25" i="48"/>
  <c r="Q8" i="50"/>
  <c r="C25" i="48"/>
  <c r="C8" i="50"/>
  <c r="F24" i="34"/>
  <c r="F9" i="71" s="1"/>
  <c r="F9" i="50"/>
  <c r="V22" i="45"/>
  <c r="V10" i="71" s="1"/>
  <c r="F32" i="34"/>
  <c r="H34" i="34"/>
  <c r="D32" i="34"/>
  <c r="H30" i="34"/>
  <c r="H29" i="45"/>
  <c r="H10" i="50"/>
  <c r="H13" i="50" s="1"/>
  <c r="D24" i="34"/>
  <c r="D9" i="71" s="1"/>
  <c r="AA70" i="35"/>
  <c r="AB70" i="35"/>
  <c r="AC70" i="35"/>
  <c r="H35" i="34"/>
  <c r="U30" i="34"/>
  <c r="U9" i="50"/>
  <c r="R33" i="34"/>
  <c r="R38" i="34" s="1"/>
  <c r="R9" i="50"/>
  <c r="M35" i="34"/>
  <c r="M9" i="50"/>
  <c r="V20" i="69"/>
  <c r="C22" i="45"/>
  <c r="C10" i="71" s="1"/>
  <c r="U34" i="34"/>
  <c r="U32" i="34"/>
  <c r="T24" i="34"/>
  <c r="T9" i="71" s="1"/>
  <c r="L34" i="34"/>
  <c r="U33" i="34"/>
  <c r="U38" i="34" s="1"/>
  <c r="R30" i="34"/>
  <c r="L33" i="34"/>
  <c r="L38" i="34" s="1"/>
  <c r="L24" i="34"/>
  <c r="L9" i="71" s="1"/>
  <c r="M31" i="34"/>
  <c r="T30" i="34"/>
  <c r="U24" i="34"/>
  <c r="U9" i="71" s="1"/>
  <c r="T34" i="34"/>
  <c r="L32" i="34"/>
  <c r="U31" i="34"/>
  <c r="M30" i="34"/>
  <c r="F30" i="34"/>
  <c r="F33" i="34"/>
  <c r="F38" i="34" s="1"/>
  <c r="F35" i="34"/>
  <c r="T32" i="34"/>
  <c r="F34" i="34"/>
  <c r="P34" i="34"/>
  <c r="J24" i="34"/>
  <c r="J9" i="71" s="1"/>
  <c r="P35" i="34"/>
  <c r="J30" i="34"/>
  <c r="N35" i="34"/>
  <c r="J32" i="34"/>
  <c r="N24" i="34"/>
  <c r="N9" i="71" s="1"/>
  <c r="V19" i="48"/>
  <c r="V8" i="71" s="1"/>
  <c r="U25" i="48"/>
  <c r="V28" i="48"/>
  <c r="Q19" i="48"/>
  <c r="Q8" i="71" s="1"/>
  <c r="I19" i="48"/>
  <c r="I8" i="71" s="1"/>
  <c r="C19" i="48"/>
  <c r="C8" i="71" s="1"/>
  <c r="U20" i="69"/>
  <c r="N22" i="45"/>
  <c r="N10" i="71" s="1"/>
  <c r="J33" i="45"/>
  <c r="F29" i="45"/>
  <c r="V29" i="45"/>
  <c r="J22" i="45"/>
  <c r="J10" i="71" s="1"/>
  <c r="N33" i="45"/>
  <c r="J35" i="34"/>
  <c r="H31" i="34"/>
  <c r="F22" i="45"/>
  <c r="F10" i="71" s="1"/>
  <c r="R33" i="45"/>
  <c r="U35" i="34"/>
  <c r="F31" i="34"/>
  <c r="P31" i="34"/>
  <c r="R22" i="45"/>
  <c r="T35" i="34"/>
  <c r="J31" i="34"/>
  <c r="R31" i="34"/>
  <c r="R35" i="34"/>
  <c r="T31" i="34"/>
  <c r="U76" i="69"/>
  <c r="X76" i="69"/>
  <c r="W76" i="69"/>
  <c r="Z76" i="69"/>
  <c r="Y76" i="69"/>
  <c r="Z74" i="69"/>
  <c r="Y74" i="69"/>
  <c r="X74" i="69"/>
  <c r="W74" i="69"/>
  <c r="X75" i="69"/>
  <c r="W75" i="69"/>
  <c r="Z75" i="69"/>
  <c r="Y75" i="69"/>
  <c r="D31" i="45"/>
  <c r="D32" i="45"/>
  <c r="D36" i="45" s="1"/>
  <c r="D30" i="45"/>
  <c r="D28" i="45"/>
  <c r="L31" i="45"/>
  <c r="L32" i="45"/>
  <c r="L36" i="45" s="1"/>
  <c r="L30" i="45"/>
  <c r="L28" i="45"/>
  <c r="P31" i="45"/>
  <c r="P32" i="45"/>
  <c r="P36" i="45" s="1"/>
  <c r="P30" i="45"/>
  <c r="P28" i="45"/>
  <c r="P22" i="45"/>
  <c r="T22" i="45"/>
  <c r="T10" i="71" s="1"/>
  <c r="C34" i="34"/>
  <c r="C32" i="34"/>
  <c r="C30" i="34"/>
  <c r="C33" i="34"/>
  <c r="C38" i="34" s="1"/>
  <c r="E13" i="69"/>
  <c r="G13" i="69"/>
  <c r="G18" i="69" s="1"/>
  <c r="K13" i="69"/>
  <c r="M13" i="69"/>
  <c r="M20" i="69" s="1"/>
  <c r="O13" i="69"/>
  <c r="Q13" i="69"/>
  <c r="Q20" i="69" s="1"/>
  <c r="S13" i="69"/>
  <c r="U21" i="69"/>
  <c r="U22" i="69"/>
  <c r="C13" i="69"/>
  <c r="C33" i="45"/>
  <c r="C31" i="34"/>
  <c r="G27" i="48"/>
  <c r="G31" i="48" s="1"/>
  <c r="G26" i="48"/>
  <c r="K27" i="48"/>
  <c r="K31" i="48" s="1"/>
  <c r="K26" i="48"/>
  <c r="O27" i="48"/>
  <c r="O31" i="48" s="1"/>
  <c r="O26" i="48"/>
  <c r="S27" i="48"/>
  <c r="S31" i="48" s="1"/>
  <c r="S26" i="48"/>
  <c r="V22" i="69"/>
  <c r="V21" i="69"/>
  <c r="V75" i="69"/>
  <c r="G28" i="48"/>
  <c r="K28" i="48"/>
  <c r="O28" i="48"/>
  <c r="S28" i="48"/>
  <c r="V31" i="45"/>
  <c r="V32" i="45"/>
  <c r="V36" i="45" s="1"/>
  <c r="V30" i="45"/>
  <c r="V28" i="45"/>
  <c r="F31" i="45"/>
  <c r="F32" i="45"/>
  <c r="F36" i="45" s="1"/>
  <c r="F30" i="45"/>
  <c r="F28" i="45"/>
  <c r="J31" i="45"/>
  <c r="J32" i="45"/>
  <c r="J36" i="45" s="1"/>
  <c r="J30" i="45"/>
  <c r="J28" i="45"/>
  <c r="N31" i="45"/>
  <c r="N32" i="45"/>
  <c r="N36" i="45" s="1"/>
  <c r="N30" i="45"/>
  <c r="N28" i="45"/>
  <c r="R31" i="45"/>
  <c r="R32" i="45"/>
  <c r="R36" i="45" s="1"/>
  <c r="R30" i="45"/>
  <c r="R28" i="45"/>
  <c r="V76" i="69"/>
  <c r="V74" i="69"/>
  <c r="D33" i="45"/>
  <c r="H33" i="45"/>
  <c r="L33" i="45"/>
  <c r="P33" i="45"/>
  <c r="T33" i="45"/>
  <c r="D29" i="45"/>
  <c r="L29" i="45"/>
  <c r="P29" i="45"/>
  <c r="C35" i="34"/>
  <c r="G19" i="48"/>
  <c r="G8" i="71" s="1"/>
  <c r="K19" i="48"/>
  <c r="K8" i="71" s="1"/>
  <c r="O19" i="48"/>
  <c r="O8" i="71" s="1"/>
  <c r="S19" i="48"/>
  <c r="S8" i="71" s="1"/>
  <c r="U75" i="69"/>
  <c r="U18" i="69"/>
  <c r="V26" i="48"/>
  <c r="V27" i="48"/>
  <c r="V31" i="48" s="1"/>
  <c r="E27" i="48"/>
  <c r="E31" i="48" s="1"/>
  <c r="E26" i="48"/>
  <c r="I27" i="48"/>
  <c r="I31" i="48" s="1"/>
  <c r="I26" i="48"/>
  <c r="M27" i="48"/>
  <c r="M31" i="48" s="1"/>
  <c r="M26" i="48"/>
  <c r="Q27" i="48"/>
  <c r="Q31" i="48" s="1"/>
  <c r="Q26" i="48"/>
  <c r="D13" i="69"/>
  <c r="F13" i="69"/>
  <c r="H13" i="69"/>
  <c r="H20" i="69" s="1"/>
  <c r="J13" i="69"/>
  <c r="L13" i="69"/>
  <c r="L20" i="69" s="1"/>
  <c r="N13" i="69"/>
  <c r="P13" i="69"/>
  <c r="P20" i="69" s="1"/>
  <c r="R13" i="69"/>
  <c r="T13" i="69"/>
  <c r="T20" i="69" s="1"/>
  <c r="V18" i="69"/>
  <c r="C27" i="48"/>
  <c r="C31" i="48" s="1"/>
  <c r="C26" i="48"/>
  <c r="U27" i="48"/>
  <c r="U31" i="48" s="1"/>
  <c r="U26" i="48"/>
  <c r="E28" i="48"/>
  <c r="I28" i="48"/>
  <c r="M28" i="48"/>
  <c r="Q28" i="48"/>
  <c r="C28" i="48"/>
  <c r="G25" i="48"/>
  <c r="K25" i="48"/>
  <c r="O25" i="48"/>
  <c r="S25" i="48"/>
  <c r="H31" i="45"/>
  <c r="H32" i="45"/>
  <c r="H36" i="45" s="1"/>
  <c r="H30" i="45"/>
  <c r="H28" i="45"/>
  <c r="T31" i="45"/>
  <c r="T32" i="45"/>
  <c r="T36" i="45" s="1"/>
  <c r="T30" i="45"/>
  <c r="T28" i="45"/>
  <c r="D22" i="45"/>
  <c r="H22" i="45"/>
  <c r="H10" i="71" s="1"/>
  <c r="L22" i="45"/>
  <c r="C32" i="45"/>
  <c r="C36" i="45" s="1"/>
  <c r="C30" i="45"/>
  <c r="C28" i="45"/>
  <c r="C31" i="45"/>
  <c r="I13" i="69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C32" i="43"/>
  <c r="C11" i="43"/>
  <c r="C8" i="43"/>
  <c r="D23" i="40"/>
  <c r="E23" i="40"/>
  <c r="F23" i="40"/>
  <c r="G20" i="49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C9" i="49"/>
  <c r="C23" i="44"/>
  <c r="D22" i="44"/>
  <c r="E23" i="44"/>
  <c r="F22" i="44"/>
  <c r="G23" i="44"/>
  <c r="H22" i="44"/>
  <c r="I23" i="44"/>
  <c r="J22" i="44"/>
  <c r="K23" i="44"/>
  <c r="L22" i="44"/>
  <c r="M23" i="44"/>
  <c r="N22" i="44"/>
  <c r="O23" i="44"/>
  <c r="P22" i="44"/>
  <c r="Q23" i="44"/>
  <c r="R22" i="44"/>
  <c r="S23" i="44"/>
  <c r="T22" i="44"/>
  <c r="U23" i="44"/>
  <c r="C19" i="44"/>
  <c r="D19" i="44"/>
  <c r="E19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U19" i="44"/>
  <c r="B19" i="44"/>
  <c r="B28" i="44"/>
  <c r="AD70" i="35" l="1"/>
  <c r="AG70" i="35"/>
  <c r="AH70" i="35"/>
  <c r="AF70" i="35"/>
  <c r="P13" i="50"/>
  <c r="C23" i="40"/>
  <c r="AI70" i="35"/>
  <c r="M13" i="71"/>
  <c r="M19" i="71" s="1"/>
  <c r="N29" i="48"/>
  <c r="N30" i="48" s="1"/>
  <c r="AG76" i="71"/>
  <c r="AF76" i="71"/>
  <c r="AH76" i="71"/>
  <c r="AH71" i="35"/>
  <c r="AF76" i="35"/>
  <c r="AG76" i="35"/>
  <c r="AH76" i="35"/>
  <c r="AG71" i="35"/>
  <c r="AF71" i="35"/>
  <c r="AF74" i="71"/>
  <c r="AG74" i="71"/>
  <c r="AH74" i="71"/>
  <c r="AH77" i="69"/>
  <c r="AF77" i="69"/>
  <c r="AG77" i="69"/>
  <c r="AH74" i="35"/>
  <c r="AG74" i="35"/>
  <c r="AF74" i="35"/>
  <c r="AG75" i="71"/>
  <c r="AH75" i="71"/>
  <c r="AF75" i="71"/>
  <c r="AG66" i="35"/>
  <c r="AF66" i="35"/>
  <c r="AH66" i="35"/>
  <c r="AH63" i="35"/>
  <c r="AG63" i="35"/>
  <c r="AF63" i="35"/>
  <c r="AF62" i="35"/>
  <c r="AH67" i="35"/>
  <c r="AG62" i="35"/>
  <c r="AF67" i="35"/>
  <c r="AH62" i="35"/>
  <c r="AG67" i="35"/>
  <c r="F29" i="48"/>
  <c r="F30" i="48" s="1"/>
  <c r="K20" i="49"/>
  <c r="E20" i="49"/>
  <c r="I34" i="45"/>
  <c r="I35" i="45" s="1"/>
  <c r="E13" i="71"/>
  <c r="E18" i="71" s="1"/>
  <c r="J29" i="48"/>
  <c r="J30" i="48" s="1"/>
  <c r="M34" i="45"/>
  <c r="M35" i="45" s="1"/>
  <c r="G34" i="45"/>
  <c r="G35" i="45" s="1"/>
  <c r="H29" i="48"/>
  <c r="H30" i="48" s="1"/>
  <c r="D29" i="48"/>
  <c r="D30" i="48" s="1"/>
  <c r="O34" i="45"/>
  <c r="O35" i="45" s="1"/>
  <c r="L29" i="48"/>
  <c r="L30" i="48" s="1"/>
  <c r="U34" i="45"/>
  <c r="U35" i="45" s="1"/>
  <c r="V13" i="71"/>
  <c r="V20" i="71" s="1"/>
  <c r="T29" i="48"/>
  <c r="T30" i="48" s="1"/>
  <c r="R29" i="48"/>
  <c r="R30" i="48" s="1"/>
  <c r="P29" i="48"/>
  <c r="P30" i="48" s="1"/>
  <c r="Q34" i="45"/>
  <c r="Q35" i="45" s="1"/>
  <c r="AE71" i="35"/>
  <c r="AI71" i="35"/>
  <c r="AI76" i="35"/>
  <c r="AE76" i="35"/>
  <c r="AC74" i="71"/>
  <c r="AI74" i="71"/>
  <c r="AE74" i="71"/>
  <c r="AI63" i="35"/>
  <c r="AE63" i="35"/>
  <c r="Z76" i="71"/>
  <c r="AE76" i="71"/>
  <c r="AI76" i="71"/>
  <c r="AI66" i="35"/>
  <c r="AE66" i="35"/>
  <c r="AI62" i="35"/>
  <c r="AI67" i="35"/>
  <c r="AE62" i="35"/>
  <c r="AE67" i="35"/>
  <c r="X75" i="71"/>
  <c r="AE75" i="71"/>
  <c r="AI75" i="71"/>
  <c r="AI74" i="35"/>
  <c r="AE74" i="35"/>
  <c r="AI77" i="69"/>
  <c r="AE77" i="69"/>
  <c r="S20" i="49"/>
  <c r="E34" i="45"/>
  <c r="E35" i="45" s="1"/>
  <c r="S34" i="45"/>
  <c r="S35" i="45" s="1"/>
  <c r="M20" i="49"/>
  <c r="K34" i="45"/>
  <c r="K35" i="45" s="1"/>
  <c r="U20" i="49"/>
  <c r="G23" i="40"/>
  <c r="AD74" i="71"/>
  <c r="O20" i="49"/>
  <c r="Y74" i="71"/>
  <c r="Q20" i="49"/>
  <c r="I20" i="49"/>
  <c r="AA74" i="71"/>
  <c r="K36" i="34"/>
  <c r="K37" i="34" s="1"/>
  <c r="U76" i="71"/>
  <c r="X76" i="71"/>
  <c r="U74" i="71"/>
  <c r="V76" i="71"/>
  <c r="W76" i="71"/>
  <c r="Z74" i="71"/>
  <c r="W74" i="71"/>
  <c r="AB74" i="71"/>
  <c r="Q13" i="71"/>
  <c r="Q20" i="71" s="1"/>
  <c r="I13" i="71"/>
  <c r="I20" i="71" s="1"/>
  <c r="G36" i="34"/>
  <c r="G37" i="34" s="1"/>
  <c r="V74" i="71"/>
  <c r="J13" i="71"/>
  <c r="J18" i="71" s="1"/>
  <c r="Y76" i="71"/>
  <c r="N36" i="34"/>
  <c r="N37" i="34" s="1"/>
  <c r="S36" i="34"/>
  <c r="S37" i="34" s="1"/>
  <c r="F13" i="71"/>
  <c r="F18" i="71" s="1"/>
  <c r="I36" i="34"/>
  <c r="I37" i="34" s="1"/>
  <c r="O36" i="34"/>
  <c r="O37" i="34" s="1"/>
  <c r="U75" i="71"/>
  <c r="U29" i="48"/>
  <c r="U30" i="48" s="1"/>
  <c r="C13" i="71"/>
  <c r="U36" i="34"/>
  <c r="U37" i="34" s="1"/>
  <c r="N13" i="71"/>
  <c r="N18" i="71" s="1"/>
  <c r="P36" i="34"/>
  <c r="P37" i="34" s="1"/>
  <c r="M36" i="34"/>
  <c r="M37" i="34" s="1"/>
  <c r="D36" i="34"/>
  <c r="D37" i="34" s="1"/>
  <c r="E36" i="34"/>
  <c r="E37" i="34" s="1"/>
  <c r="Y75" i="71"/>
  <c r="W75" i="71"/>
  <c r="T13" i="71"/>
  <c r="T22" i="71" s="1"/>
  <c r="V36" i="34"/>
  <c r="V37" i="34" s="1"/>
  <c r="Q36" i="34"/>
  <c r="Q37" i="34" s="1"/>
  <c r="V75" i="71"/>
  <c r="Z75" i="71"/>
  <c r="AA67" i="35"/>
  <c r="AB67" i="35"/>
  <c r="AD62" i="35"/>
  <c r="AA62" i="35"/>
  <c r="AC62" i="35"/>
  <c r="AD67" i="35"/>
  <c r="AC67" i="35"/>
  <c r="AB62" i="35"/>
  <c r="AB63" i="35"/>
  <c r="AD63" i="35"/>
  <c r="AA63" i="35"/>
  <c r="AC63" i="35"/>
  <c r="AA66" i="35"/>
  <c r="AC66" i="35"/>
  <c r="AB66" i="35"/>
  <c r="AD66" i="35"/>
  <c r="D10" i="71"/>
  <c r="D13" i="71" s="1"/>
  <c r="U13" i="71"/>
  <c r="U18" i="71" s="1"/>
  <c r="R10" i="71"/>
  <c r="R13" i="71" s="1"/>
  <c r="AD75" i="71"/>
  <c r="AA75" i="71"/>
  <c r="AB75" i="71"/>
  <c r="AC75" i="71"/>
  <c r="AA76" i="35"/>
  <c r="AC76" i="35"/>
  <c r="AB71" i="35"/>
  <c r="AA71" i="35"/>
  <c r="AC71" i="35"/>
  <c r="AD76" i="35"/>
  <c r="AD71" i="35"/>
  <c r="AB76" i="35"/>
  <c r="R36" i="34"/>
  <c r="R37" i="34" s="1"/>
  <c r="AA74" i="35"/>
  <c r="AB74" i="35"/>
  <c r="AD74" i="35"/>
  <c r="AC74" i="35"/>
  <c r="P10" i="71"/>
  <c r="P13" i="71" s="1"/>
  <c r="P22" i="71" s="1"/>
  <c r="L10" i="71"/>
  <c r="L13" i="71" s="1"/>
  <c r="H36" i="34"/>
  <c r="H37" i="34" s="1"/>
  <c r="AC76" i="71"/>
  <c r="AD76" i="71"/>
  <c r="AA76" i="71"/>
  <c r="AB76" i="71"/>
  <c r="V77" i="69"/>
  <c r="AD77" i="69"/>
  <c r="AA77" i="69"/>
  <c r="AC77" i="69"/>
  <c r="AB77" i="69"/>
  <c r="J34" i="45"/>
  <c r="J35" i="45" s="1"/>
  <c r="L36" i="34"/>
  <c r="L37" i="34" s="1"/>
  <c r="T36" i="34"/>
  <c r="T37" i="34" s="1"/>
  <c r="F36" i="34"/>
  <c r="F37" i="34" s="1"/>
  <c r="J36" i="34"/>
  <c r="J37" i="34" s="1"/>
  <c r="O29" i="48"/>
  <c r="O30" i="48" s="1"/>
  <c r="G29" i="48"/>
  <c r="G30" i="48" s="1"/>
  <c r="Q29" i="48"/>
  <c r="Q30" i="48" s="1"/>
  <c r="C20" i="69"/>
  <c r="F29" i="44"/>
  <c r="F33" i="44" s="1"/>
  <c r="P27" i="44"/>
  <c r="D23" i="44"/>
  <c r="N29" i="44"/>
  <c r="N33" i="44" s="1"/>
  <c r="R25" i="44"/>
  <c r="T23" i="44"/>
  <c r="R18" i="44"/>
  <c r="N18" i="44"/>
  <c r="J18" i="44"/>
  <c r="F18" i="44"/>
  <c r="J29" i="44"/>
  <c r="J33" i="44" s="1"/>
  <c r="N25" i="44"/>
  <c r="L27" i="44"/>
  <c r="P23" i="44"/>
  <c r="P18" i="44"/>
  <c r="H18" i="44"/>
  <c r="H27" i="44"/>
  <c r="J25" i="44"/>
  <c r="L23" i="44"/>
  <c r="T18" i="44"/>
  <c r="L18" i="44"/>
  <c r="D18" i="44"/>
  <c r="R29" i="44"/>
  <c r="R33" i="44" s="1"/>
  <c r="T27" i="44"/>
  <c r="D27" i="44"/>
  <c r="F25" i="44"/>
  <c r="H23" i="44"/>
  <c r="Q19" i="69"/>
  <c r="G20" i="69"/>
  <c r="G19" i="69"/>
  <c r="C19" i="69"/>
  <c r="V23" i="69"/>
  <c r="T29" i="44"/>
  <c r="T33" i="44" s="1"/>
  <c r="L29" i="44"/>
  <c r="L33" i="44" s="1"/>
  <c r="D29" i="44"/>
  <c r="D33" i="44" s="1"/>
  <c r="N27" i="44"/>
  <c r="F27" i="44"/>
  <c r="P25" i="44"/>
  <c r="H25" i="44"/>
  <c r="R23" i="44"/>
  <c r="J23" i="44"/>
  <c r="Y67" i="35"/>
  <c r="X67" i="35"/>
  <c r="W62" i="35"/>
  <c r="Z67" i="35"/>
  <c r="W67" i="35"/>
  <c r="Z62" i="35"/>
  <c r="Y62" i="35"/>
  <c r="X62" i="35"/>
  <c r="X63" i="35"/>
  <c r="W63" i="35"/>
  <c r="Z63" i="35"/>
  <c r="Y63" i="35"/>
  <c r="Z66" i="35"/>
  <c r="Y66" i="35"/>
  <c r="X66" i="35"/>
  <c r="W66" i="35"/>
  <c r="V50" i="49"/>
  <c r="P29" i="44"/>
  <c r="P33" i="44" s="1"/>
  <c r="H29" i="44"/>
  <c r="H33" i="44" s="1"/>
  <c r="R27" i="44"/>
  <c r="J27" i="44"/>
  <c r="T25" i="44"/>
  <c r="L25" i="44"/>
  <c r="D25" i="44"/>
  <c r="N23" i="44"/>
  <c r="F23" i="44"/>
  <c r="U50" i="49"/>
  <c r="Y76" i="35"/>
  <c r="W71" i="35"/>
  <c r="Z76" i="35"/>
  <c r="X76" i="35"/>
  <c r="W76" i="35"/>
  <c r="Z71" i="35"/>
  <c r="X71" i="35"/>
  <c r="Y71" i="35"/>
  <c r="T34" i="45"/>
  <c r="T35" i="45" s="1"/>
  <c r="Z70" i="35"/>
  <c r="W70" i="35"/>
  <c r="X70" i="35"/>
  <c r="Y70" i="35"/>
  <c r="P34" i="45"/>
  <c r="P35" i="45" s="1"/>
  <c r="I29" i="48"/>
  <c r="I30" i="48" s="1"/>
  <c r="R34" i="45"/>
  <c r="R35" i="45" s="1"/>
  <c r="C29" i="48"/>
  <c r="C30" i="48" s="1"/>
  <c r="Z74" i="35"/>
  <c r="X74" i="35"/>
  <c r="Y74" i="35"/>
  <c r="W74" i="35"/>
  <c r="M29" i="48"/>
  <c r="M30" i="48" s="1"/>
  <c r="E29" i="48"/>
  <c r="E30" i="48" s="1"/>
  <c r="U77" i="69"/>
  <c r="X77" i="69"/>
  <c r="W77" i="69"/>
  <c r="Y77" i="69"/>
  <c r="Z77" i="69"/>
  <c r="Q18" i="69"/>
  <c r="T18" i="69"/>
  <c r="L18" i="69"/>
  <c r="P18" i="69"/>
  <c r="H18" i="69"/>
  <c r="C18" i="69"/>
  <c r="M18" i="69"/>
  <c r="M19" i="69"/>
  <c r="B18" i="44"/>
  <c r="B23" i="44"/>
  <c r="B25" i="44"/>
  <c r="B29" i="44"/>
  <c r="B33" i="44" s="1"/>
  <c r="Q28" i="44"/>
  <c r="M28" i="44"/>
  <c r="I28" i="44"/>
  <c r="C28" i="44"/>
  <c r="S26" i="44"/>
  <c r="M26" i="44"/>
  <c r="I26" i="44"/>
  <c r="C26" i="44"/>
  <c r="Q24" i="44"/>
  <c r="M24" i="44"/>
  <c r="I24" i="44"/>
  <c r="C24" i="44"/>
  <c r="S22" i="44"/>
  <c r="M22" i="44"/>
  <c r="I22" i="44"/>
  <c r="C22" i="44"/>
  <c r="V63" i="35"/>
  <c r="V72" i="43"/>
  <c r="V66" i="35"/>
  <c r="V74" i="43"/>
  <c r="V30" i="43"/>
  <c r="T30" i="43"/>
  <c r="R30" i="43"/>
  <c r="P30" i="43"/>
  <c r="N30" i="43"/>
  <c r="L30" i="43"/>
  <c r="J30" i="43"/>
  <c r="H30" i="43"/>
  <c r="F30" i="43"/>
  <c r="D30" i="43"/>
  <c r="I22" i="69"/>
  <c r="I21" i="69"/>
  <c r="V71" i="35"/>
  <c r="U71" i="35"/>
  <c r="U76" i="35"/>
  <c r="P22" i="50"/>
  <c r="P19" i="50"/>
  <c r="P21" i="50"/>
  <c r="H22" i="50"/>
  <c r="H19" i="50"/>
  <c r="H21" i="50"/>
  <c r="U74" i="35"/>
  <c r="C13" i="50"/>
  <c r="R22" i="69"/>
  <c r="R21" i="69"/>
  <c r="N22" i="69"/>
  <c r="N21" i="69"/>
  <c r="J22" i="69"/>
  <c r="J21" i="69"/>
  <c r="F22" i="69"/>
  <c r="F21" i="69"/>
  <c r="D22" i="69"/>
  <c r="D21" i="69"/>
  <c r="Q13" i="50"/>
  <c r="I13" i="50"/>
  <c r="I18" i="50" s="1"/>
  <c r="V13" i="50"/>
  <c r="V18" i="50" s="1"/>
  <c r="V74" i="35"/>
  <c r="O13" i="71"/>
  <c r="G13" i="71"/>
  <c r="G18" i="71" s="1"/>
  <c r="D19" i="69"/>
  <c r="R20" i="69"/>
  <c r="N20" i="69"/>
  <c r="J20" i="69"/>
  <c r="F20" i="69"/>
  <c r="V29" i="48"/>
  <c r="V30" i="48" s="1"/>
  <c r="R13" i="50"/>
  <c r="J13" i="50"/>
  <c r="S13" i="50"/>
  <c r="K13" i="50"/>
  <c r="K18" i="50" s="1"/>
  <c r="S22" i="69"/>
  <c r="S21" i="69"/>
  <c r="O22" i="69"/>
  <c r="O21" i="69"/>
  <c r="K22" i="69"/>
  <c r="K21" i="69"/>
  <c r="E22" i="69"/>
  <c r="E21" i="69"/>
  <c r="U70" i="35"/>
  <c r="V70" i="35"/>
  <c r="H13" i="71"/>
  <c r="P20" i="50"/>
  <c r="D34" i="45"/>
  <c r="D35" i="45" s="1"/>
  <c r="I19" i="69"/>
  <c r="I20" i="69"/>
  <c r="B27" i="44"/>
  <c r="U28" i="44"/>
  <c r="S28" i="44"/>
  <c r="O28" i="44"/>
  <c r="K28" i="44"/>
  <c r="G28" i="44"/>
  <c r="E28" i="44"/>
  <c r="U26" i="44"/>
  <c r="Q26" i="44"/>
  <c r="O26" i="44"/>
  <c r="K26" i="44"/>
  <c r="G26" i="44"/>
  <c r="E26" i="44"/>
  <c r="U24" i="44"/>
  <c r="S24" i="44"/>
  <c r="O24" i="44"/>
  <c r="K24" i="44"/>
  <c r="G24" i="44"/>
  <c r="E24" i="44"/>
  <c r="U22" i="44"/>
  <c r="Q22" i="44"/>
  <c r="O22" i="44"/>
  <c r="K22" i="44"/>
  <c r="G22" i="44"/>
  <c r="E22" i="44"/>
  <c r="V62" i="35"/>
  <c r="V67" i="35"/>
  <c r="V76" i="43"/>
  <c r="S18" i="44"/>
  <c r="Q18" i="44"/>
  <c r="O18" i="44"/>
  <c r="M18" i="44"/>
  <c r="K18" i="44"/>
  <c r="I18" i="44"/>
  <c r="G18" i="44"/>
  <c r="E18" i="44"/>
  <c r="C18" i="44"/>
  <c r="B22" i="44"/>
  <c r="B24" i="44"/>
  <c r="B26" i="44"/>
  <c r="U29" i="44"/>
  <c r="U33" i="44" s="1"/>
  <c r="S29" i="44"/>
  <c r="S33" i="44" s="1"/>
  <c r="Q29" i="44"/>
  <c r="Q33" i="44" s="1"/>
  <c r="O29" i="44"/>
  <c r="O33" i="44" s="1"/>
  <c r="M29" i="44"/>
  <c r="M33" i="44" s="1"/>
  <c r="K29" i="44"/>
  <c r="K33" i="44" s="1"/>
  <c r="I29" i="44"/>
  <c r="I33" i="44" s="1"/>
  <c r="G29" i="44"/>
  <c r="G33" i="44" s="1"/>
  <c r="E29" i="44"/>
  <c r="E33" i="44" s="1"/>
  <c r="C29" i="44"/>
  <c r="C33" i="44" s="1"/>
  <c r="T28" i="44"/>
  <c r="R28" i="44"/>
  <c r="P28" i="44"/>
  <c r="N28" i="44"/>
  <c r="L28" i="44"/>
  <c r="J28" i="44"/>
  <c r="H28" i="44"/>
  <c r="F28" i="44"/>
  <c r="D28" i="44"/>
  <c r="U27" i="44"/>
  <c r="S27" i="44"/>
  <c r="Q27" i="44"/>
  <c r="O27" i="44"/>
  <c r="M27" i="44"/>
  <c r="K27" i="44"/>
  <c r="I27" i="44"/>
  <c r="G27" i="44"/>
  <c r="E27" i="44"/>
  <c r="C27" i="44"/>
  <c r="T26" i="44"/>
  <c r="R26" i="44"/>
  <c r="P26" i="44"/>
  <c r="N26" i="44"/>
  <c r="L26" i="44"/>
  <c r="J26" i="44"/>
  <c r="H26" i="44"/>
  <c r="F26" i="44"/>
  <c r="D26" i="44"/>
  <c r="U25" i="44"/>
  <c r="S25" i="44"/>
  <c r="Q25" i="44"/>
  <c r="O25" i="44"/>
  <c r="M25" i="44"/>
  <c r="K25" i="44"/>
  <c r="I25" i="44"/>
  <c r="G25" i="44"/>
  <c r="E25" i="44"/>
  <c r="C25" i="44"/>
  <c r="T24" i="44"/>
  <c r="R24" i="44"/>
  <c r="P24" i="44"/>
  <c r="N24" i="44"/>
  <c r="L24" i="44"/>
  <c r="J24" i="44"/>
  <c r="H24" i="44"/>
  <c r="F24" i="44"/>
  <c r="D24" i="44"/>
  <c r="U67" i="35"/>
  <c r="U62" i="35"/>
  <c r="U76" i="43"/>
  <c r="U63" i="35"/>
  <c r="U72" i="43"/>
  <c r="U74" i="43"/>
  <c r="U66" i="35"/>
  <c r="C30" i="43"/>
  <c r="U30" i="43"/>
  <c r="S30" i="43"/>
  <c r="Q30" i="43"/>
  <c r="O30" i="43"/>
  <c r="M30" i="43"/>
  <c r="K30" i="43"/>
  <c r="I30" i="43"/>
  <c r="G30" i="43"/>
  <c r="E30" i="43"/>
  <c r="I18" i="69"/>
  <c r="C34" i="45"/>
  <c r="C35" i="45" s="1"/>
  <c r="H34" i="45"/>
  <c r="H35" i="45" s="1"/>
  <c r="H20" i="50"/>
  <c r="K19" i="69"/>
  <c r="S20" i="69"/>
  <c r="O20" i="69"/>
  <c r="K20" i="69"/>
  <c r="S29" i="48"/>
  <c r="S30" i="48" s="1"/>
  <c r="K29" i="48"/>
  <c r="K30" i="48" s="1"/>
  <c r="T13" i="50"/>
  <c r="P18" i="50"/>
  <c r="L22" i="50"/>
  <c r="L19" i="50"/>
  <c r="L21" i="50"/>
  <c r="H18" i="50"/>
  <c r="D13" i="50"/>
  <c r="U13" i="50"/>
  <c r="U18" i="50" s="1"/>
  <c r="T22" i="69"/>
  <c r="T21" i="69"/>
  <c r="R18" i="69"/>
  <c r="P22" i="69"/>
  <c r="P21" i="69"/>
  <c r="N18" i="69"/>
  <c r="L22" i="69"/>
  <c r="L21" i="69"/>
  <c r="J18" i="69"/>
  <c r="H22" i="69"/>
  <c r="H21" i="69"/>
  <c r="F18" i="69"/>
  <c r="D18" i="69"/>
  <c r="M13" i="50"/>
  <c r="M18" i="50" s="1"/>
  <c r="E13" i="50"/>
  <c r="U23" i="69"/>
  <c r="S13" i="71"/>
  <c r="S18" i="71" s="1"/>
  <c r="K13" i="71"/>
  <c r="T19" i="69"/>
  <c r="R19" i="69"/>
  <c r="P19" i="69"/>
  <c r="N19" i="69"/>
  <c r="L19" i="69"/>
  <c r="J19" i="69"/>
  <c r="H19" i="69"/>
  <c r="F19" i="69"/>
  <c r="D20" i="69"/>
  <c r="N34" i="45"/>
  <c r="N35" i="45" s="1"/>
  <c r="F34" i="45"/>
  <c r="F35" i="45" s="1"/>
  <c r="V34" i="45"/>
  <c r="V35" i="45" s="1"/>
  <c r="V76" i="35"/>
  <c r="N13" i="50"/>
  <c r="F13" i="50"/>
  <c r="O13" i="50"/>
  <c r="G13" i="50"/>
  <c r="G18" i="50" s="1"/>
  <c r="C22" i="69"/>
  <c r="C21" i="69"/>
  <c r="S18" i="69"/>
  <c r="Q22" i="69"/>
  <c r="Q21" i="69"/>
  <c r="O18" i="69"/>
  <c r="M22" i="69"/>
  <c r="M21" i="69"/>
  <c r="K18" i="69"/>
  <c r="G22" i="69"/>
  <c r="G21" i="69"/>
  <c r="E18" i="69"/>
  <c r="C36" i="34"/>
  <c r="C37" i="34" s="1"/>
  <c r="L34" i="45"/>
  <c r="L35" i="45" s="1"/>
  <c r="L20" i="50"/>
  <c r="S19" i="69"/>
  <c r="O19" i="69"/>
  <c r="E19" i="69"/>
  <c r="E20" i="69"/>
  <c r="T20" i="49"/>
  <c r="R20" i="49"/>
  <c r="P20" i="49"/>
  <c r="N20" i="49"/>
  <c r="L20" i="49"/>
  <c r="J20" i="49"/>
  <c r="H20" i="49"/>
  <c r="F20" i="49"/>
  <c r="D20" i="49"/>
  <c r="C20" i="49"/>
  <c r="V20" i="49"/>
  <c r="U18" i="44"/>
  <c r="M22" i="71" l="1"/>
  <c r="M21" i="71"/>
  <c r="M18" i="71"/>
  <c r="M20" i="71"/>
  <c r="V19" i="71"/>
  <c r="AH75" i="35"/>
  <c r="AG75" i="35"/>
  <c r="AF75" i="35"/>
  <c r="AH77" i="71"/>
  <c r="AF77" i="71"/>
  <c r="AG77" i="71"/>
  <c r="AF68" i="35"/>
  <c r="AG68" i="35"/>
  <c r="AH68" i="35"/>
  <c r="V18" i="71"/>
  <c r="Q18" i="71"/>
  <c r="E20" i="71"/>
  <c r="E21" i="71"/>
  <c r="E19" i="71"/>
  <c r="E22" i="71"/>
  <c r="V21" i="71"/>
  <c r="V22" i="71"/>
  <c r="I21" i="71"/>
  <c r="AI68" i="35"/>
  <c r="AE68" i="35"/>
  <c r="N22" i="71"/>
  <c r="I22" i="71"/>
  <c r="I18" i="71"/>
  <c r="AB77" i="71"/>
  <c r="AI77" i="71"/>
  <c r="AE77" i="71"/>
  <c r="AI75" i="35"/>
  <c r="AE75" i="35"/>
  <c r="C18" i="71"/>
  <c r="C22" i="71"/>
  <c r="C20" i="71"/>
  <c r="C19" i="71"/>
  <c r="Z77" i="71"/>
  <c r="C21" i="71"/>
  <c r="X77" i="71"/>
  <c r="F31" i="44"/>
  <c r="F32" i="44" s="1"/>
  <c r="J31" i="44"/>
  <c r="J32" i="44" s="1"/>
  <c r="H31" i="44"/>
  <c r="H32" i="44" s="1"/>
  <c r="L31" i="44"/>
  <c r="L32" i="44" s="1"/>
  <c r="D31" i="44"/>
  <c r="D32" i="44" s="1"/>
  <c r="N31" i="44"/>
  <c r="N32" i="44" s="1"/>
  <c r="R31" i="44"/>
  <c r="R32" i="44" s="1"/>
  <c r="P31" i="44"/>
  <c r="P32" i="44" s="1"/>
  <c r="T31" i="44"/>
  <c r="T32" i="44" s="1"/>
  <c r="B31" i="44"/>
  <c r="B32" i="44" s="1"/>
  <c r="G31" i="44"/>
  <c r="G32" i="44" s="1"/>
  <c r="O31" i="44"/>
  <c r="O32" i="44" s="1"/>
  <c r="U31" i="44"/>
  <c r="U32" i="44" s="1"/>
  <c r="I31" i="44"/>
  <c r="I32" i="44" s="1"/>
  <c r="S31" i="44"/>
  <c r="S32" i="44" s="1"/>
  <c r="E31" i="44"/>
  <c r="E32" i="44" s="1"/>
  <c r="K31" i="44"/>
  <c r="K32" i="44" s="1"/>
  <c r="Q31" i="44"/>
  <c r="Q32" i="44" s="1"/>
  <c r="C31" i="44"/>
  <c r="C32" i="44" s="1"/>
  <c r="M31" i="44"/>
  <c r="M32" i="44" s="1"/>
  <c r="V77" i="71"/>
  <c r="Y77" i="71"/>
  <c r="AD77" i="71"/>
  <c r="I19" i="71"/>
  <c r="W77" i="71"/>
  <c r="AC77" i="71"/>
  <c r="AA77" i="71"/>
  <c r="L31" i="43"/>
  <c r="T31" i="43"/>
  <c r="J19" i="71"/>
  <c r="Q21" i="71"/>
  <c r="F21" i="71"/>
  <c r="J22" i="71"/>
  <c r="T21" i="71"/>
  <c r="F20" i="71"/>
  <c r="Q22" i="71"/>
  <c r="J20" i="71"/>
  <c r="Q19" i="71"/>
  <c r="F19" i="71"/>
  <c r="T19" i="71"/>
  <c r="T18" i="71"/>
  <c r="T20" i="71"/>
  <c r="F22" i="71"/>
  <c r="J21" i="71"/>
  <c r="N19" i="71"/>
  <c r="N20" i="71"/>
  <c r="N21" i="71"/>
  <c r="U22" i="71"/>
  <c r="M42" i="43"/>
  <c r="U36" i="43"/>
  <c r="H37" i="43"/>
  <c r="P37" i="43"/>
  <c r="I42" i="43"/>
  <c r="D37" i="43"/>
  <c r="L37" i="43"/>
  <c r="T37" i="43"/>
  <c r="V42" i="43"/>
  <c r="R18" i="71"/>
  <c r="R19" i="71"/>
  <c r="R22" i="71"/>
  <c r="R20" i="71"/>
  <c r="R21" i="71"/>
  <c r="U77" i="71"/>
  <c r="P21" i="71"/>
  <c r="P19" i="71"/>
  <c r="P20" i="71"/>
  <c r="P18" i="71"/>
  <c r="U19" i="71"/>
  <c r="U21" i="71"/>
  <c r="U20" i="71"/>
  <c r="L21" i="71"/>
  <c r="L20" i="71"/>
  <c r="L18" i="71"/>
  <c r="L19" i="71"/>
  <c r="L22" i="71"/>
  <c r="D21" i="71"/>
  <c r="D20" i="71"/>
  <c r="D18" i="71"/>
  <c r="D22" i="71"/>
  <c r="D19" i="71"/>
  <c r="AB68" i="35"/>
  <c r="AA68" i="35"/>
  <c r="AD68" i="35"/>
  <c r="AC68" i="35"/>
  <c r="AD75" i="35"/>
  <c r="AB75" i="35"/>
  <c r="AA75" i="35"/>
  <c r="AC75" i="35"/>
  <c r="U42" i="43"/>
  <c r="D31" i="43"/>
  <c r="V20" i="50"/>
  <c r="F23" i="69"/>
  <c r="N23" i="69"/>
  <c r="P31" i="43"/>
  <c r="I36" i="43"/>
  <c r="H31" i="43"/>
  <c r="Y68" i="35"/>
  <c r="Z68" i="35"/>
  <c r="W68" i="35"/>
  <c r="X68" i="35"/>
  <c r="Z75" i="35"/>
  <c r="X75" i="35"/>
  <c r="W75" i="35"/>
  <c r="Y75" i="35"/>
  <c r="G23" i="69"/>
  <c r="Q23" i="69"/>
  <c r="E23" i="69"/>
  <c r="M23" i="69"/>
  <c r="C23" i="69"/>
  <c r="J23" i="69"/>
  <c r="R23" i="69"/>
  <c r="L23" i="50"/>
  <c r="O23" i="69"/>
  <c r="O19" i="50"/>
  <c r="O21" i="50"/>
  <c r="O22" i="50"/>
  <c r="O20" i="50"/>
  <c r="F22" i="50"/>
  <c r="F19" i="50"/>
  <c r="F21" i="50"/>
  <c r="F18" i="50"/>
  <c r="E19" i="50"/>
  <c r="E21" i="50"/>
  <c r="E22" i="50"/>
  <c r="E20" i="50"/>
  <c r="T22" i="50"/>
  <c r="T19" i="50"/>
  <c r="T21" i="50"/>
  <c r="T18" i="50"/>
  <c r="K40" i="43"/>
  <c r="K45" i="43" s="1"/>
  <c r="K38" i="43"/>
  <c r="K41" i="43"/>
  <c r="K39" i="43"/>
  <c r="K37" i="43"/>
  <c r="C40" i="43"/>
  <c r="C45" i="43" s="1"/>
  <c r="C38" i="43"/>
  <c r="C41" i="43"/>
  <c r="C39" i="43"/>
  <c r="C37" i="43"/>
  <c r="K22" i="71"/>
  <c r="K21" i="71"/>
  <c r="K20" i="71"/>
  <c r="K19" i="71"/>
  <c r="D22" i="50"/>
  <c r="D19" i="50"/>
  <c r="D21" i="50"/>
  <c r="D18" i="50"/>
  <c r="G40" i="43"/>
  <c r="G45" i="43" s="1"/>
  <c r="G38" i="43"/>
  <c r="G41" i="43"/>
  <c r="G39" i="43"/>
  <c r="G37" i="43"/>
  <c r="O40" i="43"/>
  <c r="O45" i="43" s="1"/>
  <c r="O38" i="43"/>
  <c r="O41" i="43"/>
  <c r="O39" i="43"/>
  <c r="O37" i="43"/>
  <c r="S40" i="43"/>
  <c r="S45" i="43" s="1"/>
  <c r="S38" i="43"/>
  <c r="S41" i="43"/>
  <c r="S39" i="43"/>
  <c r="S37" i="43"/>
  <c r="D20" i="50"/>
  <c r="H22" i="71"/>
  <c r="H21" i="71"/>
  <c r="H19" i="71"/>
  <c r="H18" i="71"/>
  <c r="S19" i="50"/>
  <c r="S21" i="50"/>
  <c r="S22" i="50"/>
  <c r="S20" i="50"/>
  <c r="R22" i="50"/>
  <c r="R19" i="50"/>
  <c r="R21" i="50"/>
  <c r="R18" i="50"/>
  <c r="R20" i="50"/>
  <c r="O22" i="71"/>
  <c r="O21" i="71"/>
  <c r="O20" i="71"/>
  <c r="O19" i="71"/>
  <c r="Q19" i="50"/>
  <c r="Q21" i="50"/>
  <c r="Q22" i="50"/>
  <c r="Q20" i="50"/>
  <c r="C21" i="50"/>
  <c r="C22" i="50"/>
  <c r="T20" i="50"/>
  <c r="C20" i="50"/>
  <c r="F41" i="43"/>
  <c r="F39" i="43"/>
  <c r="F40" i="43"/>
  <c r="F45" i="43" s="1"/>
  <c r="F38" i="43"/>
  <c r="J41" i="43"/>
  <c r="J39" i="43"/>
  <c r="J40" i="43"/>
  <c r="J45" i="43" s="1"/>
  <c r="J38" i="43"/>
  <c r="N41" i="43"/>
  <c r="N39" i="43"/>
  <c r="N40" i="43"/>
  <c r="N45" i="43" s="1"/>
  <c r="N38" i="43"/>
  <c r="R41" i="43"/>
  <c r="R39" i="43"/>
  <c r="R40" i="43"/>
  <c r="R45" i="43" s="1"/>
  <c r="R38" i="43"/>
  <c r="V68" i="35"/>
  <c r="V41" i="43"/>
  <c r="V39" i="43"/>
  <c r="V40" i="43"/>
  <c r="V45" i="43" s="1"/>
  <c r="V38" i="43"/>
  <c r="G31" i="43"/>
  <c r="K31" i="43"/>
  <c r="O31" i="43"/>
  <c r="S31" i="43"/>
  <c r="C31" i="43"/>
  <c r="F42" i="43"/>
  <c r="J42" i="43"/>
  <c r="N42" i="43"/>
  <c r="R42" i="43"/>
  <c r="F36" i="43"/>
  <c r="J36" i="43"/>
  <c r="N36" i="43"/>
  <c r="R36" i="43"/>
  <c r="V36" i="43"/>
  <c r="S42" i="43"/>
  <c r="O36" i="43"/>
  <c r="C36" i="43"/>
  <c r="G42" i="43"/>
  <c r="C42" i="43"/>
  <c r="K36" i="43"/>
  <c r="K23" i="69"/>
  <c r="S23" i="69"/>
  <c r="G19" i="50"/>
  <c r="G21" i="50"/>
  <c r="G22" i="50"/>
  <c r="G20" i="50"/>
  <c r="O18" i="50"/>
  <c r="N22" i="50"/>
  <c r="N19" i="50"/>
  <c r="N21" i="50"/>
  <c r="N18" i="50"/>
  <c r="F20" i="50"/>
  <c r="N20" i="50"/>
  <c r="H23" i="69"/>
  <c r="L23" i="69"/>
  <c r="P23" i="69"/>
  <c r="T23" i="69"/>
  <c r="K18" i="71"/>
  <c r="M23" i="71"/>
  <c r="S22" i="71"/>
  <c r="S21" i="71"/>
  <c r="S20" i="71"/>
  <c r="S19" i="71"/>
  <c r="E18" i="50"/>
  <c r="M19" i="50"/>
  <c r="M21" i="50"/>
  <c r="M22" i="50"/>
  <c r="M20" i="50"/>
  <c r="U19" i="50"/>
  <c r="U21" i="50"/>
  <c r="U20" i="50"/>
  <c r="U22" i="50"/>
  <c r="U75" i="35"/>
  <c r="H23" i="50"/>
  <c r="P23" i="50"/>
  <c r="I23" i="69"/>
  <c r="V37" i="43"/>
  <c r="E40" i="43"/>
  <c r="E45" i="43" s="1"/>
  <c r="E38" i="43"/>
  <c r="E41" i="43"/>
  <c r="E39" i="43"/>
  <c r="E37" i="43"/>
  <c r="I40" i="43"/>
  <c r="I45" i="43" s="1"/>
  <c r="I38" i="43"/>
  <c r="I41" i="43"/>
  <c r="I39" i="43"/>
  <c r="I37" i="43"/>
  <c r="M40" i="43"/>
  <c r="M45" i="43" s="1"/>
  <c r="M38" i="43"/>
  <c r="M41" i="43"/>
  <c r="M39" i="43"/>
  <c r="M37" i="43"/>
  <c r="Q40" i="43"/>
  <c r="Q45" i="43" s="1"/>
  <c r="Q38" i="43"/>
  <c r="Q41" i="43"/>
  <c r="Q39" i="43"/>
  <c r="Q37" i="43"/>
  <c r="U68" i="35"/>
  <c r="U40" i="43"/>
  <c r="U45" i="43" s="1"/>
  <c r="U38" i="43"/>
  <c r="U41" i="43"/>
  <c r="U39" i="43"/>
  <c r="U37" i="43"/>
  <c r="F31" i="43"/>
  <c r="J31" i="43"/>
  <c r="N31" i="43"/>
  <c r="R31" i="43"/>
  <c r="V31" i="43"/>
  <c r="C19" i="50"/>
  <c r="K19" i="50"/>
  <c r="K21" i="50"/>
  <c r="K22" i="50"/>
  <c r="K20" i="50"/>
  <c r="S18" i="50"/>
  <c r="J22" i="50"/>
  <c r="J19" i="50"/>
  <c r="J21" i="50"/>
  <c r="J18" i="50"/>
  <c r="J20" i="50"/>
  <c r="D23" i="69"/>
  <c r="G22" i="71"/>
  <c r="G21" i="71"/>
  <c r="G20" i="71"/>
  <c r="G19" i="71"/>
  <c r="O18" i="71"/>
  <c r="V22" i="50"/>
  <c r="V19" i="50"/>
  <c r="V21" i="50"/>
  <c r="V75" i="35"/>
  <c r="I19" i="50"/>
  <c r="I21" i="50"/>
  <c r="I22" i="50"/>
  <c r="I20" i="50"/>
  <c r="Q18" i="50"/>
  <c r="C18" i="50"/>
  <c r="H20" i="71"/>
  <c r="D41" i="43"/>
  <c r="D39" i="43"/>
  <c r="D40" i="43"/>
  <c r="D45" i="43" s="1"/>
  <c r="D38" i="43"/>
  <c r="H41" i="43"/>
  <c r="H39" i="43"/>
  <c r="H40" i="43"/>
  <c r="H45" i="43" s="1"/>
  <c r="H38" i="43"/>
  <c r="L41" i="43"/>
  <c r="L39" i="43"/>
  <c r="L40" i="43"/>
  <c r="L45" i="43" s="1"/>
  <c r="L38" i="43"/>
  <c r="P41" i="43"/>
  <c r="P39" i="43"/>
  <c r="P40" i="43"/>
  <c r="P45" i="43" s="1"/>
  <c r="P38" i="43"/>
  <c r="T41" i="43"/>
  <c r="T39" i="43"/>
  <c r="T40" i="43"/>
  <c r="T45" i="43" s="1"/>
  <c r="T38" i="43"/>
  <c r="E31" i="43"/>
  <c r="I31" i="43"/>
  <c r="M31" i="43"/>
  <c r="Q31" i="43"/>
  <c r="U31" i="43"/>
  <c r="D42" i="43"/>
  <c r="H42" i="43"/>
  <c r="L42" i="43"/>
  <c r="P42" i="43"/>
  <c r="T42" i="43"/>
  <c r="F37" i="43"/>
  <c r="J37" i="43"/>
  <c r="N37" i="43"/>
  <c r="R37" i="43"/>
  <c r="D36" i="43"/>
  <c r="H36" i="43"/>
  <c r="L36" i="43"/>
  <c r="P36" i="43"/>
  <c r="T36" i="43"/>
  <c r="E42" i="43"/>
  <c r="K42" i="43"/>
  <c r="Q42" i="43"/>
  <c r="E36" i="43"/>
  <c r="M36" i="43"/>
  <c r="S36" i="43"/>
  <c r="O42" i="43"/>
  <c r="G36" i="43"/>
  <c r="Q36" i="43"/>
  <c r="V23" i="71" l="1"/>
  <c r="E23" i="71"/>
  <c r="I23" i="71"/>
  <c r="C23" i="71"/>
  <c r="N23" i="71"/>
  <c r="J23" i="71"/>
  <c r="Q23" i="71"/>
  <c r="T23" i="71"/>
  <c r="F23" i="71"/>
  <c r="D23" i="71"/>
  <c r="L23" i="71"/>
  <c r="U23" i="71"/>
  <c r="P23" i="71"/>
  <c r="R23" i="71"/>
  <c r="U43" i="43"/>
  <c r="U44" i="43" s="1"/>
  <c r="I43" i="43"/>
  <c r="I44" i="43" s="1"/>
  <c r="Q43" i="43"/>
  <c r="Q44" i="43" s="1"/>
  <c r="M43" i="43"/>
  <c r="M44" i="43" s="1"/>
  <c r="H43" i="43"/>
  <c r="H44" i="43" s="1"/>
  <c r="P43" i="43"/>
  <c r="P44" i="43" s="1"/>
  <c r="K43" i="43"/>
  <c r="K44" i="43" s="1"/>
  <c r="Q23" i="50"/>
  <c r="G23" i="71"/>
  <c r="I23" i="50"/>
  <c r="K23" i="50"/>
  <c r="V23" i="50"/>
  <c r="O23" i="71"/>
  <c r="U23" i="50"/>
  <c r="M23" i="50"/>
  <c r="S23" i="71"/>
  <c r="G23" i="50"/>
  <c r="F23" i="50"/>
  <c r="O43" i="43"/>
  <c r="O44" i="43" s="1"/>
  <c r="R43" i="43"/>
  <c r="R44" i="43" s="1"/>
  <c r="J43" i="43"/>
  <c r="J44" i="43" s="1"/>
  <c r="D23" i="50"/>
  <c r="G43" i="43"/>
  <c r="G44" i="43" s="1"/>
  <c r="S43" i="43"/>
  <c r="S44" i="43" s="1"/>
  <c r="E43" i="43"/>
  <c r="E44" i="43" s="1"/>
  <c r="T43" i="43"/>
  <c r="T44" i="43" s="1"/>
  <c r="L43" i="43"/>
  <c r="L44" i="43" s="1"/>
  <c r="D43" i="43"/>
  <c r="D44" i="43" s="1"/>
  <c r="C23" i="50"/>
  <c r="J23" i="50"/>
  <c r="S23" i="50"/>
  <c r="E23" i="50"/>
  <c r="K23" i="71"/>
  <c r="N23" i="50"/>
  <c r="O23" i="50"/>
  <c r="C43" i="43"/>
  <c r="C44" i="43" s="1"/>
  <c r="V43" i="43"/>
  <c r="V44" i="43" s="1"/>
  <c r="N43" i="43"/>
  <c r="N44" i="43" s="1"/>
  <c r="F43" i="43"/>
  <c r="F44" i="43" s="1"/>
  <c r="R23" i="50"/>
  <c r="H23" i="71"/>
  <c r="T23" i="50"/>
  <c r="U67" i="42"/>
  <c r="V67" i="42"/>
  <c r="C25" i="39" l="1"/>
  <c r="AE76" i="39"/>
  <c r="AI76" i="39"/>
  <c r="AA76" i="39"/>
  <c r="AB76" i="39"/>
  <c r="AC76" i="39"/>
  <c r="V13" i="40"/>
  <c r="U29" i="39"/>
  <c r="U13" i="40"/>
  <c r="V26" i="42"/>
  <c r="W76" i="39"/>
  <c r="AD76" i="39"/>
  <c r="Z76" i="39"/>
  <c r="X76" i="39"/>
  <c r="Y76" i="39"/>
  <c r="U39" i="42"/>
  <c r="U35" i="39"/>
  <c r="U31" i="39"/>
  <c r="U33" i="39"/>
  <c r="C22" i="42"/>
  <c r="S39" i="42"/>
  <c r="M39" i="42"/>
  <c r="K39" i="42"/>
  <c r="I39" i="42"/>
  <c r="E39" i="42"/>
  <c r="V25" i="40"/>
  <c r="V17" i="40"/>
  <c r="V67" i="39"/>
  <c r="V76" i="39"/>
  <c r="V20" i="40"/>
  <c r="V21" i="40"/>
  <c r="V34" i="39"/>
  <c r="V32" i="39"/>
  <c r="V30" i="39"/>
  <c r="U17" i="40"/>
  <c r="U25" i="40"/>
  <c r="U76" i="39"/>
  <c r="U67" i="39"/>
  <c r="U20" i="40"/>
  <c r="U21" i="40"/>
  <c r="V35" i="39"/>
  <c r="U34" i="39"/>
  <c r="V33" i="39"/>
  <c r="U32" i="39"/>
  <c r="V31" i="39"/>
  <c r="U30" i="39"/>
  <c r="V29" i="39"/>
  <c r="C39" i="42" l="1"/>
  <c r="U29" i="42"/>
  <c r="R35" i="39"/>
  <c r="U38" i="42"/>
  <c r="U31" i="42"/>
  <c r="S38" i="42"/>
  <c r="U27" i="42"/>
  <c r="K38" i="42"/>
  <c r="E38" i="42"/>
  <c r="M38" i="42"/>
  <c r="J35" i="39"/>
  <c r="D20" i="40"/>
  <c r="T21" i="40"/>
  <c r="F38" i="42"/>
  <c r="Q37" i="42"/>
  <c r="D38" i="42"/>
  <c r="D21" i="40"/>
  <c r="D35" i="39"/>
  <c r="F13" i="40"/>
  <c r="I13" i="40"/>
  <c r="Q13" i="40"/>
  <c r="L13" i="40"/>
  <c r="L38" i="42"/>
  <c r="N13" i="40"/>
  <c r="D13" i="40"/>
  <c r="P21" i="40"/>
  <c r="N38" i="42"/>
  <c r="K13" i="40"/>
  <c r="S13" i="40"/>
  <c r="T13" i="40"/>
  <c r="T35" i="39"/>
  <c r="F21" i="40"/>
  <c r="L21" i="40"/>
  <c r="P38" i="42"/>
  <c r="G38" i="42"/>
  <c r="O38" i="42"/>
  <c r="C13" i="40"/>
  <c r="C38" i="42"/>
  <c r="C20" i="40"/>
  <c r="I37" i="42"/>
  <c r="O39" i="42"/>
  <c r="V29" i="42"/>
  <c r="G39" i="42"/>
  <c r="C37" i="42"/>
  <c r="Q39" i="42"/>
  <c r="V31" i="42"/>
  <c r="V37" i="42"/>
  <c r="V28" i="42"/>
  <c r="V39" i="42"/>
  <c r="V30" i="42"/>
  <c r="V38" i="42"/>
  <c r="V27" i="42"/>
  <c r="E20" i="40"/>
  <c r="E13" i="40"/>
  <c r="M20" i="40"/>
  <c r="M13" i="40"/>
  <c r="M37" i="42"/>
  <c r="Q38" i="42"/>
  <c r="L35" i="39"/>
  <c r="L20" i="40"/>
  <c r="T20" i="40"/>
  <c r="I35" i="39"/>
  <c r="G21" i="40"/>
  <c r="G13" i="40"/>
  <c r="K21" i="40"/>
  <c r="O21" i="40"/>
  <c r="O13" i="40"/>
  <c r="S21" i="40"/>
  <c r="H20" i="40"/>
  <c r="H13" i="40"/>
  <c r="N35" i="39"/>
  <c r="P20" i="40"/>
  <c r="P13" i="40"/>
  <c r="Q35" i="39"/>
  <c r="I21" i="40"/>
  <c r="Q21" i="40"/>
  <c r="E37" i="42"/>
  <c r="I38" i="42"/>
  <c r="H38" i="42"/>
  <c r="T38" i="42"/>
  <c r="F35" i="39"/>
  <c r="J21" i="40"/>
  <c r="J13" i="40"/>
  <c r="N21" i="40"/>
  <c r="R21" i="40"/>
  <c r="R13" i="40"/>
  <c r="C35" i="39"/>
  <c r="E21" i="40"/>
  <c r="I20" i="40"/>
  <c r="M21" i="40"/>
  <c r="Q20" i="40"/>
  <c r="C21" i="40"/>
  <c r="U37" i="42"/>
  <c r="U28" i="42"/>
  <c r="U30" i="42"/>
  <c r="U26" i="42"/>
  <c r="H21" i="40"/>
  <c r="J38" i="42"/>
  <c r="R38" i="42"/>
  <c r="H35" i="39"/>
  <c r="P35" i="39"/>
  <c r="E35" i="39"/>
  <c r="M35" i="39"/>
  <c r="F25" i="40"/>
  <c r="F17" i="40"/>
  <c r="F29" i="39"/>
  <c r="F31" i="39"/>
  <c r="F33" i="39"/>
  <c r="F30" i="39"/>
  <c r="F32" i="39"/>
  <c r="F34" i="39"/>
  <c r="J25" i="40"/>
  <c r="J17" i="40"/>
  <c r="J29" i="39"/>
  <c r="J31" i="39"/>
  <c r="J33" i="39"/>
  <c r="J30" i="39"/>
  <c r="J32" i="39"/>
  <c r="J34" i="39"/>
  <c r="N25" i="40"/>
  <c r="N17" i="40"/>
  <c r="N29" i="39"/>
  <c r="N31" i="39"/>
  <c r="N33" i="39"/>
  <c r="N30" i="39"/>
  <c r="N32" i="39"/>
  <c r="N34" i="39"/>
  <c r="R25" i="40"/>
  <c r="R17" i="40"/>
  <c r="R29" i="39"/>
  <c r="R31" i="39"/>
  <c r="R33" i="39"/>
  <c r="R30" i="39"/>
  <c r="R32" i="39"/>
  <c r="R34" i="39"/>
  <c r="D26" i="42"/>
  <c r="D28" i="42"/>
  <c r="D30" i="42"/>
  <c r="D27" i="42"/>
  <c r="D29" i="42"/>
  <c r="D31" i="42"/>
  <c r="H26" i="42"/>
  <c r="H28" i="42"/>
  <c r="H30" i="42"/>
  <c r="H27" i="42"/>
  <c r="H29" i="42"/>
  <c r="H31" i="42"/>
  <c r="L26" i="42"/>
  <c r="L28" i="42"/>
  <c r="L30" i="42"/>
  <c r="L27" i="42"/>
  <c r="L29" i="42"/>
  <c r="L31" i="42"/>
  <c r="P26" i="42"/>
  <c r="P28" i="42"/>
  <c r="P30" i="42"/>
  <c r="P27" i="42"/>
  <c r="P29" i="42"/>
  <c r="P31" i="42"/>
  <c r="T26" i="42"/>
  <c r="T28" i="42"/>
  <c r="T30" i="42"/>
  <c r="T27" i="42"/>
  <c r="T29" i="42"/>
  <c r="T31" i="42"/>
  <c r="G17" i="40"/>
  <c r="G25" i="40"/>
  <c r="G30" i="39"/>
  <c r="G32" i="39"/>
  <c r="G34" i="39"/>
  <c r="G29" i="39"/>
  <c r="G31" i="39"/>
  <c r="G33" i="39"/>
  <c r="K17" i="40"/>
  <c r="K25" i="40"/>
  <c r="K30" i="39"/>
  <c r="K32" i="39"/>
  <c r="K34" i="39"/>
  <c r="K29" i="39"/>
  <c r="K31" i="39"/>
  <c r="K33" i="39"/>
  <c r="O17" i="40"/>
  <c r="O25" i="40"/>
  <c r="O30" i="39"/>
  <c r="O32" i="39"/>
  <c r="O34" i="39"/>
  <c r="O29" i="39"/>
  <c r="O31" i="39"/>
  <c r="O33" i="39"/>
  <c r="S17" i="40"/>
  <c r="S25" i="40"/>
  <c r="S30" i="39"/>
  <c r="S32" i="39"/>
  <c r="S34" i="39"/>
  <c r="S29" i="39"/>
  <c r="S31" i="39"/>
  <c r="S33" i="39"/>
  <c r="G27" i="42"/>
  <c r="G29" i="42"/>
  <c r="G26" i="42"/>
  <c r="G28" i="42"/>
  <c r="G30" i="42"/>
  <c r="K27" i="42"/>
  <c r="K29" i="42"/>
  <c r="K26" i="42"/>
  <c r="K28" i="42"/>
  <c r="K30" i="42"/>
  <c r="O27" i="42"/>
  <c r="O29" i="42"/>
  <c r="O26" i="42"/>
  <c r="O28" i="42"/>
  <c r="O30" i="42"/>
  <c r="S27" i="42"/>
  <c r="S29" i="42"/>
  <c r="S26" i="42"/>
  <c r="S28" i="42"/>
  <c r="S30" i="42"/>
  <c r="D39" i="42"/>
  <c r="H39" i="42"/>
  <c r="L39" i="42"/>
  <c r="P39" i="42"/>
  <c r="T39" i="42"/>
  <c r="G31" i="42"/>
  <c r="K31" i="42"/>
  <c r="O31" i="42"/>
  <c r="S31" i="42"/>
  <c r="G37" i="42"/>
  <c r="K37" i="42"/>
  <c r="O37" i="42"/>
  <c r="S37" i="42"/>
  <c r="D37" i="42"/>
  <c r="F37" i="42"/>
  <c r="H37" i="42"/>
  <c r="J37" i="42"/>
  <c r="L37" i="42"/>
  <c r="N37" i="42"/>
  <c r="P37" i="42"/>
  <c r="R37" i="42"/>
  <c r="T37" i="42"/>
  <c r="V36" i="39"/>
  <c r="V16" i="40" s="1"/>
  <c r="D25" i="40"/>
  <c r="D17" i="40"/>
  <c r="D29" i="39"/>
  <c r="D31" i="39"/>
  <c r="D33" i="39"/>
  <c r="D30" i="39"/>
  <c r="D32" i="39"/>
  <c r="D34" i="39"/>
  <c r="F20" i="40"/>
  <c r="H25" i="40"/>
  <c r="H17" i="40"/>
  <c r="H29" i="39"/>
  <c r="H31" i="39"/>
  <c r="H33" i="39"/>
  <c r="H30" i="39"/>
  <c r="H32" i="39"/>
  <c r="H34" i="39"/>
  <c r="J20" i="40"/>
  <c r="L25" i="40"/>
  <c r="L17" i="40"/>
  <c r="L29" i="39"/>
  <c r="L31" i="39"/>
  <c r="L33" i="39"/>
  <c r="L30" i="39"/>
  <c r="L32" i="39"/>
  <c r="L34" i="39"/>
  <c r="N20" i="40"/>
  <c r="P25" i="40"/>
  <c r="P17" i="40"/>
  <c r="P29" i="39"/>
  <c r="P31" i="39"/>
  <c r="P33" i="39"/>
  <c r="P30" i="39"/>
  <c r="P32" i="39"/>
  <c r="P34" i="39"/>
  <c r="R20" i="40"/>
  <c r="T25" i="40"/>
  <c r="T17" i="40"/>
  <c r="T29" i="39"/>
  <c r="T31" i="39"/>
  <c r="T33" i="39"/>
  <c r="T30" i="39"/>
  <c r="T32" i="39"/>
  <c r="T34" i="39"/>
  <c r="F26" i="42"/>
  <c r="F28" i="42"/>
  <c r="F30" i="42"/>
  <c r="F27" i="42"/>
  <c r="F29" i="42"/>
  <c r="F31" i="42"/>
  <c r="J26" i="42"/>
  <c r="J28" i="42"/>
  <c r="J30" i="42"/>
  <c r="J27" i="42"/>
  <c r="J29" i="42"/>
  <c r="J31" i="42"/>
  <c r="N26" i="42"/>
  <c r="N28" i="42"/>
  <c r="N30" i="42"/>
  <c r="N27" i="42"/>
  <c r="N29" i="42"/>
  <c r="N31" i="42"/>
  <c r="R26" i="42"/>
  <c r="R28" i="42"/>
  <c r="R30" i="42"/>
  <c r="R27" i="42"/>
  <c r="R29" i="42"/>
  <c r="R31" i="42"/>
  <c r="U36" i="39"/>
  <c r="U16" i="40" s="1"/>
  <c r="G35" i="39"/>
  <c r="K35" i="39"/>
  <c r="O35" i="39"/>
  <c r="S35" i="39"/>
  <c r="E25" i="40"/>
  <c r="E17" i="40"/>
  <c r="E30" i="39"/>
  <c r="E32" i="39"/>
  <c r="E34" i="39"/>
  <c r="E29" i="39"/>
  <c r="E31" i="39"/>
  <c r="E33" i="39"/>
  <c r="G20" i="40"/>
  <c r="I25" i="40"/>
  <c r="I17" i="40"/>
  <c r="I30" i="39"/>
  <c r="I32" i="39"/>
  <c r="I34" i="39"/>
  <c r="I29" i="39"/>
  <c r="I31" i="39"/>
  <c r="I33" i="39"/>
  <c r="K20" i="40"/>
  <c r="M25" i="40"/>
  <c r="M17" i="40"/>
  <c r="M30" i="39"/>
  <c r="M32" i="39"/>
  <c r="M34" i="39"/>
  <c r="M29" i="39"/>
  <c r="M31" i="39"/>
  <c r="M33" i="39"/>
  <c r="O20" i="40"/>
  <c r="Q25" i="40"/>
  <c r="Q17" i="40"/>
  <c r="Q30" i="39"/>
  <c r="Q32" i="39"/>
  <c r="Q34" i="39"/>
  <c r="Q29" i="39"/>
  <c r="Q31" i="39"/>
  <c r="Q33" i="39"/>
  <c r="S20" i="40"/>
  <c r="C17" i="40"/>
  <c r="C25" i="40"/>
  <c r="C34" i="39"/>
  <c r="C32" i="39"/>
  <c r="C30" i="39"/>
  <c r="C33" i="39"/>
  <c r="C31" i="39"/>
  <c r="C29" i="39"/>
  <c r="E27" i="42"/>
  <c r="E29" i="42"/>
  <c r="E26" i="42"/>
  <c r="E28" i="42"/>
  <c r="E30" i="42"/>
  <c r="I27" i="42"/>
  <c r="I29" i="42"/>
  <c r="I26" i="42"/>
  <c r="I28" i="42"/>
  <c r="I30" i="42"/>
  <c r="M27" i="42"/>
  <c r="M29" i="42"/>
  <c r="M26" i="42"/>
  <c r="M28" i="42"/>
  <c r="M30" i="42"/>
  <c r="Q27" i="42"/>
  <c r="Q29" i="42"/>
  <c r="Q26" i="42"/>
  <c r="Q28" i="42"/>
  <c r="Q30" i="42"/>
  <c r="C29" i="42"/>
  <c r="C27" i="42"/>
  <c r="C30" i="42"/>
  <c r="C28" i="42"/>
  <c r="C26" i="42"/>
  <c r="F39" i="42"/>
  <c r="J39" i="42"/>
  <c r="N39" i="42"/>
  <c r="R39" i="42"/>
  <c r="E31" i="42"/>
  <c r="I31" i="42"/>
  <c r="M31" i="42"/>
  <c r="Q31" i="42"/>
  <c r="C31" i="42"/>
  <c r="V12" i="40" l="1"/>
  <c r="U32" i="42"/>
  <c r="V32" i="42"/>
  <c r="M32" i="42"/>
  <c r="C32" i="42"/>
  <c r="G32" i="42"/>
  <c r="U12" i="40"/>
  <c r="E32" i="42"/>
  <c r="O32" i="42"/>
  <c r="O36" i="39"/>
  <c r="O16" i="40" s="1"/>
  <c r="G36" i="39"/>
  <c r="G16" i="40" s="1"/>
  <c r="N36" i="39"/>
  <c r="N16" i="40" s="1"/>
  <c r="F36" i="39"/>
  <c r="F16" i="40" s="1"/>
  <c r="Q32" i="42"/>
  <c r="I32" i="42"/>
  <c r="C36" i="39"/>
  <c r="C12" i="40" s="1"/>
  <c r="Q36" i="39"/>
  <c r="Q16" i="40" s="1"/>
  <c r="M36" i="39"/>
  <c r="M16" i="40" s="1"/>
  <c r="I36" i="39"/>
  <c r="I12" i="40" s="1"/>
  <c r="E36" i="39"/>
  <c r="E16" i="40" s="1"/>
  <c r="R32" i="42"/>
  <c r="N32" i="42"/>
  <c r="J32" i="42"/>
  <c r="F32" i="42"/>
  <c r="T36" i="39"/>
  <c r="T16" i="40" s="1"/>
  <c r="P36" i="39"/>
  <c r="P16" i="40" s="1"/>
  <c r="L36" i="39"/>
  <c r="L12" i="40" s="1"/>
  <c r="H36" i="39"/>
  <c r="H16" i="40" s="1"/>
  <c r="D36" i="39"/>
  <c r="D12" i="40" s="1"/>
  <c r="S32" i="42"/>
  <c r="K32" i="42"/>
  <c r="S36" i="39"/>
  <c r="S12" i="40" s="1"/>
  <c r="K36" i="39"/>
  <c r="K16" i="40" s="1"/>
  <c r="T32" i="42"/>
  <c r="P32" i="42"/>
  <c r="L32" i="42"/>
  <c r="H32" i="42"/>
  <c r="D32" i="42"/>
  <c r="R36" i="39"/>
  <c r="R12" i="40" s="1"/>
  <c r="J36" i="39"/>
  <c r="J16" i="40" s="1"/>
  <c r="P12" i="40" l="1"/>
  <c r="G12" i="40"/>
  <c r="M12" i="40"/>
  <c r="O12" i="40"/>
  <c r="R16" i="40"/>
  <c r="N12" i="40"/>
  <c r="K12" i="40"/>
  <c r="J12" i="40"/>
  <c r="H12" i="40"/>
  <c r="T12" i="40"/>
  <c r="Q12" i="40"/>
  <c r="E12" i="40"/>
  <c r="F12" i="40"/>
  <c r="S16" i="40"/>
  <c r="D16" i="40"/>
  <c r="L16" i="40"/>
  <c r="I16" i="40"/>
  <c r="C16" i="40"/>
  <c r="C66" i="42" l="1"/>
  <c r="D66" i="42"/>
  <c r="E66" i="42"/>
  <c r="F66" i="42"/>
  <c r="G66" i="42"/>
  <c r="H66" i="42"/>
  <c r="I66" i="42"/>
  <c r="J66" i="42"/>
  <c r="K66" i="42"/>
  <c r="L66" i="42"/>
  <c r="M66" i="42"/>
  <c r="N66" i="42"/>
  <c r="O66" i="42"/>
  <c r="P66" i="42"/>
  <c r="Q66" i="42"/>
  <c r="R66" i="42"/>
  <c r="S66" i="42"/>
  <c r="T66" i="42"/>
  <c r="C67" i="42"/>
  <c r="D67" i="42"/>
  <c r="E67" i="42"/>
  <c r="F67" i="42"/>
  <c r="G67" i="42"/>
  <c r="H67" i="42"/>
  <c r="I67" i="42"/>
  <c r="J67" i="42"/>
  <c r="K67" i="42"/>
  <c r="L67" i="42"/>
  <c r="M67" i="42"/>
  <c r="N67" i="42"/>
  <c r="O67" i="42"/>
  <c r="P67" i="42"/>
  <c r="Q67" i="42"/>
  <c r="R67" i="42"/>
  <c r="S67" i="42"/>
  <c r="T67" i="42"/>
  <c r="C68" i="42"/>
  <c r="D68" i="42"/>
  <c r="E68" i="42"/>
  <c r="F68" i="42"/>
  <c r="G68" i="42"/>
  <c r="H68" i="42"/>
  <c r="I68" i="42"/>
  <c r="J68" i="42"/>
  <c r="K68" i="42"/>
  <c r="L68" i="42"/>
  <c r="M68" i="42"/>
  <c r="N68" i="42"/>
  <c r="O68" i="42"/>
  <c r="P68" i="42"/>
  <c r="Q68" i="42"/>
  <c r="R68" i="42"/>
  <c r="S68" i="42"/>
  <c r="T68" i="42"/>
  <c r="C69" i="42"/>
  <c r="D69" i="42"/>
  <c r="E69" i="42"/>
  <c r="F69" i="42"/>
  <c r="G69" i="42"/>
  <c r="H69" i="42"/>
  <c r="I69" i="42"/>
  <c r="J69" i="42"/>
  <c r="K69" i="42"/>
  <c r="L69" i="42"/>
  <c r="M69" i="42"/>
  <c r="N69" i="42"/>
  <c r="O69" i="42"/>
  <c r="P69" i="42"/>
  <c r="Q69" i="42"/>
  <c r="R69" i="42"/>
  <c r="S69" i="42"/>
  <c r="T69" i="42"/>
  <c r="B21" i="40" l="1"/>
  <c r="B20" i="40"/>
  <c r="B17" i="40"/>
  <c r="B16" i="40"/>
  <c r="B12" i="40"/>
  <c r="B13" i="40"/>
  <c r="J55" i="44" l="1"/>
  <c r="N55" i="44"/>
  <c r="M55" i="44" l="1"/>
  <c r="K55" i="44"/>
  <c r="L55" i="44"/>
  <c r="H56" i="44"/>
  <c r="G56" i="44"/>
  <c r="F56" i="44"/>
  <c r="E56" i="44"/>
  <c r="D56" i="44"/>
  <c r="C56" i="44"/>
  <c r="G55" i="44"/>
  <c r="F55" i="44"/>
  <c r="O56" i="44"/>
  <c r="Q56" i="44"/>
  <c r="I56" i="44"/>
  <c r="L56" i="44"/>
  <c r="K56" i="44"/>
  <c r="J56" i="44"/>
  <c r="S56" i="44"/>
  <c r="R56" i="44"/>
  <c r="P56" i="44"/>
  <c r="N56" i="44"/>
  <c r="M56" i="44"/>
  <c r="D58" i="44" l="1"/>
  <c r="F58" i="44"/>
  <c r="H58" i="44"/>
  <c r="C58" i="44"/>
  <c r="E58" i="44"/>
  <c r="G58" i="44"/>
  <c r="P55" i="44"/>
  <c r="S55" i="44"/>
  <c r="N57" i="44"/>
  <c r="L57" i="44"/>
  <c r="J57" i="44"/>
  <c r="R57" i="44"/>
  <c r="Q55" i="44"/>
  <c r="O57" i="44"/>
  <c r="O55" i="44"/>
  <c r="D57" i="44"/>
  <c r="F57" i="44"/>
  <c r="H57" i="44"/>
  <c r="R55" i="44"/>
  <c r="I57" i="44"/>
  <c r="M57" i="44"/>
  <c r="K57" i="44"/>
  <c r="P57" i="44"/>
  <c r="S57" i="44"/>
  <c r="Q57" i="44"/>
  <c r="C57" i="44"/>
  <c r="E57" i="44"/>
  <c r="G57" i="44"/>
  <c r="I55" i="44"/>
  <c r="C55" i="44"/>
  <c r="E55" i="44"/>
  <c r="D55" i="44"/>
  <c r="H55" i="44"/>
  <c r="N58" i="44" l="1"/>
  <c r="M58" i="44"/>
  <c r="L58" i="44"/>
  <c r="O58" i="44"/>
  <c r="K58" i="44"/>
  <c r="J58" i="44"/>
  <c r="I58" i="44"/>
  <c r="S58" i="44" l="1"/>
  <c r="Q58" i="44"/>
  <c r="P58" i="44" l="1"/>
  <c r="R58" i="44" l="1"/>
  <c r="I65" i="45" l="1"/>
  <c r="H65" i="45"/>
  <c r="G65" i="45"/>
  <c r="F65" i="45"/>
  <c r="E65" i="45"/>
  <c r="D65" i="45"/>
  <c r="E68" i="45" l="1"/>
  <c r="G68" i="45"/>
  <c r="I68" i="45"/>
  <c r="D68" i="45"/>
  <c r="F68" i="45"/>
  <c r="H68" i="45"/>
  <c r="J68" i="45"/>
  <c r="G67" i="45"/>
  <c r="C65" i="45"/>
  <c r="C68" i="45"/>
  <c r="D67" i="45"/>
  <c r="F67" i="45"/>
  <c r="H67" i="45"/>
  <c r="E67" i="45"/>
  <c r="I67" i="45"/>
  <c r="H66" i="45" l="1"/>
  <c r="F66" i="45"/>
  <c r="D66" i="45"/>
  <c r="I66" i="45"/>
  <c r="G66" i="45"/>
  <c r="E66" i="45"/>
  <c r="H64" i="45"/>
  <c r="D64" i="45"/>
  <c r="G64" i="45"/>
  <c r="F64" i="45"/>
  <c r="I64" i="45"/>
  <c r="E64" i="45"/>
  <c r="I75" i="69"/>
  <c r="G75" i="69"/>
  <c r="E75" i="69"/>
  <c r="C75" i="69"/>
  <c r="H76" i="69"/>
  <c r="F76" i="69"/>
  <c r="D76" i="69"/>
  <c r="I74" i="69"/>
  <c r="G74" i="69"/>
  <c r="E74" i="69"/>
  <c r="C74" i="69"/>
  <c r="H75" i="69"/>
  <c r="F75" i="69"/>
  <c r="D75" i="69"/>
  <c r="I76" i="69"/>
  <c r="G76" i="69"/>
  <c r="E76" i="69"/>
  <c r="C76" i="69"/>
  <c r="H74" i="69"/>
  <c r="F74" i="69"/>
  <c r="D74" i="69"/>
  <c r="T64" i="48"/>
  <c r="F77" i="69" l="1"/>
  <c r="C77" i="69"/>
  <c r="G77" i="69"/>
  <c r="D77" i="69"/>
  <c r="H77" i="69"/>
  <c r="E77" i="69"/>
  <c r="I77" i="69"/>
  <c r="C76" i="43" l="1"/>
  <c r="C67" i="35"/>
  <c r="S64" i="48"/>
  <c r="C70" i="46"/>
  <c r="C56" i="47"/>
  <c r="C64" i="48"/>
  <c r="D62" i="35"/>
  <c r="E62" i="35"/>
  <c r="F62" i="35"/>
  <c r="G62" i="35"/>
  <c r="H62" i="35"/>
  <c r="I62" i="35"/>
  <c r="J62" i="35"/>
  <c r="D65" i="35"/>
  <c r="E65" i="35"/>
  <c r="F65" i="35"/>
  <c r="G65" i="35"/>
  <c r="H65" i="35"/>
  <c r="I65" i="35"/>
  <c r="C65" i="35"/>
  <c r="C63" i="35"/>
  <c r="C62" i="35"/>
  <c r="C61" i="48"/>
  <c r="C62" i="48"/>
  <c r="D62" i="48"/>
  <c r="E62" i="48"/>
  <c r="F62" i="48"/>
  <c r="G62" i="48"/>
  <c r="H62" i="48"/>
  <c r="I62" i="48"/>
  <c r="J62" i="48"/>
  <c r="K62" i="48"/>
  <c r="L62" i="48"/>
  <c r="C63" i="48"/>
  <c r="D63" i="48"/>
  <c r="E63" i="48"/>
  <c r="F63" i="48"/>
  <c r="G63" i="48"/>
  <c r="H63" i="48"/>
  <c r="I63" i="48"/>
  <c r="D64" i="48"/>
  <c r="E64" i="48"/>
  <c r="F64" i="48"/>
  <c r="G64" i="48"/>
  <c r="H64" i="48"/>
  <c r="I64" i="48"/>
  <c r="J64" i="48"/>
  <c r="K64" i="48"/>
  <c r="L64" i="48"/>
  <c r="M64" i="48"/>
  <c r="N64" i="48"/>
  <c r="O64" i="48"/>
  <c r="P64" i="48"/>
  <c r="Q64" i="48"/>
  <c r="R64" i="48"/>
  <c r="D56" i="47"/>
  <c r="E56" i="47"/>
  <c r="F56" i="47"/>
  <c r="G56" i="47"/>
  <c r="H56" i="47"/>
  <c r="I56" i="47"/>
  <c r="C57" i="47"/>
  <c r="D57" i="47"/>
  <c r="E57" i="47"/>
  <c r="F57" i="47"/>
  <c r="G57" i="47"/>
  <c r="H57" i="47"/>
  <c r="I57" i="47"/>
  <c r="C58" i="47"/>
  <c r="D58" i="47"/>
  <c r="E58" i="47"/>
  <c r="F58" i="47"/>
  <c r="G58" i="47"/>
  <c r="H58" i="47"/>
  <c r="I58" i="47"/>
  <c r="C59" i="47"/>
  <c r="D59" i="47"/>
  <c r="E59" i="47"/>
  <c r="F59" i="47"/>
  <c r="G59" i="47"/>
  <c r="H59" i="47"/>
  <c r="I59" i="47"/>
  <c r="O6" i="46"/>
  <c r="P6" i="46" s="1"/>
  <c r="Q6" i="46" s="1"/>
  <c r="R6" i="46" s="1"/>
  <c r="S6" i="46" s="1"/>
  <c r="T6" i="46" s="1"/>
  <c r="U6" i="46" s="1"/>
  <c r="V6" i="46" s="1"/>
  <c r="W6" i="46" s="1"/>
  <c r="X6" i="46" s="1"/>
  <c r="Y6" i="46" s="1"/>
  <c r="Z6" i="46" s="1"/>
  <c r="AA6" i="46" s="1"/>
  <c r="AB6" i="46" s="1"/>
  <c r="AC6" i="46" s="1"/>
  <c r="AD6" i="46" s="1"/>
  <c r="AE6" i="46" s="1"/>
  <c r="D67" i="46"/>
  <c r="E67" i="46"/>
  <c r="F67" i="46"/>
  <c r="G67" i="46"/>
  <c r="H67" i="46"/>
  <c r="I67" i="46"/>
  <c r="C69" i="46"/>
  <c r="D69" i="46"/>
  <c r="E69" i="46"/>
  <c r="F69" i="46"/>
  <c r="G69" i="46"/>
  <c r="H69" i="46"/>
  <c r="I69" i="46"/>
  <c r="D70" i="46"/>
  <c r="E70" i="46"/>
  <c r="F70" i="46"/>
  <c r="G70" i="46"/>
  <c r="H70" i="46"/>
  <c r="I70" i="46"/>
  <c r="O6" i="45"/>
  <c r="P6" i="45" s="1"/>
  <c r="Q6" i="45" s="1"/>
  <c r="R6" i="45" s="1"/>
  <c r="S6" i="45" s="1"/>
  <c r="T6" i="45" s="1"/>
  <c r="U6" i="45" s="1"/>
  <c r="V6" i="45" s="1"/>
  <c r="W6" i="45" s="1"/>
  <c r="X6" i="45" s="1"/>
  <c r="Y6" i="45" s="1"/>
  <c r="Z6" i="45" s="1"/>
  <c r="AA6" i="45" s="1"/>
  <c r="AB6" i="45" s="1"/>
  <c r="AC6" i="45" s="1"/>
  <c r="AD6" i="45" s="1"/>
  <c r="AE6" i="45" s="1"/>
  <c r="C64" i="45"/>
  <c r="C66" i="45"/>
  <c r="C67" i="45"/>
  <c r="O6" i="34"/>
  <c r="P6" i="34" s="1"/>
  <c r="Q6" i="34" s="1"/>
  <c r="R6" i="34" s="1"/>
  <c r="S6" i="34" s="1"/>
  <c r="T6" i="34" s="1"/>
  <c r="U6" i="34" s="1"/>
  <c r="V6" i="34" s="1"/>
  <c r="W6" i="34" s="1"/>
  <c r="X6" i="34" s="1"/>
  <c r="Y6" i="34" s="1"/>
  <c r="Z6" i="34" s="1"/>
  <c r="AA6" i="34" s="1"/>
  <c r="AB6" i="34" s="1"/>
  <c r="AC6" i="34" s="1"/>
  <c r="AD6" i="34" s="1"/>
  <c r="AE6" i="34" s="1"/>
  <c r="C66" i="34"/>
  <c r="C67" i="34"/>
  <c r="D67" i="34"/>
  <c r="E67" i="34"/>
  <c r="F67" i="34"/>
  <c r="G67" i="34"/>
  <c r="H67" i="34"/>
  <c r="I67" i="34"/>
  <c r="J67" i="34"/>
  <c r="K67" i="34"/>
  <c r="L67" i="34"/>
  <c r="C68" i="34"/>
  <c r="D68" i="34"/>
  <c r="E68" i="34"/>
  <c r="F68" i="34"/>
  <c r="G68" i="34"/>
  <c r="H68" i="34"/>
  <c r="I68" i="34"/>
  <c r="C70" i="34"/>
  <c r="C72" i="43"/>
  <c r="C75" i="43"/>
  <c r="D75" i="43"/>
  <c r="E75" i="43"/>
  <c r="F75" i="43"/>
  <c r="G75" i="43"/>
  <c r="H75" i="43"/>
  <c r="I75" i="43"/>
  <c r="C67" i="46" l="1"/>
  <c r="I66" i="34"/>
  <c r="G66" i="34"/>
  <c r="E66" i="34"/>
  <c r="D66" i="34" l="1"/>
  <c r="H66" i="34"/>
  <c r="F66" i="34"/>
  <c r="C73" i="35" l="1"/>
  <c r="I73" i="35"/>
  <c r="E73" i="35"/>
  <c r="G73" i="35"/>
  <c r="C74" i="35"/>
  <c r="C71" i="35"/>
  <c r="I71" i="35"/>
  <c r="G71" i="35"/>
  <c r="E71" i="35"/>
  <c r="H73" i="35"/>
  <c r="D73" i="35"/>
  <c r="F71" i="35"/>
  <c r="F73" i="35"/>
  <c r="H71" i="35"/>
  <c r="D71" i="35"/>
  <c r="C75" i="71" l="1"/>
  <c r="F69" i="34" l="1"/>
  <c r="E69" i="34"/>
  <c r="G69" i="34"/>
  <c r="I69" i="34"/>
  <c r="D69" i="34"/>
  <c r="H69" i="34"/>
  <c r="C69" i="34" l="1"/>
  <c r="C70" i="35" l="1"/>
  <c r="C74" i="71" l="1"/>
  <c r="E74" i="43"/>
  <c r="I74" i="43"/>
  <c r="G74" i="43"/>
  <c r="I66" i="35"/>
  <c r="D66" i="35" l="1"/>
  <c r="D74" i="43"/>
  <c r="F66" i="35"/>
  <c r="F74" i="43"/>
  <c r="C66" i="35"/>
  <c r="C74" i="43"/>
  <c r="H66" i="35"/>
  <c r="H74" i="43"/>
  <c r="G66" i="35"/>
  <c r="E66" i="35"/>
  <c r="J68" i="34" l="1"/>
  <c r="J69" i="46"/>
  <c r="J58" i="47"/>
  <c r="J63" i="48" l="1"/>
  <c r="J66" i="45"/>
  <c r="J75" i="69"/>
  <c r="J76" i="69"/>
  <c r="J74" i="69"/>
  <c r="J75" i="43"/>
  <c r="J65" i="35"/>
  <c r="J77" i="69" l="1"/>
  <c r="M67" i="34"/>
  <c r="N67" i="34"/>
  <c r="O67" i="34"/>
  <c r="K65" i="45"/>
  <c r="L65" i="45"/>
  <c r="O69" i="34" l="1"/>
  <c r="N69" i="34"/>
  <c r="L69" i="34"/>
  <c r="J69" i="34"/>
  <c r="M69" i="34"/>
  <c r="K69" i="34"/>
  <c r="T67" i="34"/>
  <c r="N57" i="47"/>
  <c r="P63" i="48"/>
  <c r="T69" i="34"/>
  <c r="P57" i="47"/>
  <c r="P59" i="47"/>
  <c r="P62" i="48"/>
  <c r="O65" i="45"/>
  <c r="M57" i="47"/>
  <c r="O57" i="47"/>
  <c r="O68" i="45"/>
  <c r="N68" i="45"/>
  <c r="S68" i="45"/>
  <c r="M68" i="45"/>
  <c r="K68" i="45"/>
  <c r="Q68" i="45"/>
  <c r="R68" i="45"/>
  <c r="N70" i="34"/>
  <c r="L70" i="34"/>
  <c r="Q65" i="45"/>
  <c r="P65" i="45"/>
  <c r="S65" i="45"/>
  <c r="O70" i="34"/>
  <c r="M70" i="34"/>
  <c r="K70" i="34"/>
  <c r="J70" i="34"/>
  <c r="S62" i="48"/>
  <c r="R62" i="48"/>
  <c r="Q62" i="48"/>
  <c r="P58" i="47" l="1"/>
  <c r="T57" i="47"/>
  <c r="T62" i="48"/>
  <c r="T65" i="45"/>
  <c r="S67" i="45"/>
  <c r="T67" i="45"/>
  <c r="L67" i="45"/>
  <c r="O67" i="45"/>
  <c r="K67" i="45"/>
  <c r="N67" i="45"/>
  <c r="J67" i="45"/>
  <c r="M67" i="45"/>
  <c r="K68" i="34"/>
  <c r="N68" i="34"/>
  <c r="L68" i="34"/>
  <c r="Q67" i="45"/>
  <c r="Q66" i="45"/>
  <c r="K56" i="47"/>
  <c r="K66" i="34"/>
  <c r="J64" i="45"/>
  <c r="R64" i="45"/>
  <c r="P64" i="45"/>
  <c r="N74" i="69"/>
  <c r="L74" i="69"/>
  <c r="K74" i="69"/>
  <c r="P75" i="69"/>
  <c r="K59" i="47"/>
  <c r="M59" i="47"/>
  <c r="O59" i="47"/>
  <c r="M61" i="48"/>
  <c r="J61" i="48"/>
  <c r="J56" i="47"/>
  <c r="N75" i="43"/>
  <c r="N65" i="35"/>
  <c r="K65" i="35"/>
  <c r="K75" i="43"/>
  <c r="O65" i="35"/>
  <c r="O75" i="43"/>
  <c r="R59" i="47"/>
  <c r="L75" i="43"/>
  <c r="L65" i="35"/>
  <c r="Q57" i="47"/>
  <c r="S67" i="34"/>
  <c r="I70" i="34"/>
  <c r="E70" i="34"/>
  <c r="H70" i="34"/>
  <c r="R69" i="46"/>
  <c r="S63" i="48"/>
  <c r="P67" i="34"/>
  <c r="R67" i="34"/>
  <c r="M62" i="48"/>
  <c r="O62" i="48"/>
  <c r="K63" i="48"/>
  <c r="K58" i="47"/>
  <c r="M69" i="46"/>
  <c r="K57" i="47"/>
  <c r="L57" i="47"/>
  <c r="M58" i="47"/>
  <c r="N62" i="48"/>
  <c r="L63" i="48"/>
  <c r="N63" i="48"/>
  <c r="L69" i="46"/>
  <c r="R67" i="45"/>
  <c r="N59" i="47"/>
  <c r="T59" i="47"/>
  <c r="T68" i="34"/>
  <c r="L56" i="47"/>
  <c r="M65" i="35"/>
  <c r="M75" i="43"/>
  <c r="G70" i="34"/>
  <c r="D70" i="34"/>
  <c r="F70" i="34"/>
  <c r="R57" i="47"/>
  <c r="P68" i="34"/>
  <c r="Q69" i="46"/>
  <c r="S57" i="47"/>
  <c r="Q67" i="34"/>
  <c r="T70" i="34"/>
  <c r="M68" i="34"/>
  <c r="K69" i="46"/>
  <c r="O58" i="47"/>
  <c r="J57" i="47"/>
  <c r="N69" i="46"/>
  <c r="P67" i="45"/>
  <c r="P67" i="46"/>
  <c r="L66" i="34"/>
  <c r="Q70" i="46"/>
  <c r="L68" i="45"/>
  <c r="M70" i="46"/>
  <c r="N70" i="46"/>
  <c r="Q67" i="46"/>
  <c r="N64" i="45"/>
  <c r="K70" i="46"/>
  <c r="T70" i="46"/>
  <c r="Q76" i="69" l="1"/>
  <c r="T64" i="45"/>
  <c r="S69" i="46"/>
  <c r="T69" i="46"/>
  <c r="L66" i="45"/>
  <c r="N58" i="47"/>
  <c r="O63" i="48"/>
  <c r="O68" i="34"/>
  <c r="Q63" i="48"/>
  <c r="Q58" i="47"/>
  <c r="L58" i="47"/>
  <c r="N66" i="45"/>
  <c r="S58" i="47"/>
  <c r="R63" i="48"/>
  <c r="R58" i="47"/>
  <c r="T63" i="48"/>
  <c r="J70" i="46"/>
  <c r="P70" i="46"/>
  <c r="O69" i="46"/>
  <c r="P69" i="46"/>
  <c r="R70" i="46"/>
  <c r="S70" i="46"/>
  <c r="O70" i="46"/>
  <c r="L70" i="46"/>
  <c r="P68" i="45"/>
  <c r="O64" i="45"/>
  <c r="K64" i="45"/>
  <c r="R66" i="45"/>
  <c r="S66" i="45"/>
  <c r="P66" i="45"/>
  <c r="T66" i="45"/>
  <c r="O66" i="45"/>
  <c r="K66" i="45"/>
  <c r="M66" i="45"/>
  <c r="Q64" i="45"/>
  <c r="S64" i="45"/>
  <c r="T68" i="45"/>
  <c r="M64" i="45"/>
  <c r="J66" i="35"/>
  <c r="T58" i="47"/>
  <c r="M66" i="35"/>
  <c r="O74" i="43"/>
  <c r="M63" i="48"/>
  <c r="J76" i="43"/>
  <c r="J67" i="35"/>
  <c r="N77" i="69"/>
  <c r="L76" i="69"/>
  <c r="N75" i="69"/>
  <c r="O75" i="69"/>
  <c r="K75" i="69"/>
  <c r="O74" i="69"/>
  <c r="Q75" i="69"/>
  <c r="R76" i="69"/>
  <c r="S76" i="69"/>
  <c r="P76" i="69"/>
  <c r="T74" i="69"/>
  <c r="T76" i="69"/>
  <c r="O76" i="69"/>
  <c r="L75" i="69"/>
  <c r="T75" i="69"/>
  <c r="K76" i="69"/>
  <c r="M76" i="69"/>
  <c r="N76" i="69"/>
  <c r="M75" i="69"/>
  <c r="M74" i="69"/>
  <c r="S75" i="69"/>
  <c r="P74" i="69"/>
  <c r="R75" i="69"/>
  <c r="P66" i="35"/>
  <c r="L66" i="35"/>
  <c r="K66" i="35"/>
  <c r="Q66" i="35"/>
  <c r="N74" i="43"/>
  <c r="O66" i="35"/>
  <c r="L61" i="48"/>
  <c r="Q70" i="34"/>
  <c r="S68" i="34"/>
  <c r="R70" i="34"/>
  <c r="P70" i="34"/>
  <c r="T75" i="43"/>
  <c r="T65" i="35"/>
  <c r="P75" i="43"/>
  <c r="P65" i="35"/>
  <c r="O61" i="48"/>
  <c r="Q68" i="34"/>
  <c r="N61" i="48"/>
  <c r="P61" i="48"/>
  <c r="S69" i="34"/>
  <c r="Q59" i="47"/>
  <c r="L59" i="47"/>
  <c r="K61" i="48"/>
  <c r="P69" i="34"/>
  <c r="S74" i="43"/>
  <c r="Q66" i="34"/>
  <c r="S70" i="34"/>
  <c r="P66" i="34"/>
  <c r="R68" i="34"/>
  <c r="D61" i="48"/>
  <c r="R69" i="34"/>
  <c r="S59" i="47"/>
  <c r="J59" i="47"/>
  <c r="Q69" i="34"/>
  <c r="R66" i="35"/>
  <c r="N66" i="34"/>
  <c r="S61" i="48"/>
  <c r="R61" i="48"/>
  <c r="T61" i="48"/>
  <c r="Q61" i="48"/>
  <c r="M65" i="45"/>
  <c r="M67" i="46"/>
  <c r="P74" i="43"/>
  <c r="O67" i="46"/>
  <c r="N67" i="46"/>
  <c r="L67" i="46"/>
  <c r="T74" i="43" l="1"/>
  <c r="K74" i="43"/>
  <c r="M74" i="43"/>
  <c r="R74" i="43"/>
  <c r="Q74" i="43"/>
  <c r="S66" i="35"/>
  <c r="J74" i="43"/>
  <c r="K77" i="69"/>
  <c r="L77" i="69"/>
  <c r="N65" i="45"/>
  <c r="D76" i="43"/>
  <c r="D67" i="35"/>
  <c r="G76" i="43"/>
  <c r="G67" i="35"/>
  <c r="F76" i="43"/>
  <c r="F67" i="35"/>
  <c r="I76" i="43"/>
  <c r="I67" i="35"/>
  <c r="E76" i="43"/>
  <c r="E67" i="35"/>
  <c r="H76" i="43"/>
  <c r="H67" i="35"/>
  <c r="N76" i="43"/>
  <c r="N67" i="35"/>
  <c r="K76" i="43"/>
  <c r="K67" i="35"/>
  <c r="T76" i="43"/>
  <c r="T67" i="35"/>
  <c r="D74" i="71"/>
  <c r="J74" i="35"/>
  <c r="M74" i="35"/>
  <c r="K73" i="35"/>
  <c r="M77" i="69"/>
  <c r="O77" i="69"/>
  <c r="Q74" i="69"/>
  <c r="R74" i="69"/>
  <c r="S74" i="69"/>
  <c r="M76" i="43"/>
  <c r="M67" i="35"/>
  <c r="L76" i="43"/>
  <c r="L67" i="35"/>
  <c r="O76" i="43"/>
  <c r="O67" i="35"/>
  <c r="L70" i="35"/>
  <c r="K70" i="35"/>
  <c r="I74" i="71"/>
  <c r="H74" i="71"/>
  <c r="E74" i="71"/>
  <c r="G74" i="71"/>
  <c r="F74" i="71"/>
  <c r="P77" i="69"/>
  <c r="T77" i="69"/>
  <c r="N66" i="35"/>
  <c r="T66" i="35"/>
  <c r="L74" i="43"/>
  <c r="P56" i="47"/>
  <c r="E70" i="35"/>
  <c r="S56" i="47"/>
  <c r="E61" i="48"/>
  <c r="R75" i="43"/>
  <c r="R65" i="35"/>
  <c r="Q65" i="35"/>
  <c r="Q75" i="43"/>
  <c r="S75" i="43"/>
  <c r="S65" i="35"/>
  <c r="I70" i="35"/>
  <c r="H70" i="35"/>
  <c r="D70" i="35"/>
  <c r="G70" i="35"/>
  <c r="F70" i="35"/>
  <c r="J66" i="34"/>
  <c r="Q71" i="35"/>
  <c r="N62" i="35"/>
  <c r="M62" i="35"/>
  <c r="K71" i="35"/>
  <c r="R65" i="45"/>
  <c r="J65" i="45"/>
  <c r="S71" i="35"/>
  <c r="L62" i="35"/>
  <c r="K62" i="35"/>
  <c r="O62" i="35"/>
  <c r="T62" i="35"/>
  <c r="R67" i="46" l="1"/>
  <c r="L64" i="45"/>
  <c r="S76" i="43"/>
  <c r="S67" i="35"/>
  <c r="Q76" i="43"/>
  <c r="Q67" i="35"/>
  <c r="R74" i="35"/>
  <c r="Q74" i="35"/>
  <c r="S74" i="35"/>
  <c r="L73" i="35"/>
  <c r="P70" i="35"/>
  <c r="L74" i="35"/>
  <c r="Q70" i="35"/>
  <c r="K74" i="35"/>
  <c r="J73" i="35"/>
  <c r="K74" i="71"/>
  <c r="L74" i="71"/>
  <c r="S77" i="69"/>
  <c r="Q77" i="69"/>
  <c r="M75" i="71"/>
  <c r="J75" i="71"/>
  <c r="P76" i="43"/>
  <c r="P67" i="35"/>
  <c r="R76" i="43"/>
  <c r="R67" i="35"/>
  <c r="T74" i="35"/>
  <c r="N70" i="35"/>
  <c r="O74" i="35"/>
  <c r="P74" i="35"/>
  <c r="N74" i="35"/>
  <c r="D75" i="71"/>
  <c r="R77" i="69"/>
  <c r="R56" i="47"/>
  <c r="F61" i="48"/>
  <c r="D74" i="35"/>
  <c r="N56" i="47"/>
  <c r="T71" i="35"/>
  <c r="K67" i="46"/>
  <c r="R62" i="35"/>
  <c r="P63" i="35"/>
  <c r="P72" i="43"/>
  <c r="P71" i="35"/>
  <c r="S62" i="35"/>
  <c r="P62" i="35"/>
  <c r="J63" i="35"/>
  <c r="J72" i="43"/>
  <c r="J67" i="46"/>
  <c r="Q62" i="35"/>
  <c r="J70" i="35" l="1"/>
  <c r="P73" i="35"/>
  <c r="E75" i="71"/>
  <c r="K75" i="71"/>
  <c r="Q74" i="71"/>
  <c r="L75" i="71"/>
  <c r="P74" i="71"/>
  <c r="S75" i="71"/>
  <c r="Q75" i="71"/>
  <c r="R75" i="71"/>
  <c r="S73" i="35"/>
  <c r="N75" i="71"/>
  <c r="P75" i="71"/>
  <c r="O75" i="71"/>
  <c r="N74" i="71"/>
  <c r="T75" i="71"/>
  <c r="S67" i="46"/>
  <c r="D63" i="35"/>
  <c r="D72" i="43"/>
  <c r="Q56" i="47"/>
  <c r="T67" i="46"/>
  <c r="G61" i="48"/>
  <c r="E74" i="35"/>
  <c r="M66" i="34"/>
  <c r="O66" i="34"/>
  <c r="M56" i="47"/>
  <c r="O71" i="35"/>
  <c r="M71" i="35"/>
  <c r="N71" i="35"/>
  <c r="N73" i="35" l="1"/>
  <c r="R73" i="35"/>
  <c r="F75" i="71"/>
  <c r="J74" i="71"/>
  <c r="R66" i="34"/>
  <c r="H61" i="48"/>
  <c r="E63" i="35"/>
  <c r="E72" i="43"/>
  <c r="F74" i="35"/>
  <c r="M63" i="35"/>
  <c r="M72" i="43"/>
  <c r="O56" i="47"/>
  <c r="L63" i="35"/>
  <c r="L72" i="43"/>
  <c r="J71" i="35"/>
  <c r="N63" i="35"/>
  <c r="N72" i="43"/>
  <c r="K63" i="35"/>
  <c r="K72" i="43"/>
  <c r="R71" i="35"/>
  <c r="L71" i="35"/>
  <c r="G75" i="71" l="1"/>
  <c r="M70" i="35"/>
  <c r="M73" i="35"/>
  <c r="O74" i="71"/>
  <c r="R63" i="35"/>
  <c r="R72" i="43"/>
  <c r="Q73" i="35"/>
  <c r="F63" i="35"/>
  <c r="F72" i="43"/>
  <c r="S66" i="34"/>
  <c r="I61" i="48"/>
  <c r="G74" i="35"/>
  <c r="O70" i="35"/>
  <c r="T56" i="47"/>
  <c r="Q63" i="35"/>
  <c r="Q72" i="43"/>
  <c r="T66" i="34" l="1"/>
  <c r="R70" i="35"/>
  <c r="H75" i="71"/>
  <c r="M74" i="71"/>
  <c r="H74" i="35"/>
  <c r="G63" i="35"/>
  <c r="G72" i="43"/>
  <c r="O73" i="35"/>
  <c r="O72" i="43"/>
  <c r="O63" i="35"/>
  <c r="S74" i="71" l="1"/>
  <c r="I75" i="71"/>
  <c r="R74" i="71"/>
  <c r="S70" i="35"/>
  <c r="I74" i="35"/>
  <c r="S72" i="43"/>
  <c r="S63" i="35"/>
  <c r="H63" i="35"/>
  <c r="H72" i="43"/>
  <c r="T72" i="43"/>
  <c r="T73" i="35"/>
  <c r="T70" i="35" l="1"/>
  <c r="T63" i="35"/>
  <c r="I63" i="35"/>
  <c r="I72" i="43"/>
  <c r="T74" i="71" l="1"/>
  <c r="B57" i="44" l="1"/>
  <c r="B56" i="44"/>
  <c r="B55" i="44"/>
  <c r="K68" i="39" l="1"/>
  <c r="M68" i="39"/>
  <c r="Q68" i="39"/>
  <c r="S68" i="39"/>
  <c r="D68" i="39"/>
  <c r="F68" i="39"/>
  <c r="H68" i="39"/>
  <c r="O68" i="39"/>
  <c r="E68" i="39"/>
  <c r="G68" i="39"/>
  <c r="I68" i="39"/>
  <c r="R75" i="39" l="1"/>
  <c r="C72" i="39"/>
  <c r="B58" i="44"/>
  <c r="R68" i="39"/>
  <c r="C68" i="39"/>
  <c r="N68" i="39"/>
  <c r="J68" i="39"/>
  <c r="I72" i="39"/>
  <c r="E72" i="39"/>
  <c r="P68" i="39"/>
  <c r="T68" i="39"/>
  <c r="L68" i="39"/>
  <c r="C69" i="39"/>
  <c r="H72" i="39"/>
  <c r="G72" i="39"/>
  <c r="L75" i="39" l="1"/>
  <c r="P75" i="39"/>
  <c r="J75" i="39"/>
  <c r="C75" i="39"/>
  <c r="O75" i="39"/>
  <c r="E75" i="39"/>
  <c r="I75" i="39"/>
  <c r="M75" i="39"/>
  <c r="D75" i="39"/>
  <c r="H75" i="39"/>
  <c r="K75" i="39"/>
  <c r="S75" i="39"/>
  <c r="G75" i="39"/>
  <c r="Q75" i="39"/>
  <c r="F75" i="39"/>
  <c r="T75" i="39"/>
  <c r="N75" i="39"/>
  <c r="J72" i="39"/>
  <c r="D72" i="39"/>
  <c r="F72" i="39"/>
  <c r="C76" i="39" l="1"/>
  <c r="F67" i="39"/>
  <c r="E67" i="39"/>
  <c r="G67" i="39"/>
  <c r="I67" i="39"/>
  <c r="D67" i="39"/>
  <c r="H67" i="39"/>
  <c r="C67" i="39" l="1"/>
  <c r="E76" i="39"/>
  <c r="I76" i="39"/>
  <c r="H76" i="39"/>
  <c r="G76" i="39"/>
  <c r="D76" i="39"/>
  <c r="F76" i="39"/>
  <c r="K76" i="39" l="1"/>
  <c r="N76" i="39" l="1"/>
  <c r="M76" i="39"/>
  <c r="N67" i="39"/>
  <c r="L76" i="39"/>
  <c r="O76" i="39"/>
  <c r="K67" i="39"/>
  <c r="J76" i="39"/>
  <c r="N72" i="39"/>
  <c r="O72" i="39"/>
  <c r="M72" i="39" l="1"/>
  <c r="K66" i="39"/>
  <c r="M67" i="39"/>
  <c r="P76" i="39"/>
  <c r="O66" i="39"/>
  <c r="L66" i="39"/>
  <c r="M69" i="39"/>
  <c r="N69" i="39"/>
  <c r="J69" i="39"/>
  <c r="J67" i="39"/>
  <c r="O67" i="39"/>
  <c r="Q76" i="39"/>
  <c r="O69" i="39"/>
  <c r="S76" i="39"/>
  <c r="L67" i="39"/>
  <c r="R76" i="39"/>
  <c r="Q72" i="39"/>
  <c r="P72" i="39"/>
  <c r="R72" i="39"/>
  <c r="S72" i="39" l="1"/>
  <c r="P66" i="39"/>
  <c r="P67" i="39"/>
  <c r="Q66" i="39"/>
  <c r="R69" i="39"/>
  <c r="P69" i="39"/>
  <c r="G69" i="39"/>
  <c r="S69" i="39"/>
  <c r="I69" i="39"/>
  <c r="E69" i="39"/>
  <c r="F69" i="39"/>
  <c r="Q69" i="39"/>
  <c r="D69" i="39"/>
  <c r="H69" i="39"/>
  <c r="R67" i="39"/>
  <c r="S67" i="39"/>
  <c r="Q67" i="39"/>
  <c r="L72" i="39" l="1"/>
  <c r="K72" i="39"/>
  <c r="S66" i="39"/>
  <c r="L69" i="39"/>
  <c r="K69" i="39"/>
  <c r="M50" i="49" l="1"/>
  <c r="M65" i="39"/>
  <c r="L50" i="49" l="1"/>
  <c r="P50" i="49"/>
  <c r="K50" i="49"/>
  <c r="N66" i="39"/>
  <c r="L65" i="39"/>
  <c r="P65" i="39"/>
  <c r="K65" i="39"/>
  <c r="R66" i="39" l="1"/>
  <c r="N50" i="49"/>
  <c r="N65" i="39"/>
  <c r="Q50" i="49" l="1"/>
  <c r="O50" i="49"/>
  <c r="M66" i="39"/>
  <c r="Q65" i="39"/>
  <c r="O65" i="39"/>
  <c r="R50" i="49" l="1"/>
  <c r="R65" i="39"/>
  <c r="S50" i="49" l="1"/>
  <c r="S65" i="39"/>
  <c r="F66" i="39" l="1"/>
  <c r="J66" i="39"/>
  <c r="E74" i="39"/>
  <c r="E66" i="39"/>
  <c r="H66" i="39"/>
  <c r="I66" i="39"/>
  <c r="G66" i="39"/>
  <c r="D66" i="39"/>
  <c r="C66" i="39"/>
  <c r="G74" i="39" l="1"/>
  <c r="H74" i="39"/>
  <c r="F74" i="39"/>
  <c r="C74" i="39"/>
  <c r="O74" i="39"/>
  <c r="K74" i="39"/>
  <c r="L74" i="39"/>
  <c r="Q74" i="39"/>
  <c r="P74" i="39"/>
  <c r="S74" i="39"/>
  <c r="N74" i="39"/>
  <c r="R74" i="39"/>
  <c r="M74" i="39"/>
  <c r="J74" i="39"/>
  <c r="I74" i="39"/>
  <c r="D74" i="39"/>
  <c r="F50" i="49"/>
  <c r="F65" i="39"/>
  <c r="J50" i="49" l="1"/>
  <c r="I65" i="39"/>
  <c r="I50" i="49"/>
  <c r="J65" i="39"/>
  <c r="E50" i="49" l="1"/>
  <c r="D50" i="49"/>
  <c r="D65" i="39"/>
  <c r="E65" i="39"/>
  <c r="H50" i="49" l="1"/>
  <c r="G50" i="49"/>
  <c r="H73" i="39"/>
  <c r="G65" i="39"/>
  <c r="C65" i="39"/>
  <c r="H65" i="39"/>
  <c r="G73" i="39" l="1"/>
  <c r="C50" i="49"/>
  <c r="C73" i="39"/>
  <c r="M73" i="39"/>
  <c r="L73" i="39"/>
  <c r="P73" i="39"/>
  <c r="K73" i="39"/>
  <c r="N73" i="39"/>
  <c r="Q73" i="39"/>
  <c r="O73" i="39"/>
  <c r="R73" i="39"/>
  <c r="S73" i="39"/>
  <c r="F73" i="39"/>
  <c r="J73" i="39"/>
  <c r="I73" i="39"/>
  <c r="E73" i="39"/>
  <c r="D73" i="39"/>
  <c r="T76" i="39" l="1"/>
  <c r="T67" i="39"/>
  <c r="T69" i="39" l="1"/>
  <c r="T72" i="39" l="1"/>
  <c r="T73" i="39" l="1"/>
  <c r="T74" i="39"/>
  <c r="T66" i="39"/>
  <c r="T50" i="49"/>
  <c r="T65" i="39" l="1"/>
  <c r="G68" i="46" l="1"/>
  <c r="D68" i="46"/>
  <c r="H68" i="46"/>
  <c r="K68" i="46"/>
  <c r="E68" i="46"/>
  <c r="I68" i="46"/>
  <c r="L68" i="46"/>
  <c r="J68" i="46"/>
  <c r="F68" i="46"/>
  <c r="E73" i="43" l="1"/>
  <c r="G73" i="43"/>
  <c r="C68" i="46" l="1"/>
  <c r="D73" i="43"/>
  <c r="H73" i="43"/>
  <c r="F73" i="43"/>
  <c r="I73" i="43"/>
  <c r="C76" i="35" l="1"/>
  <c r="C72" i="35"/>
  <c r="D76" i="35"/>
  <c r="I72" i="35"/>
  <c r="G76" i="35"/>
  <c r="K72" i="35"/>
  <c r="L72" i="35"/>
  <c r="L76" i="35"/>
  <c r="F76" i="35"/>
  <c r="H76" i="35"/>
  <c r="E76" i="35"/>
  <c r="J72" i="35"/>
  <c r="J76" i="35"/>
  <c r="D72" i="35"/>
  <c r="I76" i="35"/>
  <c r="G72" i="35"/>
  <c r="K76" i="35"/>
  <c r="F72" i="35"/>
  <c r="H72" i="35"/>
  <c r="E72" i="35"/>
  <c r="C64" i="35"/>
  <c r="C73" i="43"/>
  <c r="E64" i="35"/>
  <c r="G64" i="35"/>
  <c r="D64" i="35"/>
  <c r="H64" i="35"/>
  <c r="F64" i="35"/>
  <c r="I64" i="35"/>
  <c r="C75" i="35" l="1"/>
  <c r="E75" i="35"/>
  <c r="G75" i="35"/>
  <c r="J75" i="35"/>
  <c r="F75" i="35"/>
  <c r="L75" i="35"/>
  <c r="I75" i="35"/>
  <c r="H75" i="35"/>
  <c r="K75" i="35"/>
  <c r="D75" i="35"/>
  <c r="C68" i="35"/>
  <c r="G68" i="35"/>
  <c r="E68" i="35"/>
  <c r="I68" i="35"/>
  <c r="D68" i="35"/>
  <c r="F68" i="35"/>
  <c r="H68" i="35"/>
  <c r="C76" i="71"/>
  <c r="H76" i="71"/>
  <c r="L76" i="71"/>
  <c r="K76" i="71"/>
  <c r="D76" i="71"/>
  <c r="F76" i="71"/>
  <c r="J76" i="71"/>
  <c r="G76" i="71"/>
  <c r="E76" i="71"/>
  <c r="I76" i="71"/>
  <c r="C77" i="71" l="1"/>
  <c r="I77" i="71"/>
  <c r="F77" i="71"/>
  <c r="E77" i="71"/>
  <c r="D77" i="71"/>
  <c r="L77" i="71"/>
  <c r="H77" i="71"/>
  <c r="J77" i="71"/>
  <c r="G77" i="71"/>
  <c r="K77" i="71"/>
  <c r="M68" i="46" l="1"/>
  <c r="O68" i="46"/>
  <c r="N68" i="46"/>
  <c r="T68" i="46" l="1"/>
  <c r="Q68" i="46" l="1"/>
  <c r="S68" i="46"/>
  <c r="P68" i="46"/>
  <c r="M76" i="35"/>
  <c r="M72" i="35"/>
  <c r="L64" i="35"/>
  <c r="L73" i="43"/>
  <c r="T64" i="35"/>
  <c r="T73" i="43"/>
  <c r="O64" i="35"/>
  <c r="O73" i="43"/>
  <c r="R68" i="46"/>
  <c r="O72" i="35"/>
  <c r="O76" i="35"/>
  <c r="J64" i="35"/>
  <c r="J73" i="43"/>
  <c r="K64" i="35"/>
  <c r="K73" i="43"/>
  <c r="M64" i="35"/>
  <c r="M73" i="43"/>
  <c r="N64" i="35"/>
  <c r="N73" i="43"/>
  <c r="N76" i="35"/>
  <c r="N72" i="35"/>
  <c r="N76" i="71" l="1"/>
  <c r="N75" i="35"/>
  <c r="K68" i="35"/>
  <c r="O75" i="35"/>
  <c r="L68" i="35"/>
  <c r="S64" i="35"/>
  <c r="S73" i="43"/>
  <c r="N68" i="35"/>
  <c r="M68" i="35"/>
  <c r="J68" i="35"/>
  <c r="O76" i="71"/>
  <c r="O68" i="35"/>
  <c r="T68" i="35"/>
  <c r="T72" i="35"/>
  <c r="T76" i="35"/>
  <c r="M76" i="71"/>
  <c r="M75" i="35"/>
  <c r="S76" i="35" l="1"/>
  <c r="S72" i="35"/>
  <c r="R76" i="35"/>
  <c r="R72" i="35"/>
  <c r="N77" i="71"/>
  <c r="R64" i="35"/>
  <c r="R73" i="43"/>
  <c r="P64" i="35"/>
  <c r="P73" i="43"/>
  <c r="Q64" i="35"/>
  <c r="Q73" i="43"/>
  <c r="Q72" i="35"/>
  <c r="Q76" i="35"/>
  <c r="P72" i="35"/>
  <c r="P76" i="35"/>
  <c r="M77" i="71"/>
  <c r="T75" i="35"/>
  <c r="T76" i="71"/>
  <c r="O77" i="71"/>
  <c r="S68" i="35"/>
  <c r="T77" i="71" l="1"/>
  <c r="P75" i="35"/>
  <c r="P76" i="71"/>
  <c r="Q75" i="35"/>
  <c r="S76" i="71"/>
  <c r="Q76" i="71"/>
  <c r="Q68" i="35"/>
  <c r="P68" i="35"/>
  <c r="R68" i="35"/>
  <c r="R75" i="35"/>
  <c r="R76" i="71"/>
  <c r="S75" i="35"/>
  <c r="S77" i="71" l="1"/>
  <c r="R77" i="71"/>
  <c r="Q77" i="71"/>
  <c r="P77" i="71"/>
</calcChain>
</file>

<file path=xl/sharedStrings.xml><?xml version="1.0" encoding="utf-8"?>
<sst xmlns="http://schemas.openxmlformats.org/spreadsheetml/2006/main" count="478" uniqueCount="133">
  <si>
    <t>Dependència dels combustibles fòssils (%)</t>
  </si>
  <si>
    <t>Percentatge de petroli per a usos no energètics (%)</t>
  </si>
  <si>
    <t>GLP</t>
  </si>
  <si>
    <t>TOTAL</t>
  </si>
  <si>
    <t>Nuclear</t>
  </si>
  <si>
    <t>Eòlica</t>
  </si>
  <si>
    <t>Carbó</t>
  </si>
  <si>
    <t>Gas natural</t>
  </si>
  <si>
    <t>Saldo intercanvis elèctrics</t>
  </si>
  <si>
    <t>Renovables</t>
  </si>
  <si>
    <t>Altres</t>
  </si>
  <si>
    <t>Altres = Carbó+saldo+RI</t>
  </si>
  <si>
    <t>Grau d'autoabastament</t>
  </si>
  <si>
    <t>Petroli</t>
  </si>
  <si>
    <t>Font d’energia primària</t>
  </si>
  <si>
    <t>Solar</t>
  </si>
  <si>
    <t>Hidràulica</t>
  </si>
  <si>
    <t>Biocarburants</t>
  </si>
  <si>
    <t>Coc de petroli</t>
  </si>
  <si>
    <t>Gas de refineria</t>
  </si>
  <si>
    <t>Fuel-oil</t>
  </si>
  <si>
    <t>Gas-oil</t>
  </si>
  <si>
    <t>Percentatge sobre el total (%)</t>
  </si>
  <si>
    <t>Residus renovables</t>
  </si>
  <si>
    <t>Biomassa forestal i agrària</t>
  </si>
  <si>
    <t>Electricitat</t>
  </si>
  <si>
    <t>COMBUSTIBLES</t>
  </si>
  <si>
    <t>Gasolines</t>
  </si>
  <si>
    <t>Querosens</t>
  </si>
  <si>
    <t>Productes petrolífers</t>
  </si>
  <si>
    <t>Altres = Carbó + residus no renovables</t>
  </si>
  <si>
    <t>Naftes</t>
  </si>
  <si>
    <t>Bioetanol</t>
  </si>
  <si>
    <t>Biodiesel</t>
  </si>
  <si>
    <t>Altres carbons</t>
  </si>
  <si>
    <t>Altres = Carbó+ Gas natural + Residus no renovables</t>
  </si>
  <si>
    <t>Indicadors</t>
  </si>
  <si>
    <t>Consum d'energia final per habitant (tep /hab)</t>
  </si>
  <si>
    <t>Indústria</t>
  </si>
  <si>
    <t>Domèstic</t>
  </si>
  <si>
    <t>Serveis</t>
  </si>
  <si>
    <t>Primari</t>
  </si>
  <si>
    <t>Transport</t>
  </si>
  <si>
    <t>Sector</t>
  </si>
  <si>
    <t>Residus industrials no renovables</t>
  </si>
  <si>
    <t>Consums per a usos no energètics</t>
  </si>
  <si>
    <t>Energia solar tèrmica</t>
  </si>
  <si>
    <r>
      <t>Sofre i CO</t>
    </r>
    <r>
      <rPr>
        <vertAlign val="subscript"/>
        <sz val="8"/>
        <rFont val="Verdana"/>
        <family val="2"/>
      </rPr>
      <t>2</t>
    </r>
  </si>
  <si>
    <t>combustibles</t>
  </si>
  <si>
    <t>Consum d'energia final a Catalunya</t>
  </si>
  <si>
    <t>Principals indicadors del consum d'energia final a Catalunya</t>
  </si>
  <si>
    <t>Lignit negre</t>
  </si>
  <si>
    <t>Solar tèrmica</t>
  </si>
  <si>
    <t>Solar fotovoltaica</t>
  </si>
  <si>
    <t>Biogàs</t>
  </si>
  <si>
    <t>Gasos manufacturats</t>
  </si>
  <si>
    <t>Biomassa agrícola, animal i forestal</t>
  </si>
  <si>
    <t>Altres = Carbó + Gasos manufacturats + Residus no renovables</t>
  </si>
  <si>
    <t>Energia elèctrica</t>
  </si>
  <si>
    <t>Energies renovables</t>
  </si>
  <si>
    <t>ENERGIA ELÈCTRICA</t>
  </si>
  <si>
    <t>energia elèctrica</t>
  </si>
  <si>
    <t>Domèstic + Serveis + Primari</t>
  </si>
  <si>
    <t>Biomassa agrària, animal i forestal</t>
  </si>
  <si>
    <t>Querosè corrent</t>
  </si>
  <si>
    <t>Consums propis del sector energètic</t>
  </si>
  <si>
    <t>Petroli no energètic sobre total</t>
  </si>
  <si>
    <t>- global</t>
  </si>
  <si>
    <t>- sense usos no energètics</t>
  </si>
  <si>
    <t>Percentatge d'energies renovables en la producció d'energia primària</t>
  </si>
  <si>
    <t>Querosè d'aviació</t>
  </si>
  <si>
    <t>Querosè</t>
  </si>
  <si>
    <t>Dependència del petroli (%)</t>
  </si>
  <si>
    <t>Pes de les energies renovables en el consum d'energia primària (%)</t>
  </si>
  <si>
    <t>Consum d'energia primària per càpita (tep / habitant)</t>
  </si>
  <si>
    <t>Producció d'energia primària a Catalunya</t>
  </si>
  <si>
    <t>Consum d'energia final en el sector transport a Catalunya</t>
  </si>
  <si>
    <t>Consum d'energia final en el sector primari a Catalunya</t>
  </si>
  <si>
    <t>Consum d'energia final en el sector serveis a Catalunya</t>
  </si>
  <si>
    <t>Consum d'energia final en el sector domèstic a Catalunya</t>
  </si>
  <si>
    <t>Consum d'energia final en el sector industrial a Catalunya</t>
  </si>
  <si>
    <t>Consum d'energia final a Catalunya per sectors consumidors</t>
  </si>
  <si>
    <t>Consum d'energia final a Catalunya per sectors consumidors. Energia elèctrica</t>
  </si>
  <si>
    <t>Consum d'energia final a Catalunya per sectors consumidors. Combustibles</t>
  </si>
  <si>
    <t>Consums per a usos no energètics a Catalunya</t>
  </si>
  <si>
    <t>Producció d’energia primària</t>
  </si>
  <si>
    <t>Consum d’energia primària</t>
  </si>
  <si>
    <t>Consum d’energia final</t>
  </si>
  <si>
    <t>Consum d’energia elèctrica</t>
  </si>
  <si>
    <t>Consum de combustibles</t>
  </si>
  <si>
    <t>Unitat: milers de tep</t>
  </si>
  <si>
    <t>Principals indicadors del consum d'energia primària a Catalunya</t>
  </si>
  <si>
    <t>Energia disponible per a consum final / Energia primària (%)</t>
  </si>
  <si>
    <t>Formes d'energia</t>
  </si>
  <si>
    <t>Formes d’energia</t>
  </si>
  <si>
    <t xml:space="preserve">  Consums propis del sector energètic a Catalunya</t>
  </si>
  <si>
    <t>Residus sòlids urbans (RSU) no renovables</t>
  </si>
  <si>
    <t>Residus sòlids urbans (RSU) renovables</t>
  </si>
  <si>
    <t>Altres = Carbó + residus no renovables+ gas manufacturat</t>
  </si>
  <si>
    <t>Solar termoelèctrica</t>
  </si>
  <si>
    <t>Gasos de refineria</t>
  </si>
  <si>
    <t>Altres (naftes, querosè, GLP, gas-oil i residus industrials no renovables)</t>
  </si>
  <si>
    <t>Intensitat energètica primària (Contingut energètic del PIB) (tep / M€ de l'any 2015)</t>
  </si>
  <si>
    <t>Intensitat energètica final (tep /M€ de l'any 2015)</t>
  </si>
  <si>
    <t>Comparable amb els objectius europeus en matèria d'energies renovables</t>
  </si>
  <si>
    <t>en el mix elèctric [RES-E]</t>
  </si>
  <si>
    <t>TOTAL [RES]</t>
  </si>
  <si>
    <t>en el sector transport [RES-T]</t>
  </si>
  <si>
    <t>en generació de calor i fred [RES-H&amp;C]</t>
  </si>
  <si>
    <t>Contribució de les energies renovables:</t>
  </si>
  <si>
    <t>Segons la metodologia publicada per Eurostat.</t>
  </si>
  <si>
    <t>BALANÇOS ENERGÈTICS DE CATALUNYA</t>
  </si>
  <si>
    <t>ANYS 1990-2022</t>
  </si>
  <si>
    <t>Data versió: 28/12/2023</t>
  </si>
  <si>
    <t>- Principals agregats i indicadors -</t>
  </si>
  <si>
    <t>Contribució de les energies renovables segons el criteri Directiva 2018/2001 CE</t>
  </si>
  <si>
    <t>Calor ambient</t>
  </si>
  <si>
    <t>Altres agregats del balanç energètic</t>
  </si>
  <si>
    <t>En relació al consum d'energia primària</t>
  </si>
  <si>
    <t>Agregats (en ktep)</t>
  </si>
  <si>
    <t>Per compatibilitat amb objectius de la UE 2020-2030 i versions anteriors dels balanços energètics</t>
  </si>
  <si>
    <t>Bunkering marítim</t>
  </si>
  <si>
    <t>Altres consums energètics (ktep)</t>
  </si>
  <si>
    <t>Aviació internacional</t>
  </si>
  <si>
    <t>Querosé</t>
  </si>
  <si>
    <t>Gasoil</t>
  </si>
  <si>
    <t>Fueloil</t>
  </si>
  <si>
    <r>
      <t>Subministrament total d'energia (</t>
    </r>
    <r>
      <rPr>
        <b/>
        <i/>
        <sz val="10"/>
        <rFont val="Verdana"/>
        <family val="2"/>
      </rPr>
      <t>Total energy supply</t>
    </r>
    <r>
      <rPr>
        <b/>
        <sz val="10"/>
        <rFont val="Verdana"/>
        <family val="2"/>
      </rPr>
      <t>)</t>
    </r>
  </si>
  <si>
    <t>Energia bruta disponible</t>
  </si>
  <si>
    <t>Consum interior brut</t>
  </si>
  <si>
    <t>Consum interior brut (EU 2020-2030)</t>
  </si>
  <si>
    <t>Consum d'energia primària (EU 2020-2030)</t>
  </si>
  <si>
    <t xml:space="preserve">Consum d'energia final (EU 2020-2030)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</si>
</sst>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\ &quot;Pts&quot;_-;\-* #,##0\ &quot;Pts&quot;_-;_-* &quot;-&quot;\ &quot;Pts&quot;_-;_-@_-"/>
    <numFmt numFmtId="165" formatCode="_-* #,##0\ &quot;PTA&quot;_-;\-* #,##0\ &quot;PTA&quot;_-;_-* &quot;-&quot;\ &quot;PTA&quot;_-;_-@_-"/>
    <numFmt numFmtId="166" formatCode="#,##0.0"/>
    <numFmt numFmtId="167" formatCode="#,##0.000"/>
    <numFmt numFmtId="168" formatCode="0.0"/>
    <numFmt numFmtId="169" formatCode="0.0%"/>
    <numFmt numFmtId="170" formatCode="_-* #,##0.00\ [$€-1]_-;\-* #,##0.00\ [$€-1]_-;_-* &quot;-&quot;??\ [$€-1]_-"/>
    <numFmt numFmtId="171" formatCode="_-* #,##0.00\ &quot;Pts&quot;_-;\-* #,##0.00\ &quot;Pts&quot;_-;_-* &quot;-&quot;??\ &quot;Pts&quot;_-;_-@_-"/>
    <numFmt numFmtId="172" formatCode="#,##0.0000"/>
    <numFmt numFmtId="173" formatCode="dd&quot; &quot;mmm&quot; &quot;yyyy&quot; (&quot;hh&quot;:&quot;mm&quot;)&quot;"/>
  </numFmts>
  <fonts count="25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8"/>
      <color indexed="62"/>
      <name val="Verdana"/>
      <family val="2"/>
    </font>
    <font>
      <vertAlign val="subscript"/>
      <sz val="8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</font>
    <font>
      <b/>
      <sz val="8"/>
      <color theme="0"/>
      <name val="Verdana"/>
      <family val="2"/>
    </font>
    <font>
      <sz val="10"/>
      <name val="Arial"/>
      <family val="2"/>
    </font>
    <font>
      <i/>
      <sz val="8"/>
      <name val="Verdana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24"/>
      <color rgb="FF366092"/>
      <name val="Arial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b/>
      <sz val="20"/>
      <color rgb="FF366092"/>
      <name val="Arial"/>
      <family val="2"/>
    </font>
    <font>
      <b/>
      <i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7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1" fillId="0" borderId="0"/>
    <xf numFmtId="0" fontId="2" fillId="0" borderId="0"/>
    <xf numFmtId="49" fontId="10" fillId="0" borderId="8" applyNumberFormat="0" applyFont="0" applyFill="0" applyBorder="0" applyProtection="0">
      <alignment horizontal="left" vertical="center" indent="2"/>
    </xf>
    <xf numFmtId="49" fontId="10" fillId="0" borderId="9" applyNumberFormat="0" applyFont="0" applyFill="0" applyBorder="0" applyProtection="0">
      <alignment horizontal="left" vertical="center" indent="5"/>
    </xf>
    <xf numFmtId="4" fontId="11" fillId="0" borderId="10" applyFill="0" applyBorder="0" applyProtection="0">
      <alignment horizontal="right" vertical="center"/>
    </xf>
    <xf numFmtId="0" fontId="12" fillId="0" borderId="0" applyNumberFormat="0" applyFill="0" applyBorder="0" applyAlignment="0" applyProtection="0"/>
    <xf numFmtId="4" fontId="10" fillId="0" borderId="8" applyFill="0" applyBorder="0" applyProtection="0">
      <alignment horizontal="right" vertical="center"/>
    </xf>
    <xf numFmtId="49" fontId="11" fillId="0" borderId="8" applyNumberFormat="0" applyFill="0" applyBorder="0" applyProtection="0">
      <alignment horizontal="left" vertical="center"/>
    </xf>
    <xf numFmtId="0" fontId="10" fillId="0" borderId="8" applyNumberFormat="0" applyFill="0" applyAlignment="0" applyProtection="0"/>
    <xf numFmtId="0" fontId="13" fillId="3" borderId="0" applyNumberFormat="0" applyFont="0" applyBorder="0" applyAlignment="0" applyProtection="0"/>
    <xf numFmtId="172" fontId="10" fillId="4" borderId="8" applyNumberFormat="0" applyFont="0" applyBorder="0" applyAlignment="0" applyProtection="0">
      <alignment horizontal="right" vertical="center"/>
    </xf>
    <xf numFmtId="9" fontId="1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Border="0" applyProtection="0"/>
    <xf numFmtId="0" fontId="19" fillId="0" borderId="0"/>
    <xf numFmtId="0" fontId="21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166" fontId="4" fillId="0" borderId="0" xfId="0" applyNumberFormat="1" applyFont="1"/>
    <xf numFmtId="4" fontId="4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2" applyFont="1" applyAlignment="1">
      <alignment horizontal="left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168" fontId="4" fillId="0" borderId="0" xfId="0" applyNumberFormat="1" applyFont="1"/>
    <xf numFmtId="169" fontId="4" fillId="0" borderId="0" xfId="0" applyNumberFormat="1" applyFont="1"/>
    <xf numFmtId="0" fontId="8" fillId="0" borderId="0" xfId="0" applyFont="1"/>
    <xf numFmtId="165" fontId="8" fillId="0" borderId="0" xfId="2" applyFont="1" applyAlignment="1">
      <alignment horizontal="left"/>
    </xf>
    <xf numFmtId="169" fontId="6" fillId="0" borderId="0" xfId="0" applyNumberFormat="1" applyFont="1" applyAlignment="1">
      <alignment vertical="center"/>
    </xf>
    <xf numFmtId="169" fontId="4" fillId="0" borderId="0" xfId="0" applyNumberFormat="1" applyFont="1" applyAlignment="1">
      <alignment vertical="center"/>
    </xf>
    <xf numFmtId="0" fontId="14" fillId="5" borderId="4" xfId="8" applyFont="1" applyFill="1" applyBorder="1" applyAlignment="1">
      <alignment horizontal="center" vertical="center" wrapText="1"/>
    </xf>
    <xf numFmtId="0" fontId="4" fillId="0" borderId="0" xfId="8" applyFont="1" applyAlignment="1">
      <alignment vertical="center"/>
    </xf>
    <xf numFmtId="0" fontId="4" fillId="2" borderId="0" xfId="8" applyFont="1" applyFill="1"/>
    <xf numFmtId="166" fontId="4" fillId="2" borderId="0" xfId="8" applyNumberFormat="1" applyFont="1" applyFill="1"/>
    <xf numFmtId="0" fontId="14" fillId="6" borderId="0" xfId="8" applyFont="1" applyFill="1" applyAlignment="1">
      <alignment vertical="center"/>
    </xf>
    <xf numFmtId="166" fontId="14" fillId="6" borderId="0" xfId="8" applyNumberFormat="1" applyFont="1" applyFill="1" applyAlignment="1">
      <alignment vertical="center"/>
    </xf>
    <xf numFmtId="0" fontId="14" fillId="6" borderId="3" xfId="8" applyFont="1" applyFill="1" applyBorder="1" applyAlignment="1">
      <alignment vertical="center"/>
    </xf>
    <xf numFmtId="166" fontId="14" fillId="6" borderId="3" xfId="8" applyNumberFormat="1" applyFont="1" applyFill="1" applyBorder="1" applyAlignment="1">
      <alignment vertical="center"/>
    </xf>
    <xf numFmtId="169" fontId="14" fillId="6" borderId="3" xfId="8" applyNumberFormat="1" applyFont="1" applyFill="1" applyBorder="1" applyAlignment="1">
      <alignment vertical="center"/>
    </xf>
    <xf numFmtId="0" fontId="4" fillId="2" borderId="0" xfId="8" applyFont="1" applyFill="1" applyAlignment="1">
      <alignment vertical="center"/>
    </xf>
    <xf numFmtId="166" fontId="4" fillId="2" borderId="0" xfId="8" applyNumberFormat="1" applyFont="1" applyFill="1" applyAlignment="1">
      <alignment vertical="center"/>
    </xf>
    <xf numFmtId="0" fontId="6" fillId="7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center"/>
    </xf>
    <xf numFmtId="0" fontId="4" fillId="8" borderId="6" xfId="0" applyFont="1" applyFill="1" applyBorder="1" applyAlignment="1">
      <alignment vertical="center"/>
    </xf>
    <xf numFmtId="167" fontId="4" fillId="8" borderId="6" xfId="0" applyNumberFormat="1" applyFont="1" applyFill="1" applyBorder="1" applyAlignment="1">
      <alignment vertical="center"/>
    </xf>
    <xf numFmtId="0" fontId="4" fillId="8" borderId="0" xfId="0" applyFont="1" applyFill="1" applyAlignment="1">
      <alignment vertical="center"/>
    </xf>
    <xf numFmtId="167" fontId="4" fillId="8" borderId="0" xfId="0" applyNumberFormat="1" applyFont="1" applyFill="1" applyAlignment="1">
      <alignment vertical="center"/>
    </xf>
    <xf numFmtId="0" fontId="4" fillId="8" borderId="1" xfId="0" applyFont="1" applyFill="1" applyBorder="1" applyAlignment="1">
      <alignment vertical="center"/>
    </xf>
    <xf numFmtId="167" fontId="4" fillId="8" borderId="1" xfId="0" applyNumberFormat="1" applyFont="1" applyFill="1" applyBorder="1" applyAlignment="1">
      <alignment vertical="center"/>
    </xf>
    <xf numFmtId="166" fontId="4" fillId="8" borderId="6" xfId="0" applyNumberFormat="1" applyFont="1" applyFill="1" applyBorder="1" applyAlignment="1">
      <alignment vertical="center"/>
    </xf>
    <xf numFmtId="166" fontId="4" fillId="8" borderId="0" xfId="0" applyNumberFormat="1" applyFont="1" applyFill="1" applyAlignment="1">
      <alignment vertical="center"/>
    </xf>
    <xf numFmtId="166" fontId="4" fillId="8" borderId="1" xfId="0" applyNumberFormat="1" applyFont="1" applyFill="1" applyBorder="1" applyAlignment="1">
      <alignment vertical="center"/>
    </xf>
    <xf numFmtId="0" fontId="4" fillId="8" borderId="0" xfId="8" applyFont="1" applyFill="1" applyAlignment="1">
      <alignment vertical="center"/>
    </xf>
    <xf numFmtId="166" fontId="4" fillId="8" borderId="0" xfId="8" applyNumberFormat="1" applyFont="1" applyFill="1" applyAlignment="1">
      <alignment vertical="center"/>
    </xf>
    <xf numFmtId="169" fontId="4" fillId="8" borderId="0" xfId="8" applyNumberFormat="1" applyFont="1" applyFill="1" applyAlignment="1">
      <alignment vertical="center"/>
    </xf>
    <xf numFmtId="0" fontId="6" fillId="7" borderId="3" xfId="0" applyFont="1" applyFill="1" applyBorder="1" applyAlignment="1">
      <alignment vertical="center"/>
    </xf>
    <xf numFmtId="1" fontId="6" fillId="7" borderId="3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6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3" fillId="0" borderId="0" xfId="8" applyFont="1" applyAlignment="1">
      <alignment vertical="center"/>
    </xf>
    <xf numFmtId="0" fontId="14" fillId="9" borderId="0" xfId="0" applyFont="1" applyFill="1" applyAlignment="1">
      <alignment vertical="center"/>
    </xf>
    <xf numFmtId="166" fontId="14" fillId="9" borderId="0" xfId="0" applyNumberFormat="1" applyFont="1" applyFill="1" applyAlignment="1">
      <alignment vertical="center"/>
    </xf>
    <xf numFmtId="0" fontId="14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8" fillId="0" borderId="0" xfId="3" applyFont="1" applyAlignment="1">
      <alignment horizontal="left" vertical="center"/>
    </xf>
    <xf numFmtId="164" fontId="3" fillId="0" borderId="0" xfId="3" applyFont="1" applyBorder="1" applyAlignment="1">
      <alignment horizontal="left" vertical="center"/>
    </xf>
    <xf numFmtId="164" fontId="3" fillId="0" borderId="0" xfId="3" applyFont="1" applyAlignment="1">
      <alignment horizontal="left" vertical="center"/>
    </xf>
    <xf numFmtId="0" fontId="6" fillId="9" borderId="3" xfId="0" applyFont="1" applyFill="1" applyBorder="1" applyAlignment="1">
      <alignment vertical="center"/>
    </xf>
    <xf numFmtId="166" fontId="6" fillId="9" borderId="3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169" fontId="4" fillId="8" borderId="0" xfId="0" applyNumberFormat="1" applyFont="1" applyFill="1" applyAlignment="1">
      <alignment vertical="center"/>
    </xf>
    <xf numFmtId="165" fontId="8" fillId="0" borderId="0" xfId="2" applyFont="1" applyAlignment="1">
      <alignment horizontal="left" vertical="center"/>
    </xf>
    <xf numFmtId="166" fontId="4" fillId="8" borderId="2" xfId="0" applyNumberFormat="1" applyFont="1" applyFill="1" applyBorder="1" applyAlignment="1">
      <alignment vertical="center"/>
    </xf>
    <xf numFmtId="4" fontId="4" fillId="8" borderId="2" xfId="0" applyNumberFormat="1" applyFont="1" applyFill="1" applyBorder="1" applyAlignment="1">
      <alignment vertical="center"/>
    </xf>
    <xf numFmtId="169" fontId="4" fillId="8" borderId="2" xfId="0" applyNumberFormat="1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166" fontId="4" fillId="0" borderId="2" xfId="0" applyNumberFormat="1" applyFont="1" applyBorder="1" applyAlignment="1">
      <alignment vertical="center"/>
    </xf>
    <xf numFmtId="169" fontId="4" fillId="2" borderId="0" xfId="8" applyNumberFormat="1" applyFont="1" applyFill="1" applyAlignment="1">
      <alignment vertical="center"/>
    </xf>
    <xf numFmtId="169" fontId="4" fillId="8" borderId="1" xfId="0" applyNumberFormat="1" applyFont="1" applyFill="1" applyBorder="1" applyAlignment="1">
      <alignment vertical="center" wrapText="1"/>
    </xf>
    <xf numFmtId="169" fontId="4" fillId="8" borderId="1" xfId="0" applyNumberFormat="1" applyFont="1" applyFill="1" applyBorder="1" applyAlignment="1">
      <alignment vertical="center"/>
    </xf>
    <xf numFmtId="169" fontId="4" fillId="8" borderId="6" xfId="0" applyNumberFormat="1" applyFont="1" applyFill="1" applyBorder="1" applyAlignment="1">
      <alignment vertical="center"/>
    </xf>
    <xf numFmtId="169" fontId="4" fillId="8" borderId="6" xfId="0" applyNumberFormat="1" applyFont="1" applyFill="1" applyBorder="1" applyAlignment="1">
      <alignment vertical="center" wrapText="1"/>
    </xf>
    <xf numFmtId="169" fontId="4" fillId="8" borderId="0" xfId="0" applyNumberFormat="1" applyFont="1" applyFill="1" applyAlignment="1">
      <alignment vertical="center" wrapText="1"/>
    </xf>
    <xf numFmtId="169" fontId="4" fillId="0" borderId="0" xfId="18" applyNumberFormat="1" applyFont="1" applyAlignment="1">
      <alignment vertical="center"/>
    </xf>
    <xf numFmtId="0" fontId="16" fillId="0" borderId="0" xfId="0" applyFont="1" applyAlignment="1">
      <alignment horizontal="right"/>
    </xf>
    <xf numFmtId="169" fontId="6" fillId="9" borderId="3" xfId="18" applyNumberFormat="1" applyFont="1" applyFill="1" applyBorder="1" applyAlignment="1">
      <alignment vertical="center"/>
    </xf>
    <xf numFmtId="166" fontId="3" fillId="0" borderId="0" xfId="0" applyNumberFormat="1" applyFont="1" applyAlignment="1">
      <alignment vertical="center"/>
    </xf>
    <xf numFmtId="169" fontId="4" fillId="0" borderId="1" xfId="0" applyNumberFormat="1" applyFont="1" applyBorder="1" applyAlignment="1">
      <alignment vertical="center" wrapText="1"/>
    </xf>
    <xf numFmtId="169" fontId="4" fillId="0" borderId="1" xfId="0" applyNumberFormat="1" applyFont="1" applyBorder="1" applyAlignment="1">
      <alignment vertical="center"/>
    </xf>
    <xf numFmtId="0" fontId="14" fillId="5" borderId="1" xfId="8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/>
    </xf>
    <xf numFmtId="1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64" fontId="5" fillId="0" borderId="0" xfId="3" applyFont="1" applyAlignment="1">
      <alignment horizontal="left" vertical="center"/>
    </xf>
    <xf numFmtId="169" fontId="14" fillId="6" borderId="0" xfId="18" applyNumberFormat="1" applyFont="1" applyFill="1" applyBorder="1" applyAlignment="1">
      <alignment vertical="center"/>
    </xf>
    <xf numFmtId="169" fontId="4" fillId="2" borderId="0" xfId="18" applyNumberFormat="1" applyFont="1" applyFill="1" applyBorder="1" applyAlignment="1">
      <alignment vertical="center"/>
    </xf>
    <xf numFmtId="0" fontId="17" fillId="0" borderId="0" xfId="19"/>
    <xf numFmtId="0" fontId="4" fillId="0" borderId="4" xfId="0" applyFont="1" applyBorder="1" applyAlignment="1">
      <alignment vertical="center"/>
    </xf>
    <xf numFmtId="173" fontId="22" fillId="10" borderId="0" xfId="21" applyNumberFormat="1" applyFont="1" applyFill="1" applyAlignment="1">
      <alignment vertical="center"/>
    </xf>
    <xf numFmtId="0" fontId="20" fillId="0" borderId="0" xfId="20" applyFont="1" applyAlignment="1">
      <alignment horizontal="center" vertical="center" wrapText="1"/>
    </xf>
    <xf numFmtId="49" fontId="20" fillId="0" borderId="0" xfId="20" applyNumberFormat="1" applyFont="1" applyAlignment="1">
      <alignment horizontal="center" vertical="center" wrapText="1"/>
    </xf>
    <xf numFmtId="49" fontId="23" fillId="0" borderId="0" xfId="20" quotePrefix="1" applyNumberFormat="1" applyFont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14" fillId="5" borderId="6" xfId="8" applyFont="1" applyFill="1" applyBorder="1" applyAlignment="1">
      <alignment horizontal="center" vertical="center" wrapText="1"/>
    </xf>
    <xf numFmtId="0" fontId="14" fillId="5" borderId="1" xfId="8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6" fillId="7" borderId="3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169" fontId="4" fillId="8" borderId="2" xfId="0" applyNumberFormat="1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4" fillId="5" borderId="5" xfId="8" applyFont="1" applyFill="1" applyBorder="1" applyAlignment="1">
      <alignment horizontal="center" vertical="center" wrapText="1"/>
    </xf>
    <xf numFmtId="0" fontId="14" fillId="5" borderId="4" xfId="8" applyFont="1" applyFill="1" applyBorder="1" applyAlignment="1">
      <alignment horizontal="center" vertical="center" wrapText="1"/>
    </xf>
    <xf numFmtId="0" fontId="14" fillId="5" borderId="0" xfId="8" applyFont="1" applyFill="1" applyAlignment="1">
      <alignment horizontal="center" vertical="center" wrapText="1"/>
    </xf>
  </cellXfs>
  <cellStyles count="23">
    <cellStyle name="2x indented GHG Textfiels" xfId="9"/>
    <cellStyle name="5x indented GHG Textfiels" xfId="10"/>
    <cellStyle name="Bold GHG Numbers (0.00)" xfId="11"/>
    <cellStyle name="Enllaç" xfId="19" builtinId="8"/>
    <cellStyle name="Euro" xfId="1"/>
    <cellStyle name="Headline" xfId="12"/>
    <cellStyle name="Hipervínculo" xfId="22"/>
    <cellStyle name="Moneda [0]" xfId="2" builtinId="7"/>
    <cellStyle name="Moneda [0]_ConsumFinal" xfId="3"/>
    <cellStyle name="Monetari [0]_Full1" xfId="5"/>
    <cellStyle name="Monetari_Full1" xfId="6"/>
    <cellStyle name="Normal" xfId="0" builtinId="0"/>
    <cellStyle name="Normal 2" xfId="4"/>
    <cellStyle name="Normal 2 2" xfId="20"/>
    <cellStyle name="Normal 3" xfId="7"/>
    <cellStyle name="Normal 4" xfId="8"/>
    <cellStyle name="Normal 5" xfId="21"/>
    <cellStyle name="Normal GHG Numbers (0.00)" xfId="13"/>
    <cellStyle name="Normal GHG Textfiels Bold" xfId="14"/>
    <cellStyle name="Normal GHG whole table" xfId="15"/>
    <cellStyle name="Normal GHG-Shade" xfId="16"/>
    <cellStyle name="Pattern" xfId="17"/>
    <cellStyle name="Percentatge" xfId="18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8F"/>
      <rgbColor rgb="00FFFFFF"/>
      <rgbColor rgb="00CCCCCC"/>
      <rgbColor rgb="00FFFFFF"/>
      <rgbColor rgb="00333333"/>
      <rgbColor rgb="00FFFFFF"/>
      <rgbColor rgb="00FFFFFF"/>
      <rgbColor rgb="00FFFFFF"/>
      <rgbColor rgb="00D1D100"/>
      <rgbColor rgb="00EEEE87"/>
      <rgbColor rgb="00CAD9FD"/>
      <rgbColor rgb="00E3E34A"/>
      <rgbColor rgb="00FFFFFF"/>
      <rgbColor rgb="00F5F5C2"/>
      <rgbColor rgb="00FFFFFF"/>
      <rgbColor rgb="00999999"/>
      <rgbColor rgb="0000008F"/>
      <rgbColor rgb="000040F3"/>
      <rgbColor rgb="00265EF3"/>
      <rgbColor rgb="006691F5"/>
      <rgbColor rgb="0094B0FA"/>
      <rgbColor rgb="00CAD9FD"/>
      <rgbColor rgb="00FFFFFF"/>
      <rgbColor rgb="00000000"/>
      <rgbColor rgb="00D1D100"/>
      <rgbColor rgb="00E3E34A"/>
      <rgbColor rgb="00EEEE87"/>
      <rgbColor rgb="00F5F5C2"/>
      <rgbColor rgb="00333333"/>
      <rgbColor rgb="00666666"/>
      <rgbColor rgb="00999999"/>
      <rgbColor rgb="00CCCCCC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D7E1FD"/>
      <rgbColor rgb="00FFFFFF"/>
      <rgbColor rgb="00E3EBFD"/>
      <rgbColor rgb="00D9D90C"/>
      <rgbColor rgb="00666666"/>
      <rgbColor rgb="00FFFFFF"/>
      <rgbColor rgb="0094B0FA"/>
      <rgbColor rgb="00FFFFFF"/>
      <rgbColor rgb="005C87F5"/>
      <rgbColor rgb="00265EF3"/>
      <rgbColor rgb="000040F3"/>
      <rgbColor rgb="00FFFFFF"/>
      <rgbColor rgb="00FFFFFF"/>
      <rgbColor rgb="00000000"/>
    </indexedColors>
    <mruColors>
      <color rgb="FFDBE5F1"/>
      <color rgb="FF4F81BD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Producció d'energia primària (ktep)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'Producció Primària'!$A$66</c:f>
              <c:strCache>
                <c:ptCount val="1"/>
                <c:pt idx="0">
                  <c:v>Petroli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'Producció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'Producció Primària'!$C$66:$AI$66</c:f>
              <c:numCache>
                <c:formatCode>#,##0.0</c:formatCode>
                <c:ptCount val="33"/>
                <c:pt idx="0">
                  <c:v>686.8</c:v>
                </c:pt>
                <c:pt idx="1">
                  <c:v>980.9</c:v>
                </c:pt>
                <c:pt idx="2">
                  <c:v>1012.1</c:v>
                </c:pt>
                <c:pt idx="3">
                  <c:v>848.9</c:v>
                </c:pt>
                <c:pt idx="4">
                  <c:v>802.3</c:v>
                </c:pt>
                <c:pt idx="5">
                  <c:v>647.9</c:v>
                </c:pt>
                <c:pt idx="6">
                  <c:v>503.3</c:v>
                </c:pt>
                <c:pt idx="7">
                  <c:v>371.5</c:v>
                </c:pt>
                <c:pt idx="8">
                  <c:v>529.1</c:v>
                </c:pt>
                <c:pt idx="9">
                  <c:v>292.39999999999998</c:v>
                </c:pt>
                <c:pt idx="10">
                  <c:v>217.6</c:v>
                </c:pt>
                <c:pt idx="11">
                  <c:v>336.4</c:v>
                </c:pt>
                <c:pt idx="12">
                  <c:v>314.5</c:v>
                </c:pt>
                <c:pt idx="13">
                  <c:v>319.2527</c:v>
                </c:pt>
                <c:pt idx="14">
                  <c:v>252.821033</c:v>
                </c:pt>
                <c:pt idx="15">
                  <c:v>163.97340399999999</c:v>
                </c:pt>
                <c:pt idx="16">
                  <c:v>136.75591399999999</c:v>
                </c:pt>
                <c:pt idx="17">
                  <c:v>140.175678</c:v>
                </c:pt>
                <c:pt idx="18">
                  <c:v>123.83805099999999</c:v>
                </c:pt>
                <c:pt idx="19">
                  <c:v>99.752966999999998</c:v>
                </c:pt>
                <c:pt idx="20">
                  <c:v>119.482845</c:v>
                </c:pt>
                <c:pt idx="21">
                  <c:v>94.817949999999996</c:v>
                </c:pt>
                <c:pt idx="22">
                  <c:v>139.54797400000001</c:v>
                </c:pt>
                <c:pt idx="23">
                  <c:v>369.88986699999998</c:v>
                </c:pt>
                <c:pt idx="24">
                  <c:v>306.28388699999999</c:v>
                </c:pt>
                <c:pt idx="25">
                  <c:v>228.09805499999999</c:v>
                </c:pt>
                <c:pt idx="26">
                  <c:v>136.11496299999999</c:v>
                </c:pt>
                <c:pt idx="27">
                  <c:v>121.62478299999999</c:v>
                </c:pt>
                <c:pt idx="28">
                  <c:v>87.900977999999995</c:v>
                </c:pt>
                <c:pt idx="29">
                  <c:v>35.782184999999998</c:v>
                </c:pt>
                <c:pt idx="30">
                  <c:v>25.855087000000001</c:v>
                </c:pt>
                <c:pt idx="31">
                  <c:v>4.8382120000000004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4386-8585-104E482F94E0}"/>
            </c:ext>
          </c:extLst>
        </c:ser>
        <c:ser>
          <c:idx val="3"/>
          <c:order val="1"/>
          <c:tx>
            <c:strRef>
              <c:f>'Producció Primària'!$A$68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numRef>
              <c:f>'Producció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'Producció Primària'!$C$68:$AI$68</c:f>
              <c:numCache>
                <c:formatCode>#,##0.0</c:formatCode>
                <c:ptCount val="33"/>
                <c:pt idx="0">
                  <c:v>5674.8968999999997</c:v>
                </c:pt>
                <c:pt idx="1">
                  <c:v>5642.74953</c:v>
                </c:pt>
                <c:pt idx="2">
                  <c:v>5602.039272</c:v>
                </c:pt>
                <c:pt idx="3">
                  <c:v>5540.8794029999999</c:v>
                </c:pt>
                <c:pt idx="4">
                  <c:v>5712.6435030000002</c:v>
                </c:pt>
                <c:pt idx="5">
                  <c:v>5406.7862160000004</c:v>
                </c:pt>
                <c:pt idx="6">
                  <c:v>5806.0259100000003</c:v>
                </c:pt>
                <c:pt idx="7">
                  <c:v>5837.5547100000003</c:v>
                </c:pt>
                <c:pt idx="8">
                  <c:v>6249.7989900000002</c:v>
                </c:pt>
                <c:pt idx="9">
                  <c:v>6136.5544829999999</c:v>
                </c:pt>
                <c:pt idx="10">
                  <c:v>6554.6681310000004</c:v>
                </c:pt>
                <c:pt idx="11">
                  <c:v>6696.3788640000002</c:v>
                </c:pt>
                <c:pt idx="12">
                  <c:v>6602.9849729999996</c:v>
                </c:pt>
                <c:pt idx="13">
                  <c:v>6612.8337030303001</c:v>
                </c:pt>
                <c:pt idx="14">
                  <c:v>6344.3776768302996</c:v>
                </c:pt>
                <c:pt idx="15">
                  <c:v>5388.2489515151501</c:v>
                </c:pt>
                <c:pt idx="16">
                  <c:v>6105.2031550121201</c:v>
                </c:pt>
                <c:pt idx="17">
                  <c:v>5439.0000259696999</c:v>
                </c:pt>
                <c:pt idx="18">
                  <c:v>5842.78559535758</c:v>
                </c:pt>
                <c:pt idx="19">
                  <c:v>5033.8150666666697</c:v>
                </c:pt>
                <c:pt idx="20">
                  <c:v>6478.5960424242403</c:v>
                </c:pt>
                <c:pt idx="21">
                  <c:v>5677.0424242424197</c:v>
                </c:pt>
                <c:pt idx="22">
                  <c:v>6253.6077939393899</c:v>
                </c:pt>
                <c:pt idx="23">
                  <c:v>6439.4986181818203</c:v>
                </c:pt>
                <c:pt idx="24">
                  <c:v>6184.68192121212</c:v>
                </c:pt>
                <c:pt idx="25">
                  <c:v>6329.1767757575799</c:v>
                </c:pt>
                <c:pt idx="26">
                  <c:v>6438.1132363636398</c:v>
                </c:pt>
                <c:pt idx="27">
                  <c:v>6580.83137781818</c:v>
                </c:pt>
                <c:pt idx="28">
                  <c:v>5716.4630052121202</c:v>
                </c:pt>
                <c:pt idx="29">
                  <c:v>6407.3853373333304</c:v>
                </c:pt>
                <c:pt idx="30">
                  <c:v>6485.19855951515</c:v>
                </c:pt>
                <c:pt idx="31">
                  <c:v>6360.9078178787904</c:v>
                </c:pt>
                <c:pt idx="32">
                  <c:v>6523.8369939393897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1-4386-8585-104E482F94E0}"/>
            </c:ext>
          </c:extLst>
        </c:ser>
        <c:ser>
          <c:idx val="2"/>
          <c:order val="2"/>
          <c:tx>
            <c:strRef>
              <c:f>'Producció Primària'!$A$67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'Producció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'Producció Primària'!$C$67:$AI$67</c:f>
              <c:numCache>
                <c:formatCode>#,##0.0</c:formatCode>
                <c:ptCount val="33"/>
                <c:pt idx="0">
                  <c:v>484.27702632</c:v>
                </c:pt>
                <c:pt idx="1">
                  <c:v>563.74332381399995</c:v>
                </c:pt>
                <c:pt idx="2">
                  <c:v>652.27449796199994</c:v>
                </c:pt>
                <c:pt idx="3">
                  <c:v>547.73996374720002</c:v>
                </c:pt>
                <c:pt idx="4">
                  <c:v>539.80575075882496</c:v>
                </c:pt>
                <c:pt idx="5">
                  <c:v>497.46569296127001</c:v>
                </c:pt>
                <c:pt idx="6">
                  <c:v>659.62006313879999</c:v>
                </c:pt>
                <c:pt idx="7">
                  <c:v>607.2749007832</c:v>
                </c:pt>
                <c:pt idx="8">
                  <c:v>542.74125061077507</c:v>
                </c:pt>
                <c:pt idx="9">
                  <c:v>528.04010649079999</c:v>
                </c:pt>
                <c:pt idx="10">
                  <c:v>506.03778355101497</c:v>
                </c:pt>
                <c:pt idx="11">
                  <c:v>561.64913519521508</c:v>
                </c:pt>
                <c:pt idx="12">
                  <c:v>483.51012529867006</c:v>
                </c:pt>
                <c:pt idx="13">
                  <c:v>686.84868396918694</c:v>
                </c:pt>
                <c:pt idx="14">
                  <c:v>668.45562544577899</c:v>
                </c:pt>
                <c:pt idx="15">
                  <c:v>555.79439692976803</c:v>
                </c:pt>
                <c:pt idx="16">
                  <c:v>560.88635277895776</c:v>
                </c:pt>
                <c:pt idx="17">
                  <c:v>597.47540138392037</c:v>
                </c:pt>
                <c:pt idx="18">
                  <c:v>710.81933518249002</c:v>
                </c:pt>
                <c:pt idx="19">
                  <c:v>792.25903593534133</c:v>
                </c:pt>
                <c:pt idx="20">
                  <c:v>951.56257730970037</c:v>
                </c:pt>
                <c:pt idx="21">
                  <c:v>933.92144701278255</c:v>
                </c:pt>
                <c:pt idx="22">
                  <c:v>1031.5029828529002</c:v>
                </c:pt>
                <c:pt idx="23">
                  <c:v>1293.2763579080417</c:v>
                </c:pt>
                <c:pt idx="24">
                  <c:v>1262.0396095433596</c:v>
                </c:pt>
                <c:pt idx="25">
                  <c:v>1206.5919792678947</c:v>
                </c:pt>
                <c:pt idx="26">
                  <c:v>1183.3425636742809</c:v>
                </c:pt>
                <c:pt idx="27">
                  <c:v>1245.229040960854</c:v>
                </c:pt>
                <c:pt idx="28">
                  <c:v>1400.5097336275242</c:v>
                </c:pt>
                <c:pt idx="29">
                  <c:v>1301.6694514003202</c:v>
                </c:pt>
                <c:pt idx="30">
                  <c:v>1443.9115609108705</c:v>
                </c:pt>
                <c:pt idx="31">
                  <c:v>1394.5945925863109</c:v>
                </c:pt>
                <c:pt idx="32">
                  <c:v>1382.6701641719401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1-4386-8585-104E482F94E0}"/>
            </c:ext>
          </c:extLst>
        </c:ser>
        <c:ser>
          <c:idx val="4"/>
          <c:order val="3"/>
          <c:tx>
            <c:strRef>
              <c:f>'Producció Primària'!$A$69</c:f>
              <c:strCache>
                <c:ptCount val="1"/>
                <c:pt idx="0">
                  <c:v>Altres</c:v>
                </c:pt>
              </c:strCache>
            </c:strRef>
          </c:tx>
          <c:invertIfNegative val="0"/>
          <c:cat>
            <c:numRef>
              <c:f>'Producció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'Producció Primària'!$C$69:$AI$69</c:f>
              <c:numCache>
                <c:formatCode>#,##0.0</c:formatCode>
                <c:ptCount val="33"/>
                <c:pt idx="0">
                  <c:v>205.35000000000002</c:v>
                </c:pt>
                <c:pt idx="1">
                  <c:v>240.8716217536315</c:v>
                </c:pt>
                <c:pt idx="2">
                  <c:v>190.94846195707001</c:v>
                </c:pt>
                <c:pt idx="3">
                  <c:v>196.78597248719001</c:v>
                </c:pt>
                <c:pt idx="4">
                  <c:v>211.59168411685499</c:v>
                </c:pt>
                <c:pt idx="5">
                  <c:v>202.96716351794998</c:v>
                </c:pt>
                <c:pt idx="6">
                  <c:v>209.83120211484004</c:v>
                </c:pt>
                <c:pt idx="7">
                  <c:v>223.89331626841999</c:v>
                </c:pt>
                <c:pt idx="8">
                  <c:v>197.213840088105</c:v>
                </c:pt>
                <c:pt idx="9">
                  <c:v>207.07136356846001</c:v>
                </c:pt>
                <c:pt idx="10">
                  <c:v>209.45598827878499</c:v>
                </c:pt>
                <c:pt idx="11">
                  <c:v>189.007648106365</c:v>
                </c:pt>
                <c:pt idx="12">
                  <c:v>181.21314439675001</c:v>
                </c:pt>
                <c:pt idx="13">
                  <c:v>224.85263128781199</c:v>
                </c:pt>
                <c:pt idx="14">
                  <c:v>238.93627644384298</c:v>
                </c:pt>
                <c:pt idx="15">
                  <c:v>241.121530640271</c:v>
                </c:pt>
                <c:pt idx="16">
                  <c:v>241.13277085209597</c:v>
                </c:pt>
                <c:pt idx="17">
                  <c:v>232.61182340332203</c:v>
                </c:pt>
                <c:pt idx="18">
                  <c:v>188.947855205796</c:v>
                </c:pt>
                <c:pt idx="19">
                  <c:v>188.17701695104597</c:v>
                </c:pt>
                <c:pt idx="20">
                  <c:v>208.83071066955898</c:v>
                </c:pt>
                <c:pt idx="21">
                  <c:v>213.24965639330301</c:v>
                </c:pt>
                <c:pt idx="22">
                  <c:v>199.930766453557</c:v>
                </c:pt>
                <c:pt idx="23">
                  <c:v>162.393800555593</c:v>
                </c:pt>
                <c:pt idx="24">
                  <c:v>181.55285926176299</c:v>
                </c:pt>
                <c:pt idx="25">
                  <c:v>200.76777058251798</c:v>
                </c:pt>
                <c:pt idx="26">
                  <c:v>211.10941479650998</c:v>
                </c:pt>
                <c:pt idx="27">
                  <c:v>212.975875571313</c:v>
                </c:pt>
                <c:pt idx="28">
                  <c:v>177.48279724699501</c:v>
                </c:pt>
                <c:pt idx="29">
                  <c:v>202.52195549896098</c:v>
                </c:pt>
                <c:pt idx="30">
                  <c:v>193.08342299192202</c:v>
                </c:pt>
                <c:pt idx="31">
                  <c:v>215.846176455999</c:v>
                </c:pt>
                <c:pt idx="32">
                  <c:v>200.35944492286001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1-4386-8585-104E482F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40667264"/>
        <c:axId val="240677248"/>
      </c:barChart>
      <c:catAx>
        <c:axId val="2406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067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067724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40667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Dependència</a:t>
            </a:r>
            <a:r>
              <a:rPr lang="es-ES" sz="1000" baseline="0"/>
              <a:t> del petroli (%)</a:t>
            </a:r>
            <a:endParaRPr lang="es-ES" sz="1000"/>
          </a:p>
        </c:rich>
      </c:tx>
      <c:layout>
        <c:manualLayout>
          <c:xMode val="edge"/>
          <c:yMode val="edge"/>
          <c:x val="0.34023383522253797"/>
          <c:y val="3.23976055551348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70062779212468E-2"/>
          <c:y val="0.13758424492240531"/>
          <c:w val="0.89084166497719264"/>
          <c:h val="0.66219345065089485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'Indicadors Consum Primària'!$C$6:$AI$6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Primària'!$C$12:$AI$12</c:f>
              <c:numCache>
                <c:formatCode>0.0%</c:formatCode>
                <c:ptCount val="33"/>
                <c:pt idx="0">
                  <c:v>0.49350340858762715</c:v>
                </c:pt>
                <c:pt idx="1">
                  <c:v>0.49824561899814596</c:v>
                </c:pt>
                <c:pt idx="2">
                  <c:v>0.50607610547755166</c:v>
                </c:pt>
                <c:pt idx="3">
                  <c:v>0.52120833838489522</c:v>
                </c:pt>
                <c:pt idx="4">
                  <c:v>0.52065834643793407</c:v>
                </c:pt>
                <c:pt idx="5">
                  <c:v>0.53333446500838932</c:v>
                </c:pt>
                <c:pt idx="6">
                  <c:v>0.52763363997396628</c:v>
                </c:pt>
                <c:pt idx="7">
                  <c:v>0.50122561732081106</c:v>
                </c:pt>
                <c:pt idx="8">
                  <c:v>0.51423286490416764</c:v>
                </c:pt>
                <c:pt idx="9">
                  <c:v>0.51585173735379208</c:v>
                </c:pt>
                <c:pt idx="10">
                  <c:v>0.49004617317215193</c:v>
                </c:pt>
                <c:pt idx="11">
                  <c:v>0.48969328321039762</c:v>
                </c:pt>
                <c:pt idx="12">
                  <c:v>0.48446256286188272</c:v>
                </c:pt>
                <c:pt idx="13">
                  <c:v>0.47100083775693175</c:v>
                </c:pt>
                <c:pt idx="14">
                  <c:v>0.473594366007074</c:v>
                </c:pt>
                <c:pt idx="15">
                  <c:v>0.47873852317827881</c:v>
                </c:pt>
                <c:pt idx="16">
                  <c:v>0.46868453162217477</c:v>
                </c:pt>
                <c:pt idx="17">
                  <c:v>0.47379111359839787</c:v>
                </c:pt>
                <c:pt idx="18">
                  <c:v>0.44116459262658808</c:v>
                </c:pt>
                <c:pt idx="19">
                  <c:v>0.46101274192291275</c:v>
                </c:pt>
                <c:pt idx="20">
                  <c:v>0.43881988814017586</c:v>
                </c:pt>
                <c:pt idx="21">
                  <c:v>0.43958198464897014</c:v>
                </c:pt>
                <c:pt idx="22">
                  <c:v>0.40595631361286699</c:v>
                </c:pt>
                <c:pt idx="23">
                  <c:v>0.39499934796845865</c:v>
                </c:pt>
                <c:pt idx="24">
                  <c:v>0.41945315127265503</c:v>
                </c:pt>
                <c:pt idx="25">
                  <c:v>0.43064143440709041</c:v>
                </c:pt>
                <c:pt idx="26">
                  <c:v>0.43133613724774283</c:v>
                </c:pt>
                <c:pt idx="27">
                  <c:v>0.425850658080629</c:v>
                </c:pt>
                <c:pt idx="28">
                  <c:v>0.4426609322924161</c:v>
                </c:pt>
                <c:pt idx="29">
                  <c:v>0.42773539190957666</c:v>
                </c:pt>
                <c:pt idx="30">
                  <c:v>0.40855955654527676</c:v>
                </c:pt>
                <c:pt idx="31">
                  <c:v>0.40849552043089077</c:v>
                </c:pt>
                <c:pt idx="32">
                  <c:v>0.43204321492361913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D-4172-8623-03D43408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106880"/>
        <c:axId val="256108416"/>
      </c:lineChart>
      <c:catAx>
        <c:axId val="2561068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5610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108416"/>
        <c:scaling>
          <c:orientation val="minMax"/>
          <c:min val="0.3500000000000000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56106880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Dependència dels combustibles fòssils (%)</a:t>
            </a:r>
          </a:p>
        </c:rich>
      </c:tx>
      <c:layout>
        <c:manualLayout>
          <c:xMode val="edge"/>
          <c:yMode val="edge"/>
          <c:x val="0.20894949971705737"/>
          <c:y val="3.69127516778523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70062779212468E-2"/>
          <c:y val="0.13758424492240531"/>
          <c:w val="0.89084166497719264"/>
          <c:h val="0.66219345065089485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'Indicadors Consum Primària'!$C$6:$AI$6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Primària'!$C$16:$AI$16</c:f>
              <c:numCache>
                <c:formatCode>0.0%</c:formatCode>
                <c:ptCount val="33"/>
                <c:pt idx="0">
                  <c:v>0.62900274731448724</c:v>
                </c:pt>
                <c:pt idx="1">
                  <c:v>0.63238512969806049</c:v>
                </c:pt>
                <c:pt idx="2">
                  <c:v>0.63786581827771138</c:v>
                </c:pt>
                <c:pt idx="3">
                  <c:v>0.64087892055274875</c:v>
                </c:pt>
                <c:pt idx="4">
                  <c:v>0.64353145211075968</c:v>
                </c:pt>
                <c:pt idx="5">
                  <c:v>0.66298138273229579</c:v>
                </c:pt>
                <c:pt idx="6">
                  <c:v>0.66770576211080046</c:v>
                </c:pt>
                <c:pt idx="7">
                  <c:v>0.67493443826597743</c:v>
                </c:pt>
                <c:pt idx="8">
                  <c:v>0.67111933950063107</c:v>
                </c:pt>
                <c:pt idx="9">
                  <c:v>0.68883528838075514</c:v>
                </c:pt>
                <c:pt idx="10">
                  <c:v>0.67342942477942602</c:v>
                </c:pt>
                <c:pt idx="11">
                  <c:v>0.67366299000043528</c:v>
                </c:pt>
                <c:pt idx="12">
                  <c:v>0.69485368895687727</c:v>
                </c:pt>
                <c:pt idx="13">
                  <c:v>0.69771525618629404</c:v>
                </c:pt>
                <c:pt idx="14">
                  <c:v>0.71972536305602297</c:v>
                </c:pt>
                <c:pt idx="15">
                  <c:v>0.74502253962727749</c:v>
                </c:pt>
                <c:pt idx="16">
                  <c:v>0.71360825784060389</c:v>
                </c:pt>
                <c:pt idx="17">
                  <c:v>0.7330194986383376</c:v>
                </c:pt>
                <c:pt idx="18">
                  <c:v>0.70872635785682536</c:v>
                </c:pt>
                <c:pt idx="19">
                  <c:v>0.71450665811735192</c:v>
                </c:pt>
                <c:pt idx="20">
                  <c:v>0.68205607230939136</c:v>
                </c:pt>
                <c:pt idx="21">
                  <c:v>0.68798049692331664</c:v>
                </c:pt>
                <c:pt idx="22">
                  <c:v>0.65853486285996132</c:v>
                </c:pt>
                <c:pt idx="23">
                  <c:v>0.64215336062017214</c:v>
                </c:pt>
                <c:pt idx="24">
                  <c:v>0.63979600128224134</c:v>
                </c:pt>
                <c:pt idx="25">
                  <c:v>0.65354824373091447</c:v>
                </c:pt>
                <c:pt idx="26">
                  <c:v>0.65080415827084648</c:v>
                </c:pt>
                <c:pt idx="27">
                  <c:v>0.65550576363301927</c:v>
                </c:pt>
                <c:pt idx="28">
                  <c:v>0.67285469960263788</c:v>
                </c:pt>
                <c:pt idx="29">
                  <c:v>0.66495633231805584</c:v>
                </c:pt>
                <c:pt idx="30">
                  <c:v>0.62891686900997212</c:v>
                </c:pt>
                <c:pt idx="31">
                  <c:v>0.6339348261323684</c:v>
                </c:pt>
                <c:pt idx="32">
                  <c:v>0.64300004375647835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5-4141-9F10-BEC5408B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17824"/>
        <c:axId val="248319360"/>
      </c:lineChart>
      <c:catAx>
        <c:axId val="2483178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831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319360"/>
        <c:scaling>
          <c:orientation val="minMax"/>
          <c:min val="0.60000000000000009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483178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Pes de les energies renovables en el consum "brut"</a:t>
            </a:r>
            <a:r>
              <a:rPr lang="es-ES" sz="1000" baseline="0"/>
              <a:t> d'energia final</a:t>
            </a:r>
            <a:r>
              <a:rPr lang="es-ES" sz="1000"/>
              <a:t> (criteri Directiva)</a:t>
            </a:r>
          </a:p>
        </c:rich>
      </c:tx>
      <c:layout>
        <c:manualLayout>
          <c:xMode val="edge"/>
          <c:yMode val="edge"/>
          <c:x val="0.15061904586935318"/>
          <c:y val="1.9169760920232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70062779212468E-2"/>
          <c:y val="0.13758424492240531"/>
          <c:w val="0.89084166497719264"/>
          <c:h val="0.66219345065089485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'Pes energies renovables'!$C$7:$U$7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'Pes energies renovables'!$C$8:$U$8</c:f>
              <c:numCache>
                <c:formatCode>0.0%</c:formatCode>
                <c:ptCount val="19"/>
                <c:pt idx="0">
                  <c:v>3.2542495048281044E-2</c:v>
                </c:pt>
                <c:pt idx="1">
                  <c:v>3.3637993650760811E-2</c:v>
                </c:pt>
                <c:pt idx="2">
                  <c:v>3.5279811608658458E-2</c:v>
                </c:pt>
                <c:pt idx="3">
                  <c:v>3.6026515090150542E-2</c:v>
                </c:pt>
                <c:pt idx="4">
                  <c:v>4.1973068747227157E-2</c:v>
                </c:pt>
                <c:pt idx="5">
                  <c:v>4.8234426612731779E-2</c:v>
                </c:pt>
                <c:pt idx="6">
                  <c:v>5.6793918121029373E-2</c:v>
                </c:pt>
                <c:pt idx="7">
                  <c:v>5.2534502792969277E-2</c:v>
                </c:pt>
                <c:pt idx="8">
                  <c:v>5.9032651533929961E-2</c:v>
                </c:pt>
                <c:pt idx="9">
                  <c:v>6.5393392904002631E-2</c:v>
                </c:pt>
                <c:pt idx="10">
                  <c:v>6.76390152425832E-2</c:v>
                </c:pt>
                <c:pt idx="11">
                  <c:v>6.7938777198066999E-2</c:v>
                </c:pt>
                <c:pt idx="12">
                  <c:v>7.8459926640464514E-2</c:v>
                </c:pt>
                <c:pt idx="13">
                  <c:v>8.1011128944401017E-2</c:v>
                </c:pt>
                <c:pt idx="14">
                  <c:v>8.2869450734888966E-2</c:v>
                </c:pt>
                <c:pt idx="15">
                  <c:v>9.0243595493629827E-2</c:v>
                </c:pt>
                <c:pt idx="16">
                  <c:v>0.10728575186298457</c:v>
                </c:pt>
                <c:pt idx="17">
                  <c:v>0.10197329254017082</c:v>
                </c:pt>
                <c:pt idx="18">
                  <c:v>0.1011223269901229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C-4D7D-AFEE-FE05C468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43936"/>
        <c:axId val="248521856"/>
      </c:lineChart>
      <c:catAx>
        <c:axId val="2483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852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5218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483439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Pes de les energies renovables en el mix elèctric (criteri Directiva)</a:t>
            </a:r>
          </a:p>
        </c:rich>
      </c:tx>
      <c:layout>
        <c:manualLayout>
          <c:xMode val="edge"/>
          <c:yMode val="edge"/>
          <c:x val="0.15061904586935318"/>
          <c:y val="1.9169760920232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70062779212468E-2"/>
          <c:y val="0.13758424492240531"/>
          <c:w val="0.89084166497719264"/>
          <c:h val="0.66219345065089485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'Pes energies renovables'!$C$7:$U$7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'Pes energies renovables'!$C$10:$U$10</c:f>
              <c:numCache>
                <c:formatCode>0.0%</c:formatCode>
                <c:ptCount val="19"/>
                <c:pt idx="0">
                  <c:v>9.995957546687767E-2</c:v>
                </c:pt>
                <c:pt idx="1">
                  <c:v>9.7794211438918144E-2</c:v>
                </c:pt>
                <c:pt idx="2">
                  <c:v>9.9354080675318424E-2</c:v>
                </c:pt>
                <c:pt idx="3">
                  <c:v>0.10030279584103492</c:v>
                </c:pt>
                <c:pt idx="4">
                  <c:v>0.10581361539617316</c:v>
                </c:pt>
                <c:pt idx="5">
                  <c:v>0.11755639829678839</c:v>
                </c:pt>
                <c:pt idx="6">
                  <c:v>0.12430875678460447</c:v>
                </c:pt>
                <c:pt idx="7">
                  <c:v>0.13484323512880506</c:v>
                </c:pt>
                <c:pt idx="8">
                  <c:v>0.14708907942873323</c:v>
                </c:pt>
                <c:pt idx="9">
                  <c:v>0.1654741013150213</c:v>
                </c:pt>
                <c:pt idx="10">
                  <c:v>0.16792074710698357</c:v>
                </c:pt>
                <c:pt idx="11">
                  <c:v>0.16464783522236043</c:v>
                </c:pt>
                <c:pt idx="12">
                  <c:v>0.16215146279531903</c:v>
                </c:pt>
                <c:pt idx="13">
                  <c:v>0.15948933202375382</c:v>
                </c:pt>
                <c:pt idx="14">
                  <c:v>0.15928013337834629</c:v>
                </c:pt>
                <c:pt idx="15">
                  <c:v>0.15971847509298148</c:v>
                </c:pt>
                <c:pt idx="16">
                  <c:v>0.17352035970351776</c:v>
                </c:pt>
                <c:pt idx="17">
                  <c:v>0.17251213311010688</c:v>
                </c:pt>
                <c:pt idx="18">
                  <c:v>0.17882519349831766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8-421E-BAE3-4EE2990D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43936"/>
        <c:axId val="248521856"/>
      </c:lineChart>
      <c:catAx>
        <c:axId val="2483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852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5218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483439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Pes de les energies renovables en el sector transport (criteri Directiva)</a:t>
            </a:r>
          </a:p>
        </c:rich>
      </c:tx>
      <c:layout>
        <c:manualLayout>
          <c:xMode val="edge"/>
          <c:yMode val="edge"/>
          <c:x val="0.15061904586935318"/>
          <c:y val="1.9169760920232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70062779212468E-2"/>
          <c:y val="0.13758424492240531"/>
          <c:w val="0.89084166497719264"/>
          <c:h val="0.66219345065089485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'Pes energies renovables'!$C$7:$U$7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'Pes energies renovables'!$C$11:$U$11</c:f>
              <c:numCache>
                <c:formatCode>0.0%</c:formatCode>
                <c:ptCount val="19"/>
                <c:pt idx="0">
                  <c:v>8.2805652177504862E-3</c:v>
                </c:pt>
                <c:pt idx="1">
                  <c:v>8.9786726687644675E-3</c:v>
                </c:pt>
                <c:pt idx="2">
                  <c:v>9.8541073462020956E-3</c:v>
                </c:pt>
                <c:pt idx="3">
                  <c:v>1.1208427276802102E-2</c:v>
                </c:pt>
                <c:pt idx="4">
                  <c:v>1.9196444890871193E-2</c:v>
                </c:pt>
                <c:pt idx="5">
                  <c:v>2.7852814545061902E-2</c:v>
                </c:pt>
                <c:pt idx="6">
                  <c:v>4.4277472416153943E-2</c:v>
                </c:pt>
                <c:pt idx="7">
                  <c:v>1.1242313682603117E-2</c:v>
                </c:pt>
                <c:pt idx="8">
                  <c:v>1.2806111107822846E-2</c:v>
                </c:pt>
                <c:pt idx="9">
                  <c:v>1.3377165188510561E-2</c:v>
                </c:pt>
                <c:pt idx="10">
                  <c:v>1.4692785979822763E-2</c:v>
                </c:pt>
                <c:pt idx="11">
                  <c:v>1.462579290428798E-2</c:v>
                </c:pt>
                <c:pt idx="12">
                  <c:v>4.9427000694136525E-2</c:v>
                </c:pt>
                <c:pt idx="13">
                  <c:v>5.355171745542868E-2</c:v>
                </c:pt>
                <c:pt idx="14">
                  <c:v>5.8525092623483294E-2</c:v>
                </c:pt>
                <c:pt idx="15">
                  <c:v>7.2054535071929993E-2</c:v>
                </c:pt>
                <c:pt idx="16">
                  <c:v>9.6232517475957277E-2</c:v>
                </c:pt>
                <c:pt idx="17">
                  <c:v>8.7752213012097777E-2</c:v>
                </c:pt>
                <c:pt idx="18">
                  <c:v>9.3248613660994711E-2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8-4A55-9F7F-C18AD172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43936"/>
        <c:axId val="248521856"/>
      </c:lineChart>
      <c:catAx>
        <c:axId val="2483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852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5218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483439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Pes de les energies renovables en generació de calor i fred (criteri Directiva)</a:t>
            </a:r>
          </a:p>
        </c:rich>
      </c:tx>
      <c:layout>
        <c:manualLayout>
          <c:xMode val="edge"/>
          <c:yMode val="edge"/>
          <c:x val="0.15061904586935318"/>
          <c:y val="1.9169760920232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70062779212468E-2"/>
          <c:y val="0.13758424492240531"/>
          <c:w val="0.89084166497719264"/>
          <c:h val="0.66219345065089485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'Pes energies renovables'!$C$7:$U$7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'Pes energies renovables'!$C$12:$U$12</c:f>
              <c:numCache>
                <c:formatCode>0.0%</c:formatCode>
                <c:ptCount val="19"/>
                <c:pt idx="0">
                  <c:v>1.709994938252497E-2</c:v>
                </c:pt>
                <c:pt idx="1">
                  <c:v>1.9395744083726827E-2</c:v>
                </c:pt>
                <c:pt idx="2">
                  <c:v>2.1079878958370723E-2</c:v>
                </c:pt>
                <c:pt idx="3">
                  <c:v>2.2925833408700184E-2</c:v>
                </c:pt>
                <c:pt idx="4">
                  <c:v>2.6978744675428063E-2</c:v>
                </c:pt>
                <c:pt idx="5">
                  <c:v>2.9773604264616331E-2</c:v>
                </c:pt>
                <c:pt idx="6">
                  <c:v>3.403421975623265E-2</c:v>
                </c:pt>
                <c:pt idx="7">
                  <c:v>4.086724686308002E-2</c:v>
                </c:pt>
                <c:pt idx="8">
                  <c:v>4.5554880907785811E-2</c:v>
                </c:pt>
                <c:pt idx="9">
                  <c:v>4.7216002353303886E-2</c:v>
                </c:pt>
                <c:pt idx="10">
                  <c:v>5.3509238477389143E-2</c:v>
                </c:pt>
                <c:pt idx="11">
                  <c:v>5.7724818031520103E-2</c:v>
                </c:pt>
                <c:pt idx="12">
                  <c:v>6.2281184046929075E-2</c:v>
                </c:pt>
                <c:pt idx="13">
                  <c:v>6.8927766560790721E-2</c:v>
                </c:pt>
                <c:pt idx="14">
                  <c:v>7.4362206891762608E-2</c:v>
                </c:pt>
                <c:pt idx="15">
                  <c:v>8.7035677623955615E-2</c:v>
                </c:pt>
                <c:pt idx="16">
                  <c:v>9.7150953421985223E-2</c:v>
                </c:pt>
                <c:pt idx="17">
                  <c:v>0.10020255111132756</c:v>
                </c:pt>
                <c:pt idx="18">
                  <c:v>0.11203776753315367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0-42C1-89FE-621F8057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43936"/>
        <c:axId val="248521856"/>
      </c:lineChart>
      <c:catAx>
        <c:axId val="2483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852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5218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483439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dels consums propis del sector energètic (ktep)</a:t>
            </a:r>
          </a:p>
        </c:rich>
      </c:tx>
      <c:layout>
        <c:manualLayout>
          <c:xMode val="edge"/>
          <c:yMode val="edge"/>
          <c:x val="0.25261345530734097"/>
          <c:y val="3.6912812160517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1226545122075"/>
          <c:y val="0.1409398282492467"/>
          <c:w val="0.86748782052156825"/>
          <c:h val="0.68568338353678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'Consums Propis'!$B$7:$AH$7</c:f>
              <c:numCache>
                <c:formatCode>0</c:formatCode>
                <c:ptCount val="33"/>
                <c:pt idx="0" formatCode="General">
                  <c:v>1990</c:v>
                </c:pt>
                <c:pt idx="1">
                  <c:v>1991</c:v>
                </c:pt>
                <c:pt idx="2" formatCode="General">
                  <c:v>1992</c:v>
                </c:pt>
                <c:pt idx="3" formatCode="General">
                  <c:v>1993</c:v>
                </c:pt>
                <c:pt idx="4" formatCode="General">
                  <c:v>1994</c:v>
                </c:pt>
                <c:pt idx="5" formatCode="General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  <c:pt idx="25" formatCode="General">
                  <c:v>2015</c:v>
                </c:pt>
                <c:pt idx="26" formatCode="General">
                  <c:v>2016</c:v>
                </c:pt>
                <c:pt idx="27" formatCode="General">
                  <c:v>2017</c:v>
                </c:pt>
                <c:pt idx="28" formatCode="General">
                  <c:v>2018</c:v>
                </c:pt>
                <c:pt idx="29" formatCode="General">
                  <c:v>2019</c:v>
                </c:pt>
                <c:pt idx="30" formatCode="General">
                  <c:v>2020</c:v>
                </c:pt>
                <c:pt idx="31" formatCode="General">
                  <c:v>2021</c:v>
                </c:pt>
                <c:pt idx="32" formatCode="General">
                  <c:v>2022</c:v>
                </c:pt>
              </c:numCache>
            </c:numRef>
          </c:cat>
          <c:val>
            <c:numRef>
              <c:f>'Consums Propis'!$B$17:$AH$17</c:f>
              <c:numCache>
                <c:formatCode>#,##0.0</c:formatCode>
                <c:ptCount val="33"/>
                <c:pt idx="0">
                  <c:v>520.10850853721092</c:v>
                </c:pt>
                <c:pt idx="1">
                  <c:v>506.43271741884894</c:v>
                </c:pt>
                <c:pt idx="2">
                  <c:v>548.45986126599598</c:v>
                </c:pt>
                <c:pt idx="3">
                  <c:v>537.85919740682698</c:v>
                </c:pt>
                <c:pt idx="4">
                  <c:v>527.57906333597282</c:v>
                </c:pt>
                <c:pt idx="5">
                  <c:v>536.60407986541406</c:v>
                </c:pt>
                <c:pt idx="6">
                  <c:v>595.5885316742681</c:v>
                </c:pt>
                <c:pt idx="7">
                  <c:v>518.85362251590573</c:v>
                </c:pt>
                <c:pt idx="8">
                  <c:v>554.82513029834331</c:v>
                </c:pt>
                <c:pt idx="9">
                  <c:v>565.31550381421141</c:v>
                </c:pt>
                <c:pt idx="10">
                  <c:v>591.48119257023006</c:v>
                </c:pt>
                <c:pt idx="11">
                  <c:v>612.80231286311721</c:v>
                </c:pt>
                <c:pt idx="12">
                  <c:v>696.70685793870803</c:v>
                </c:pt>
                <c:pt idx="13">
                  <c:v>699.1323006090231</c:v>
                </c:pt>
                <c:pt idx="14">
                  <c:v>717.44518376997257</c:v>
                </c:pt>
                <c:pt idx="15">
                  <c:v>722.6356899551339</c:v>
                </c:pt>
                <c:pt idx="16">
                  <c:v>722.38196177287045</c:v>
                </c:pt>
                <c:pt idx="17">
                  <c:v>725.61539982193131</c:v>
                </c:pt>
                <c:pt idx="18">
                  <c:v>708.14773497165925</c:v>
                </c:pt>
                <c:pt idx="19">
                  <c:v>668.66838630961433</c:v>
                </c:pt>
                <c:pt idx="20">
                  <c:v>714.59016786703194</c:v>
                </c:pt>
                <c:pt idx="21">
                  <c:v>679.97767935520949</c:v>
                </c:pt>
                <c:pt idx="22">
                  <c:v>714.39340444584764</c:v>
                </c:pt>
                <c:pt idx="23">
                  <c:v>671.83710908351725</c:v>
                </c:pt>
                <c:pt idx="24">
                  <c:v>651.92966700443003</c:v>
                </c:pt>
                <c:pt idx="25">
                  <c:v>632.33504051889167</c:v>
                </c:pt>
                <c:pt idx="26">
                  <c:v>588.63387435237985</c:v>
                </c:pt>
                <c:pt idx="27">
                  <c:v>624.73992586467716</c:v>
                </c:pt>
                <c:pt idx="28">
                  <c:v>601.37017546434402</c:v>
                </c:pt>
                <c:pt idx="29">
                  <c:v>601.62920693164392</c:v>
                </c:pt>
                <c:pt idx="30">
                  <c:v>536.18205493965172</c:v>
                </c:pt>
                <c:pt idx="31">
                  <c:v>614.37616345982008</c:v>
                </c:pt>
                <c:pt idx="32">
                  <c:v>522.55899818075227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C-4A56-96CA-1DCB5291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01344"/>
        <c:axId val="257002880"/>
      </c:lineChart>
      <c:catAx>
        <c:axId val="2570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5700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7002880"/>
        <c:scaling>
          <c:orientation val="minMax"/>
          <c:max val="750"/>
          <c:min val="4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570013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u="none" strike="noStrike" baseline="0"/>
              <a:t>Estructura dels consums propis del sector energètic </a:t>
            </a:r>
            <a:endParaRPr lang="es-ES" sz="1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383284636589524E-2"/>
          <c:y val="0.14503954682432493"/>
          <c:w val="0.63178131035508012"/>
          <c:h val="0.6728916461200007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'Consums Propis'!$A$55</c:f>
              <c:strCache>
                <c:ptCount val="1"/>
                <c:pt idx="0">
                  <c:v>Gas de refineria</c:v>
                </c:pt>
              </c:strCache>
            </c:strRef>
          </c:tx>
          <c:invertIfNegative val="0"/>
          <c:cat>
            <c:numRef>
              <c:f>'Consums Propis'!$B$7:$AH$7</c:f>
              <c:numCache>
                <c:formatCode>0</c:formatCode>
                <c:ptCount val="33"/>
                <c:pt idx="0" formatCode="General">
                  <c:v>1990</c:v>
                </c:pt>
                <c:pt idx="1">
                  <c:v>1991</c:v>
                </c:pt>
                <c:pt idx="2" formatCode="General">
                  <c:v>1992</c:v>
                </c:pt>
                <c:pt idx="3" formatCode="General">
                  <c:v>1993</c:v>
                </c:pt>
                <c:pt idx="4" formatCode="General">
                  <c:v>1994</c:v>
                </c:pt>
                <c:pt idx="5" formatCode="General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  <c:pt idx="25" formatCode="General">
                  <c:v>2015</c:v>
                </c:pt>
                <c:pt idx="26" formatCode="General">
                  <c:v>2016</c:v>
                </c:pt>
                <c:pt idx="27" formatCode="General">
                  <c:v>2017</c:v>
                </c:pt>
                <c:pt idx="28" formatCode="General">
                  <c:v>2018</c:v>
                </c:pt>
                <c:pt idx="29" formatCode="General">
                  <c:v>2019</c:v>
                </c:pt>
                <c:pt idx="30" formatCode="General">
                  <c:v>2020</c:v>
                </c:pt>
                <c:pt idx="31" formatCode="General">
                  <c:v>2021</c:v>
                </c:pt>
                <c:pt idx="32" formatCode="General">
                  <c:v>2022</c:v>
                </c:pt>
              </c:numCache>
            </c:numRef>
          </c:cat>
          <c:val>
            <c:numRef>
              <c:f>'Consums Propis'!$B$55:$AH$55</c:f>
              <c:numCache>
                <c:formatCode>#,##0.0</c:formatCode>
                <c:ptCount val="33"/>
                <c:pt idx="0">
                  <c:v>116.35993999999999</c:v>
                </c:pt>
                <c:pt idx="1">
                  <c:v>117.796834782609</c:v>
                </c:pt>
                <c:pt idx="2">
                  <c:v>111.19610434782599</c:v>
                </c:pt>
                <c:pt idx="3">
                  <c:v>103.678782608696</c:v>
                </c:pt>
                <c:pt idx="4">
                  <c:v>95.681947826086898</c:v>
                </c:pt>
                <c:pt idx="5">
                  <c:v>114.208973913043</c:v>
                </c:pt>
                <c:pt idx="6">
                  <c:v>127.327686956522</c:v>
                </c:pt>
                <c:pt idx="7">
                  <c:v>71.298939130434704</c:v>
                </c:pt>
                <c:pt idx="8">
                  <c:v>86.812699954231306</c:v>
                </c:pt>
                <c:pt idx="9">
                  <c:v>97.911837344822402</c:v>
                </c:pt>
                <c:pt idx="10">
                  <c:v>104.263851293044</c:v>
                </c:pt>
                <c:pt idx="11">
                  <c:v>122.381040081546</c:v>
                </c:pt>
                <c:pt idx="12">
                  <c:v>147.13425601440099</c:v>
                </c:pt>
                <c:pt idx="13">
                  <c:v>78.2587459033643</c:v>
                </c:pt>
                <c:pt idx="14">
                  <c:v>84.8024294826279</c:v>
                </c:pt>
                <c:pt idx="15">
                  <c:v>81.996231011598894</c:v>
                </c:pt>
                <c:pt idx="16">
                  <c:v>78.120534156462796</c:v>
                </c:pt>
                <c:pt idx="17">
                  <c:v>80.857130777734298</c:v>
                </c:pt>
                <c:pt idx="18">
                  <c:v>66.023188837491304</c:v>
                </c:pt>
                <c:pt idx="19">
                  <c:v>74.996016846547406</c:v>
                </c:pt>
                <c:pt idx="20">
                  <c:v>82.323072563907999</c:v>
                </c:pt>
                <c:pt idx="21">
                  <c:v>81.601154679597499</c:v>
                </c:pt>
                <c:pt idx="22">
                  <c:v>89.134099655503704</c:v>
                </c:pt>
                <c:pt idx="23">
                  <c:v>63.027708059005597</c:v>
                </c:pt>
                <c:pt idx="24">
                  <c:v>68.778435951111106</c:v>
                </c:pt>
                <c:pt idx="25">
                  <c:v>86.456592017133701</c:v>
                </c:pt>
                <c:pt idx="26">
                  <c:v>91.640273633461902</c:v>
                </c:pt>
                <c:pt idx="27">
                  <c:v>91.757731267823104</c:v>
                </c:pt>
                <c:pt idx="28">
                  <c:v>92.828723603835201</c:v>
                </c:pt>
                <c:pt idx="29">
                  <c:v>86.096963614184006</c:v>
                </c:pt>
                <c:pt idx="30">
                  <c:v>89.715731522696203</c:v>
                </c:pt>
                <c:pt idx="31">
                  <c:v>89.759292885320093</c:v>
                </c:pt>
                <c:pt idx="32">
                  <c:v>82.966386758662296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4-45A5-8CBE-F352CFF13141}"/>
            </c:ext>
          </c:extLst>
        </c:ser>
        <c:ser>
          <c:idx val="1"/>
          <c:order val="1"/>
          <c:tx>
            <c:strRef>
              <c:f>'Consums Propis'!$A$56</c:f>
              <c:strCache>
                <c:ptCount val="1"/>
                <c:pt idx="0">
                  <c:v>Fuel-oil</c:v>
                </c:pt>
              </c:strCache>
            </c:strRef>
          </c:tx>
          <c:invertIfNegative val="0"/>
          <c:cat>
            <c:numRef>
              <c:f>'Consums Propis'!$B$7:$AH$7</c:f>
              <c:numCache>
                <c:formatCode>0</c:formatCode>
                <c:ptCount val="33"/>
                <c:pt idx="0" formatCode="General">
                  <c:v>1990</c:v>
                </c:pt>
                <c:pt idx="1">
                  <c:v>1991</c:v>
                </c:pt>
                <c:pt idx="2" formatCode="General">
                  <c:v>1992</c:v>
                </c:pt>
                <c:pt idx="3" formatCode="General">
                  <c:v>1993</c:v>
                </c:pt>
                <c:pt idx="4" formatCode="General">
                  <c:v>1994</c:v>
                </c:pt>
                <c:pt idx="5" formatCode="General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  <c:pt idx="25" formatCode="General">
                  <c:v>2015</c:v>
                </c:pt>
                <c:pt idx="26" formatCode="General">
                  <c:v>2016</c:v>
                </c:pt>
                <c:pt idx="27" formatCode="General">
                  <c:v>2017</c:v>
                </c:pt>
                <c:pt idx="28" formatCode="General">
                  <c:v>2018</c:v>
                </c:pt>
                <c:pt idx="29" formatCode="General">
                  <c:v>2019</c:v>
                </c:pt>
                <c:pt idx="30" formatCode="General">
                  <c:v>2020</c:v>
                </c:pt>
                <c:pt idx="31" formatCode="General">
                  <c:v>2021</c:v>
                </c:pt>
                <c:pt idx="32" formatCode="General">
                  <c:v>2022</c:v>
                </c:pt>
              </c:numCache>
            </c:numRef>
          </c:cat>
          <c:val>
            <c:numRef>
              <c:f>'Consums Propis'!$B$56:$AH$56</c:f>
              <c:numCache>
                <c:formatCode>#,##0.0</c:formatCode>
                <c:ptCount val="33"/>
                <c:pt idx="0">
                  <c:v>246.30481713683599</c:v>
                </c:pt>
                <c:pt idx="1">
                  <c:v>228.63252</c:v>
                </c:pt>
                <c:pt idx="2">
                  <c:v>258.66888</c:v>
                </c:pt>
                <c:pt idx="3">
                  <c:v>271.10268000000002</c:v>
                </c:pt>
                <c:pt idx="4">
                  <c:v>262.25439999999998</c:v>
                </c:pt>
                <c:pt idx="5">
                  <c:v>263.95787999999999</c:v>
                </c:pt>
                <c:pt idx="6">
                  <c:v>321.17599999999999</c:v>
                </c:pt>
                <c:pt idx="7">
                  <c:v>266.262</c:v>
                </c:pt>
                <c:pt idx="8">
                  <c:v>275.41322561619103</c:v>
                </c:pt>
                <c:pt idx="9">
                  <c:v>279.76496110396698</c:v>
                </c:pt>
                <c:pt idx="10">
                  <c:v>283.03159784846599</c:v>
                </c:pt>
                <c:pt idx="11">
                  <c:v>259.26017355139601</c:v>
                </c:pt>
                <c:pt idx="12">
                  <c:v>259.28641532278903</c:v>
                </c:pt>
                <c:pt idx="13">
                  <c:v>275.54096631133501</c:v>
                </c:pt>
                <c:pt idx="14">
                  <c:v>273.92033090882802</c:v>
                </c:pt>
                <c:pt idx="15">
                  <c:v>278.89111459179401</c:v>
                </c:pt>
                <c:pt idx="16">
                  <c:v>286.49998078702703</c:v>
                </c:pt>
                <c:pt idx="17">
                  <c:v>279.301324893328</c:v>
                </c:pt>
                <c:pt idx="18">
                  <c:v>244.00725007735099</c:v>
                </c:pt>
                <c:pt idx="19">
                  <c:v>226.024207122962</c:v>
                </c:pt>
                <c:pt idx="20">
                  <c:v>204.65631070366999</c:v>
                </c:pt>
                <c:pt idx="21">
                  <c:v>192.84064176563001</c:v>
                </c:pt>
                <c:pt idx="22">
                  <c:v>121.59160704</c:v>
                </c:pt>
                <c:pt idx="23">
                  <c:v>39.986048000066901</c:v>
                </c:pt>
                <c:pt idx="24">
                  <c:v>12.319939353852501</c:v>
                </c:pt>
                <c:pt idx="25">
                  <c:v>10.586708025732801</c:v>
                </c:pt>
                <c:pt idx="26">
                  <c:v>1.2652588</c:v>
                </c:pt>
                <c:pt idx="27">
                  <c:v>7.4719990836798296</c:v>
                </c:pt>
                <c:pt idx="28">
                  <c:v>2.9854699470747601</c:v>
                </c:pt>
                <c:pt idx="29">
                  <c:v>1.9652531477050801</c:v>
                </c:pt>
                <c:pt idx="30">
                  <c:v>5.0904848609968398E-2</c:v>
                </c:pt>
                <c:pt idx="31">
                  <c:v>3.6480000000000999E-3</c:v>
                </c:pt>
                <c:pt idx="32">
                  <c:v>16.195077120000001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4-45A5-8CBE-F352CFF13141}"/>
            </c:ext>
          </c:extLst>
        </c:ser>
        <c:ser>
          <c:idx val="2"/>
          <c:order val="2"/>
          <c:tx>
            <c:strRef>
              <c:f>'Consums Propis'!$A$57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'Consums Propis'!$B$7:$AH$7</c:f>
              <c:numCache>
                <c:formatCode>0</c:formatCode>
                <c:ptCount val="33"/>
                <c:pt idx="0" formatCode="General">
                  <c:v>1990</c:v>
                </c:pt>
                <c:pt idx="1">
                  <c:v>1991</c:v>
                </c:pt>
                <c:pt idx="2" formatCode="General">
                  <c:v>1992</c:v>
                </c:pt>
                <c:pt idx="3" formatCode="General">
                  <c:v>1993</c:v>
                </c:pt>
                <c:pt idx="4" formatCode="General">
                  <c:v>1994</c:v>
                </c:pt>
                <c:pt idx="5" formatCode="General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  <c:pt idx="25" formatCode="General">
                  <c:v>2015</c:v>
                </c:pt>
                <c:pt idx="26" formatCode="General">
                  <c:v>2016</c:v>
                </c:pt>
                <c:pt idx="27" formatCode="General">
                  <c:v>2017</c:v>
                </c:pt>
                <c:pt idx="28" formatCode="General">
                  <c:v>2018</c:v>
                </c:pt>
                <c:pt idx="29" formatCode="General">
                  <c:v>2019</c:v>
                </c:pt>
                <c:pt idx="30" formatCode="General">
                  <c:v>2020</c:v>
                </c:pt>
                <c:pt idx="31" formatCode="General">
                  <c:v>2021</c:v>
                </c:pt>
                <c:pt idx="32" formatCode="General">
                  <c:v>2022</c:v>
                </c:pt>
              </c:numCache>
            </c:numRef>
          </c:cat>
          <c:val>
            <c:numRef>
              <c:f>'Consums Propis'!$B$57:$AH$57</c:f>
              <c:numCache>
                <c:formatCode>#,##0.0</c:formatCode>
                <c:ptCount val="33"/>
                <c:pt idx="0">
                  <c:v>30.7</c:v>
                </c:pt>
                <c:pt idx="1">
                  <c:v>28.6</c:v>
                </c:pt>
                <c:pt idx="2">
                  <c:v>32</c:v>
                </c:pt>
                <c:pt idx="3">
                  <c:v>34.700000000000003</c:v>
                </c:pt>
                <c:pt idx="4">
                  <c:v>35.700000000000003</c:v>
                </c:pt>
                <c:pt idx="5">
                  <c:v>29.6</c:v>
                </c:pt>
                <c:pt idx="6">
                  <c:v>18.8</c:v>
                </c:pt>
                <c:pt idx="7">
                  <c:v>47.4</c:v>
                </c:pt>
                <c:pt idx="8">
                  <c:v>50.2</c:v>
                </c:pt>
                <c:pt idx="9">
                  <c:v>35.6</c:v>
                </c:pt>
                <c:pt idx="10">
                  <c:v>46.800205463978102</c:v>
                </c:pt>
                <c:pt idx="11">
                  <c:v>66.802989026896199</c:v>
                </c:pt>
                <c:pt idx="12">
                  <c:v>107.317922948214</c:v>
                </c:pt>
                <c:pt idx="13">
                  <c:v>153.914886911868</c:v>
                </c:pt>
                <c:pt idx="14">
                  <c:v>161.60337659254199</c:v>
                </c:pt>
                <c:pt idx="15">
                  <c:v>161.532892553826</c:v>
                </c:pt>
                <c:pt idx="16">
                  <c:v>154.890428641592</c:v>
                </c:pt>
                <c:pt idx="17">
                  <c:v>170.82222478027501</c:v>
                </c:pt>
                <c:pt idx="18">
                  <c:v>204.106271097297</c:v>
                </c:pt>
                <c:pt idx="19">
                  <c:v>189.37675346060399</c:v>
                </c:pt>
                <c:pt idx="20">
                  <c:v>226.631894671715</c:v>
                </c:pt>
                <c:pt idx="21">
                  <c:v>218.67219103955</c:v>
                </c:pt>
                <c:pt idx="22">
                  <c:v>314.24220862826297</c:v>
                </c:pt>
                <c:pt idx="23">
                  <c:v>384.27961207790003</c:v>
                </c:pt>
                <c:pt idx="24">
                  <c:v>393.46409416084401</c:v>
                </c:pt>
                <c:pt idx="25">
                  <c:v>356.79721748380399</c:v>
                </c:pt>
                <c:pt idx="26">
                  <c:v>318.80335813674401</c:v>
                </c:pt>
                <c:pt idx="27">
                  <c:v>338.44183135683102</c:v>
                </c:pt>
                <c:pt idx="28">
                  <c:v>327.59957775490801</c:v>
                </c:pt>
                <c:pt idx="29">
                  <c:v>322.91835606208298</c:v>
                </c:pt>
                <c:pt idx="30">
                  <c:v>272.10986994976599</c:v>
                </c:pt>
                <c:pt idx="31">
                  <c:v>345.694645926818</c:v>
                </c:pt>
                <c:pt idx="32">
                  <c:v>244.93866530827799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4-45A5-8CBE-F352CFF13141}"/>
            </c:ext>
          </c:extLst>
        </c:ser>
        <c:ser>
          <c:idx val="3"/>
          <c:order val="3"/>
          <c:tx>
            <c:strRef>
              <c:f>'Consums Propis'!$A$58</c:f>
              <c:strCache>
                <c:ptCount val="1"/>
                <c:pt idx="0">
                  <c:v>Energia elèctrica</c:v>
                </c:pt>
              </c:strCache>
            </c:strRef>
          </c:tx>
          <c:invertIfNegative val="0"/>
          <c:cat>
            <c:numRef>
              <c:f>'Consums Propis'!$B$7:$AH$7</c:f>
              <c:numCache>
                <c:formatCode>0</c:formatCode>
                <c:ptCount val="33"/>
                <c:pt idx="0" formatCode="General">
                  <c:v>1990</c:v>
                </c:pt>
                <c:pt idx="1">
                  <c:v>1991</c:v>
                </c:pt>
                <c:pt idx="2" formatCode="General">
                  <c:v>1992</c:v>
                </c:pt>
                <c:pt idx="3" formatCode="General">
                  <c:v>1993</c:v>
                </c:pt>
                <c:pt idx="4" formatCode="General">
                  <c:v>1994</c:v>
                </c:pt>
                <c:pt idx="5" formatCode="General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  <c:pt idx="25" formatCode="General">
                  <c:v>2015</c:v>
                </c:pt>
                <c:pt idx="26" formatCode="General">
                  <c:v>2016</c:v>
                </c:pt>
                <c:pt idx="27" formatCode="General">
                  <c:v>2017</c:v>
                </c:pt>
                <c:pt idx="28" formatCode="General">
                  <c:v>2018</c:v>
                </c:pt>
                <c:pt idx="29" formatCode="General">
                  <c:v>2019</c:v>
                </c:pt>
                <c:pt idx="30" formatCode="General">
                  <c:v>2020</c:v>
                </c:pt>
                <c:pt idx="31" formatCode="General">
                  <c:v>2021</c:v>
                </c:pt>
                <c:pt idx="32" formatCode="General">
                  <c:v>2022</c:v>
                </c:pt>
              </c:numCache>
            </c:numRef>
          </c:cat>
          <c:val>
            <c:numRef>
              <c:f>'Consums Propis'!$B$58:$AH$58</c:f>
              <c:numCache>
                <c:formatCode>#,##0.0</c:formatCode>
                <c:ptCount val="33"/>
                <c:pt idx="0">
                  <c:v>114.815201400375</c:v>
                </c:pt>
                <c:pt idx="1">
                  <c:v>116.14436263624</c:v>
                </c:pt>
                <c:pt idx="2">
                  <c:v>123.21487691817001</c:v>
                </c:pt>
                <c:pt idx="3">
                  <c:v>117.088734798131</c:v>
                </c:pt>
                <c:pt idx="4">
                  <c:v>118.51571550988599</c:v>
                </c:pt>
                <c:pt idx="5">
                  <c:v>119.126225952371</c:v>
                </c:pt>
                <c:pt idx="6">
                  <c:v>126.484844717746</c:v>
                </c:pt>
                <c:pt idx="7">
                  <c:v>132.492683385471</c:v>
                </c:pt>
                <c:pt idx="8">
                  <c:v>140.99920472792101</c:v>
                </c:pt>
                <c:pt idx="9">
                  <c:v>150.73870536542199</c:v>
                </c:pt>
                <c:pt idx="10">
                  <c:v>156.185537964742</c:v>
                </c:pt>
                <c:pt idx="11">
                  <c:v>163.35811020327901</c:v>
                </c:pt>
                <c:pt idx="12">
                  <c:v>181.96826365330401</c:v>
                </c:pt>
                <c:pt idx="13">
                  <c:v>190.31102115356899</c:v>
                </c:pt>
                <c:pt idx="14">
                  <c:v>196.35168549265899</c:v>
                </c:pt>
                <c:pt idx="15">
                  <c:v>199.050609451735</c:v>
                </c:pt>
                <c:pt idx="16">
                  <c:v>201.505659300291</c:v>
                </c:pt>
                <c:pt idx="17">
                  <c:v>193.95159759096401</c:v>
                </c:pt>
                <c:pt idx="18">
                  <c:v>192.92467955743999</c:v>
                </c:pt>
                <c:pt idx="19">
                  <c:v>177.09015988072099</c:v>
                </c:pt>
                <c:pt idx="20">
                  <c:v>200.27938620692899</c:v>
                </c:pt>
                <c:pt idx="21">
                  <c:v>186.23583462884201</c:v>
                </c:pt>
                <c:pt idx="22">
                  <c:v>188.98961231912099</c:v>
                </c:pt>
                <c:pt idx="23">
                  <c:v>184.523467611256</c:v>
                </c:pt>
                <c:pt idx="24">
                  <c:v>177.36632657742601</c:v>
                </c:pt>
                <c:pt idx="25">
                  <c:v>178.49429701795401</c:v>
                </c:pt>
                <c:pt idx="26">
                  <c:v>176.924983782174</c:v>
                </c:pt>
                <c:pt idx="27">
                  <c:v>187.06820524002299</c:v>
                </c:pt>
                <c:pt idx="28">
                  <c:v>177.95639903002299</c:v>
                </c:pt>
                <c:pt idx="29">
                  <c:v>190.648565250888</c:v>
                </c:pt>
                <c:pt idx="30">
                  <c:v>174.30553663383401</c:v>
                </c:pt>
                <c:pt idx="31">
                  <c:v>178.91857664768199</c:v>
                </c:pt>
                <c:pt idx="32">
                  <c:v>178.45886899381199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4-45A5-8CBE-F352CFF13141}"/>
            </c:ext>
          </c:extLst>
        </c:ser>
        <c:ser>
          <c:idx val="4"/>
          <c:order val="4"/>
          <c:tx>
            <c:strRef>
              <c:f>'Consums Propis'!$A$59</c:f>
              <c:strCache>
                <c:ptCount val="1"/>
                <c:pt idx="0">
                  <c:v>Altres (naftes, querosè, GLP, gas-oil i residus industrials no renovables)</c:v>
                </c:pt>
              </c:strCache>
            </c:strRef>
          </c:tx>
          <c:invertIfNegative val="0"/>
          <c:cat>
            <c:numRef>
              <c:f>'Consums Propis'!$B$7:$AH$7</c:f>
              <c:numCache>
                <c:formatCode>0</c:formatCode>
                <c:ptCount val="33"/>
                <c:pt idx="0" formatCode="General">
                  <c:v>1990</c:v>
                </c:pt>
                <c:pt idx="1">
                  <c:v>1991</c:v>
                </c:pt>
                <c:pt idx="2" formatCode="General">
                  <c:v>1992</c:v>
                </c:pt>
                <c:pt idx="3" formatCode="General">
                  <c:v>1993</c:v>
                </c:pt>
                <c:pt idx="4" formatCode="General">
                  <c:v>1994</c:v>
                </c:pt>
                <c:pt idx="5" formatCode="General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  <c:pt idx="25" formatCode="General">
                  <c:v>2015</c:v>
                </c:pt>
                <c:pt idx="26" formatCode="General">
                  <c:v>2016</c:v>
                </c:pt>
                <c:pt idx="27" formatCode="General">
                  <c:v>2017</c:v>
                </c:pt>
                <c:pt idx="28" formatCode="General">
                  <c:v>2018</c:v>
                </c:pt>
                <c:pt idx="29" formatCode="General">
                  <c:v>2019</c:v>
                </c:pt>
                <c:pt idx="30" formatCode="General">
                  <c:v>2020</c:v>
                </c:pt>
                <c:pt idx="31" formatCode="General">
                  <c:v>2021</c:v>
                </c:pt>
                <c:pt idx="32" formatCode="General">
                  <c:v>2022</c:v>
                </c:pt>
              </c:numCache>
            </c:numRef>
          </c:cat>
          <c:val>
            <c:numRef>
              <c:f>'Consums Propis'!$B$59:$AH$59</c:f>
              <c:numCache>
                <c:formatCode>#,##0.0</c:formatCode>
                <c:ptCount val="33"/>
                <c:pt idx="0">
                  <c:v>11.92855</c:v>
                </c:pt>
                <c:pt idx="1">
                  <c:v>15.258999999999999</c:v>
                </c:pt>
                <c:pt idx="2">
                  <c:v>23.38</c:v>
                </c:pt>
                <c:pt idx="3">
                  <c:v>11.289</c:v>
                </c:pt>
                <c:pt idx="4">
                  <c:v>15.427</c:v>
                </c:pt>
                <c:pt idx="5">
                  <c:v>9.7110000000000003</c:v>
                </c:pt>
                <c:pt idx="6">
                  <c:v>1.8</c:v>
                </c:pt>
                <c:pt idx="7">
                  <c:v>1.4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1.1066803288868501</c:v>
                </c:pt>
                <c:pt idx="14">
                  <c:v>0.76736129331561498</c:v>
                </c:pt>
                <c:pt idx="15">
                  <c:v>1.1648423461799999</c:v>
                </c:pt>
                <c:pt idx="16">
                  <c:v>1.3653588874976501</c:v>
                </c:pt>
                <c:pt idx="17">
                  <c:v>0.68312177962999998</c:v>
                </c:pt>
                <c:pt idx="18">
                  <c:v>1.0863454020800001</c:v>
                </c:pt>
                <c:pt idx="19">
                  <c:v>1.1812489987799999</c:v>
                </c:pt>
                <c:pt idx="20">
                  <c:v>0.69950372081000001</c:v>
                </c:pt>
                <c:pt idx="21">
                  <c:v>0.62785724159</c:v>
                </c:pt>
                <c:pt idx="22">
                  <c:v>0.43587680295999998</c:v>
                </c:pt>
                <c:pt idx="23">
                  <c:v>2.02733352886885E-2</c:v>
                </c:pt>
                <c:pt idx="24">
                  <c:v>8.7096119639349496E-4</c:v>
                </c:pt>
                <c:pt idx="25">
                  <c:v>2.2597426715583401E-4</c:v>
                </c:pt>
                <c:pt idx="26">
                  <c:v>0</c:v>
                </c:pt>
                <c:pt idx="27">
                  <c:v>1.58916320174603E-4</c:v>
                </c:pt>
                <c:pt idx="28">
                  <c:v>5.1285030188751102E-6</c:v>
                </c:pt>
                <c:pt idx="29">
                  <c:v>6.8856783806677406E-5</c:v>
                </c:pt>
                <c:pt idx="30">
                  <c:v>1.19847455869717E-5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4-45A5-8CBE-F352CFF1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0489216"/>
        <c:axId val="240490752"/>
      </c:barChart>
      <c:catAx>
        <c:axId val="2404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0490752"/>
        <c:crosses val="autoZero"/>
        <c:auto val="1"/>
        <c:lblAlgn val="ctr"/>
        <c:lblOffset val="100"/>
        <c:noMultiLvlLbl val="0"/>
      </c:catAx>
      <c:valAx>
        <c:axId val="24049075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048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45390316776437"/>
          <c:y val="0.15143061197161098"/>
          <c:w val="0.25577460836263438"/>
          <c:h val="0.7347286077757441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en usos no energètics (ktep)</a:t>
            </a:r>
          </a:p>
        </c:rich>
      </c:tx>
      <c:layout>
        <c:manualLayout>
          <c:xMode val="edge"/>
          <c:yMode val="edge"/>
          <c:x val="0.28671328671328672"/>
          <c:y val="3.45913011967533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3053613053607"/>
          <c:y val="0.14779919602249464"/>
          <c:w val="0.86421911421911768"/>
          <c:h val="0.67295828587464301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'Consum no Energètic'!$C$7:$AI$7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no Energètic'!$C$20:$AI$20</c:f>
              <c:numCache>
                <c:formatCode>#,##0.0</c:formatCode>
                <c:ptCount val="33"/>
                <c:pt idx="0">
                  <c:v>1782.5</c:v>
                </c:pt>
                <c:pt idx="1">
                  <c:v>1904</c:v>
                </c:pt>
                <c:pt idx="2">
                  <c:v>1903.9</c:v>
                </c:pt>
                <c:pt idx="3">
                  <c:v>2227.8000000000002</c:v>
                </c:pt>
                <c:pt idx="4">
                  <c:v>2243.2000000000003</c:v>
                </c:pt>
                <c:pt idx="5">
                  <c:v>2288.6999999999998</c:v>
                </c:pt>
                <c:pt idx="6">
                  <c:v>2403.7000000000003</c:v>
                </c:pt>
                <c:pt idx="7">
                  <c:v>2284.7999999999997</c:v>
                </c:pt>
                <c:pt idx="8">
                  <c:v>2495.9</c:v>
                </c:pt>
                <c:pt idx="9">
                  <c:v>2648.6000000000004</c:v>
                </c:pt>
                <c:pt idx="10">
                  <c:v>2541.6000000000004</c:v>
                </c:pt>
                <c:pt idx="11">
                  <c:v>2660.7000000000003</c:v>
                </c:pt>
                <c:pt idx="12">
                  <c:v>2909.6000000000004</c:v>
                </c:pt>
                <c:pt idx="13">
                  <c:v>2996.2847502137247</c:v>
                </c:pt>
                <c:pt idx="14">
                  <c:v>3060.2628765253621</c:v>
                </c:pt>
                <c:pt idx="15">
                  <c:v>3159.8991937049323</c:v>
                </c:pt>
                <c:pt idx="16">
                  <c:v>3108.5637061964799</c:v>
                </c:pt>
                <c:pt idx="17">
                  <c:v>3222.5114139371808</c:v>
                </c:pt>
                <c:pt idx="18">
                  <c:v>2678.5152899530826</c:v>
                </c:pt>
                <c:pt idx="19">
                  <c:v>2984.1546410638034</c:v>
                </c:pt>
                <c:pt idx="20">
                  <c:v>3327.4970172696353</c:v>
                </c:pt>
                <c:pt idx="21">
                  <c:v>3290.4723601097162</c:v>
                </c:pt>
                <c:pt idx="22">
                  <c:v>2947.8608282717755</c:v>
                </c:pt>
                <c:pt idx="23">
                  <c:v>2724.0719584224857</c:v>
                </c:pt>
                <c:pt idx="24">
                  <c:v>2984.8628401521801</c:v>
                </c:pt>
                <c:pt idx="25">
                  <c:v>3472.2425232379228</c:v>
                </c:pt>
                <c:pt idx="26">
                  <c:v>3325.5415226601813</c:v>
                </c:pt>
                <c:pt idx="27">
                  <c:v>3462.7980656400027</c:v>
                </c:pt>
                <c:pt idx="28">
                  <c:v>3474.721201097278</c:v>
                </c:pt>
                <c:pt idx="29">
                  <c:v>3222.8620079372276</c:v>
                </c:pt>
                <c:pt idx="30">
                  <c:v>3079.6050312255938</c:v>
                </c:pt>
                <c:pt idx="31">
                  <c:v>2799.4525474398747</c:v>
                </c:pt>
                <c:pt idx="32">
                  <c:v>3119.6767746614682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7-4D1F-908D-24207CF6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07456"/>
        <c:axId val="258708992"/>
      </c:lineChart>
      <c:catAx>
        <c:axId val="258707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5870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708992"/>
        <c:scaling>
          <c:orientation val="minMax"/>
          <c:min val="15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587074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1200" verticalDpi="12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Percentatge de petroli destinat a usos no energètics sobre el total de consum de petroli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'Consum no Energètic'!$C$7:$AI$7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no Energètic'!$C$50:$AI$50</c:f>
              <c:numCache>
                <c:formatCode>0.0%</c:formatCode>
                <c:ptCount val="33"/>
                <c:pt idx="0">
                  <c:v>0.21109431745506915</c:v>
                </c:pt>
                <c:pt idx="1">
                  <c:v>0.21570729703256003</c:v>
                </c:pt>
                <c:pt idx="2">
                  <c:v>0.21232670218100091</c:v>
                </c:pt>
                <c:pt idx="3">
                  <c:v>0.23860662994289306</c:v>
                </c:pt>
                <c:pt idx="4">
                  <c:v>0.23372507289963854</c:v>
                </c:pt>
                <c:pt idx="5">
                  <c:v>0.22604738896450527</c:v>
                </c:pt>
                <c:pt idx="6">
                  <c:v>0.22697971574337081</c:v>
                </c:pt>
                <c:pt idx="7">
                  <c:v>0.22187857442993442</c:v>
                </c:pt>
                <c:pt idx="8">
                  <c:v>0.22444934944793418</c:v>
                </c:pt>
                <c:pt idx="9">
                  <c:v>0.22776488788118424</c:v>
                </c:pt>
                <c:pt idx="10">
                  <c:v>0.22517367077123557</c:v>
                </c:pt>
                <c:pt idx="11">
                  <c:v>0.22685862241365057</c:v>
                </c:pt>
                <c:pt idx="12">
                  <c:v>0.24207780185691866</c:v>
                </c:pt>
                <c:pt idx="13">
                  <c:v>0.24541918783815542</c:v>
                </c:pt>
                <c:pt idx="14">
                  <c:v>0.24447454134457947</c:v>
                </c:pt>
                <c:pt idx="15">
                  <c:v>0.25026658102934785</c:v>
                </c:pt>
                <c:pt idx="16">
                  <c:v>0.25253153252035504</c:v>
                </c:pt>
                <c:pt idx="17">
                  <c:v>0.25668964868622163</c:v>
                </c:pt>
                <c:pt idx="18">
                  <c:v>0.23969816658713858</c:v>
                </c:pt>
                <c:pt idx="19">
                  <c:v>0.26814496584958264</c:v>
                </c:pt>
                <c:pt idx="20">
                  <c:v>0.29426026937040206</c:v>
                </c:pt>
                <c:pt idx="21">
                  <c:v>0.30981741877951974</c:v>
                </c:pt>
                <c:pt idx="22">
                  <c:v>0.30665636962743587</c:v>
                </c:pt>
                <c:pt idx="23">
                  <c:v>0.3043312625376059</c:v>
                </c:pt>
                <c:pt idx="24">
                  <c:v>0.31482156994856475</c:v>
                </c:pt>
                <c:pt idx="25">
                  <c:v>0.33911355485957756</c:v>
                </c:pt>
                <c:pt idx="26">
                  <c:v>0.32241940207777886</c:v>
                </c:pt>
                <c:pt idx="27">
                  <c:v>0.32937547450499866</c:v>
                </c:pt>
                <c:pt idx="28">
                  <c:v>0.32428738294381593</c:v>
                </c:pt>
                <c:pt idx="29">
                  <c:v>0.30500580570823621</c:v>
                </c:pt>
                <c:pt idx="30">
                  <c:v>0.3331046561962554</c:v>
                </c:pt>
                <c:pt idx="31">
                  <c:v>0.29425986668626758</c:v>
                </c:pt>
                <c:pt idx="32">
                  <c:v>0.30213394408339406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3-40B6-9A6F-55C590BE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11072"/>
        <c:axId val="258612608"/>
      </c:lineChart>
      <c:catAx>
        <c:axId val="2586110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58612608"/>
        <c:crosses val="autoZero"/>
        <c:auto val="1"/>
        <c:lblAlgn val="ctr"/>
        <c:lblOffset val="100"/>
        <c:noMultiLvlLbl val="0"/>
      </c:catAx>
      <c:valAx>
        <c:axId val="258612608"/>
        <c:scaling>
          <c:orientation val="minMax"/>
          <c:max val="0.4"/>
          <c:min val="0.2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25861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Estructura de la producció d'energia primària</a:t>
            </a:r>
          </a:p>
        </c:rich>
      </c:tx>
      <c:layout>
        <c:manualLayout>
          <c:xMode val="edge"/>
          <c:yMode val="edge"/>
          <c:x val="0.26344799005387487"/>
          <c:y val="2.5889967637540645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'Producció Primària'!$A$66</c:f>
              <c:strCache>
                <c:ptCount val="1"/>
                <c:pt idx="0">
                  <c:v>Petroli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'Producció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'Producció Primària'!$C$66:$AI$66</c:f>
              <c:numCache>
                <c:formatCode>#,##0.0</c:formatCode>
                <c:ptCount val="33"/>
                <c:pt idx="0">
                  <c:v>686.8</c:v>
                </c:pt>
                <c:pt idx="1">
                  <c:v>980.9</c:v>
                </c:pt>
                <c:pt idx="2">
                  <c:v>1012.1</c:v>
                </c:pt>
                <c:pt idx="3">
                  <c:v>848.9</c:v>
                </c:pt>
                <c:pt idx="4">
                  <c:v>802.3</c:v>
                </c:pt>
                <c:pt idx="5">
                  <c:v>647.9</c:v>
                </c:pt>
                <c:pt idx="6">
                  <c:v>503.3</c:v>
                </c:pt>
                <c:pt idx="7">
                  <c:v>371.5</c:v>
                </c:pt>
                <c:pt idx="8">
                  <c:v>529.1</c:v>
                </c:pt>
                <c:pt idx="9">
                  <c:v>292.39999999999998</c:v>
                </c:pt>
                <c:pt idx="10">
                  <c:v>217.6</c:v>
                </c:pt>
                <c:pt idx="11">
                  <c:v>336.4</c:v>
                </c:pt>
                <c:pt idx="12">
                  <c:v>314.5</c:v>
                </c:pt>
                <c:pt idx="13">
                  <c:v>319.2527</c:v>
                </c:pt>
                <c:pt idx="14">
                  <c:v>252.821033</c:v>
                </c:pt>
                <c:pt idx="15">
                  <c:v>163.97340399999999</c:v>
                </c:pt>
                <c:pt idx="16">
                  <c:v>136.75591399999999</c:v>
                </c:pt>
                <c:pt idx="17">
                  <c:v>140.175678</c:v>
                </c:pt>
                <c:pt idx="18">
                  <c:v>123.83805099999999</c:v>
                </c:pt>
                <c:pt idx="19">
                  <c:v>99.752966999999998</c:v>
                </c:pt>
                <c:pt idx="20">
                  <c:v>119.482845</c:v>
                </c:pt>
                <c:pt idx="21">
                  <c:v>94.817949999999996</c:v>
                </c:pt>
                <c:pt idx="22">
                  <c:v>139.54797400000001</c:v>
                </c:pt>
                <c:pt idx="23">
                  <c:v>369.88986699999998</c:v>
                </c:pt>
                <c:pt idx="24">
                  <c:v>306.28388699999999</c:v>
                </c:pt>
                <c:pt idx="25">
                  <c:v>228.09805499999999</c:v>
                </c:pt>
                <c:pt idx="26">
                  <c:v>136.11496299999999</c:v>
                </c:pt>
                <c:pt idx="27">
                  <c:v>121.62478299999999</c:v>
                </c:pt>
                <c:pt idx="28">
                  <c:v>87.900977999999995</c:v>
                </c:pt>
                <c:pt idx="29">
                  <c:v>35.782184999999998</c:v>
                </c:pt>
                <c:pt idx="30">
                  <c:v>25.855087000000001</c:v>
                </c:pt>
                <c:pt idx="31">
                  <c:v>4.8382120000000004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E-4462-88A2-52E302D32B08}"/>
            </c:ext>
          </c:extLst>
        </c:ser>
        <c:ser>
          <c:idx val="3"/>
          <c:order val="1"/>
          <c:tx>
            <c:strRef>
              <c:f>'Producció Primària'!$A$68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numRef>
              <c:f>'Producció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'Producció Primària'!$C$68:$AI$68</c:f>
              <c:numCache>
                <c:formatCode>#,##0.0</c:formatCode>
                <c:ptCount val="33"/>
                <c:pt idx="0">
                  <c:v>5674.8968999999997</c:v>
                </c:pt>
                <c:pt idx="1">
                  <c:v>5642.74953</c:v>
                </c:pt>
                <c:pt idx="2">
                  <c:v>5602.039272</c:v>
                </c:pt>
                <c:pt idx="3">
                  <c:v>5540.8794029999999</c:v>
                </c:pt>
                <c:pt idx="4">
                  <c:v>5712.6435030000002</c:v>
                </c:pt>
                <c:pt idx="5">
                  <c:v>5406.7862160000004</c:v>
                </c:pt>
                <c:pt idx="6">
                  <c:v>5806.0259100000003</c:v>
                </c:pt>
                <c:pt idx="7">
                  <c:v>5837.5547100000003</c:v>
                </c:pt>
                <c:pt idx="8">
                  <c:v>6249.7989900000002</c:v>
                </c:pt>
                <c:pt idx="9">
                  <c:v>6136.5544829999999</c:v>
                </c:pt>
                <c:pt idx="10">
                  <c:v>6554.6681310000004</c:v>
                </c:pt>
                <c:pt idx="11">
                  <c:v>6696.3788640000002</c:v>
                </c:pt>
                <c:pt idx="12">
                  <c:v>6602.9849729999996</c:v>
                </c:pt>
                <c:pt idx="13">
                  <c:v>6612.8337030303001</c:v>
                </c:pt>
                <c:pt idx="14">
                  <c:v>6344.3776768302996</c:v>
                </c:pt>
                <c:pt idx="15">
                  <c:v>5388.2489515151501</c:v>
                </c:pt>
                <c:pt idx="16">
                  <c:v>6105.2031550121201</c:v>
                </c:pt>
                <c:pt idx="17">
                  <c:v>5439.0000259696999</c:v>
                </c:pt>
                <c:pt idx="18">
                  <c:v>5842.78559535758</c:v>
                </c:pt>
                <c:pt idx="19">
                  <c:v>5033.8150666666697</c:v>
                </c:pt>
                <c:pt idx="20">
                  <c:v>6478.5960424242403</c:v>
                </c:pt>
                <c:pt idx="21">
                  <c:v>5677.0424242424197</c:v>
                </c:pt>
                <c:pt idx="22">
                  <c:v>6253.6077939393899</c:v>
                </c:pt>
                <c:pt idx="23">
                  <c:v>6439.4986181818203</c:v>
                </c:pt>
                <c:pt idx="24">
                  <c:v>6184.68192121212</c:v>
                </c:pt>
                <c:pt idx="25">
                  <c:v>6329.1767757575799</c:v>
                </c:pt>
                <c:pt idx="26">
                  <c:v>6438.1132363636398</c:v>
                </c:pt>
                <c:pt idx="27">
                  <c:v>6580.83137781818</c:v>
                </c:pt>
                <c:pt idx="28">
                  <c:v>5716.4630052121202</c:v>
                </c:pt>
                <c:pt idx="29">
                  <c:v>6407.3853373333304</c:v>
                </c:pt>
                <c:pt idx="30">
                  <c:v>6485.19855951515</c:v>
                </c:pt>
                <c:pt idx="31">
                  <c:v>6360.9078178787904</c:v>
                </c:pt>
                <c:pt idx="32">
                  <c:v>6523.8369939393897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E-4462-88A2-52E302D32B08}"/>
            </c:ext>
          </c:extLst>
        </c:ser>
        <c:ser>
          <c:idx val="2"/>
          <c:order val="2"/>
          <c:tx>
            <c:strRef>
              <c:f>'Producció Primària'!$A$67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'Producció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'Producció Primària'!$C$67:$AI$67</c:f>
              <c:numCache>
                <c:formatCode>#,##0.0</c:formatCode>
                <c:ptCount val="33"/>
                <c:pt idx="0">
                  <c:v>484.27702632</c:v>
                </c:pt>
                <c:pt idx="1">
                  <c:v>563.74332381399995</c:v>
                </c:pt>
                <c:pt idx="2">
                  <c:v>652.27449796199994</c:v>
                </c:pt>
                <c:pt idx="3">
                  <c:v>547.73996374720002</c:v>
                </c:pt>
                <c:pt idx="4">
                  <c:v>539.80575075882496</c:v>
                </c:pt>
                <c:pt idx="5">
                  <c:v>497.46569296127001</c:v>
                </c:pt>
                <c:pt idx="6">
                  <c:v>659.62006313879999</c:v>
                </c:pt>
                <c:pt idx="7">
                  <c:v>607.2749007832</c:v>
                </c:pt>
                <c:pt idx="8">
                  <c:v>542.74125061077507</c:v>
                </c:pt>
                <c:pt idx="9">
                  <c:v>528.04010649079999</c:v>
                </c:pt>
                <c:pt idx="10">
                  <c:v>506.03778355101497</c:v>
                </c:pt>
                <c:pt idx="11">
                  <c:v>561.64913519521508</c:v>
                </c:pt>
                <c:pt idx="12">
                  <c:v>483.51012529867006</c:v>
                </c:pt>
                <c:pt idx="13">
                  <c:v>686.84868396918694</c:v>
                </c:pt>
                <c:pt idx="14">
                  <c:v>668.45562544577899</c:v>
                </c:pt>
                <c:pt idx="15">
                  <c:v>555.79439692976803</c:v>
                </c:pt>
                <c:pt idx="16">
                  <c:v>560.88635277895776</c:v>
                </c:pt>
                <c:pt idx="17">
                  <c:v>597.47540138392037</c:v>
                </c:pt>
                <c:pt idx="18">
                  <c:v>710.81933518249002</c:v>
                </c:pt>
                <c:pt idx="19">
                  <c:v>792.25903593534133</c:v>
                </c:pt>
                <c:pt idx="20">
                  <c:v>951.56257730970037</c:v>
                </c:pt>
                <c:pt idx="21">
                  <c:v>933.92144701278255</c:v>
                </c:pt>
                <c:pt idx="22">
                  <c:v>1031.5029828529002</c:v>
                </c:pt>
                <c:pt idx="23">
                  <c:v>1293.2763579080417</c:v>
                </c:pt>
                <c:pt idx="24">
                  <c:v>1262.0396095433596</c:v>
                </c:pt>
                <c:pt idx="25">
                  <c:v>1206.5919792678947</c:v>
                </c:pt>
                <c:pt idx="26">
                  <c:v>1183.3425636742809</c:v>
                </c:pt>
                <c:pt idx="27">
                  <c:v>1245.229040960854</c:v>
                </c:pt>
                <c:pt idx="28">
                  <c:v>1400.5097336275242</c:v>
                </c:pt>
                <c:pt idx="29">
                  <c:v>1301.6694514003202</c:v>
                </c:pt>
                <c:pt idx="30">
                  <c:v>1443.9115609108705</c:v>
                </c:pt>
                <c:pt idx="31">
                  <c:v>1394.5945925863109</c:v>
                </c:pt>
                <c:pt idx="32">
                  <c:v>1382.6701641719401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E-4462-88A2-52E302D32B08}"/>
            </c:ext>
          </c:extLst>
        </c:ser>
        <c:ser>
          <c:idx val="4"/>
          <c:order val="3"/>
          <c:tx>
            <c:strRef>
              <c:f>'Producció Primària'!$A$69</c:f>
              <c:strCache>
                <c:ptCount val="1"/>
                <c:pt idx="0">
                  <c:v>Altres</c:v>
                </c:pt>
              </c:strCache>
            </c:strRef>
          </c:tx>
          <c:invertIfNegative val="0"/>
          <c:cat>
            <c:numRef>
              <c:f>'Producció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'Producció Primària'!$C$69:$AI$69</c:f>
              <c:numCache>
                <c:formatCode>#,##0.0</c:formatCode>
                <c:ptCount val="33"/>
                <c:pt idx="0">
                  <c:v>205.35000000000002</c:v>
                </c:pt>
                <c:pt idx="1">
                  <c:v>240.8716217536315</c:v>
                </c:pt>
                <c:pt idx="2">
                  <c:v>190.94846195707001</c:v>
                </c:pt>
                <c:pt idx="3">
                  <c:v>196.78597248719001</c:v>
                </c:pt>
                <c:pt idx="4">
                  <c:v>211.59168411685499</c:v>
                </c:pt>
                <c:pt idx="5">
                  <c:v>202.96716351794998</c:v>
                </c:pt>
                <c:pt idx="6">
                  <c:v>209.83120211484004</c:v>
                </c:pt>
                <c:pt idx="7">
                  <c:v>223.89331626841999</c:v>
                </c:pt>
                <c:pt idx="8">
                  <c:v>197.213840088105</c:v>
                </c:pt>
                <c:pt idx="9">
                  <c:v>207.07136356846001</c:v>
                </c:pt>
                <c:pt idx="10">
                  <c:v>209.45598827878499</c:v>
                </c:pt>
                <c:pt idx="11">
                  <c:v>189.007648106365</c:v>
                </c:pt>
                <c:pt idx="12">
                  <c:v>181.21314439675001</c:v>
                </c:pt>
                <c:pt idx="13">
                  <c:v>224.85263128781199</c:v>
                </c:pt>
                <c:pt idx="14">
                  <c:v>238.93627644384298</c:v>
                </c:pt>
                <c:pt idx="15">
                  <c:v>241.121530640271</c:v>
                </c:pt>
                <c:pt idx="16">
                  <c:v>241.13277085209597</c:v>
                </c:pt>
                <c:pt idx="17">
                  <c:v>232.61182340332203</c:v>
                </c:pt>
                <c:pt idx="18">
                  <c:v>188.947855205796</c:v>
                </c:pt>
                <c:pt idx="19">
                  <c:v>188.17701695104597</c:v>
                </c:pt>
                <c:pt idx="20">
                  <c:v>208.83071066955898</c:v>
                </c:pt>
                <c:pt idx="21">
                  <c:v>213.24965639330301</c:v>
                </c:pt>
                <c:pt idx="22">
                  <c:v>199.930766453557</c:v>
                </c:pt>
                <c:pt idx="23">
                  <c:v>162.393800555593</c:v>
                </c:pt>
                <c:pt idx="24">
                  <c:v>181.55285926176299</c:v>
                </c:pt>
                <c:pt idx="25">
                  <c:v>200.76777058251798</c:v>
                </c:pt>
                <c:pt idx="26">
                  <c:v>211.10941479650998</c:v>
                </c:pt>
                <c:pt idx="27">
                  <c:v>212.975875571313</c:v>
                </c:pt>
                <c:pt idx="28">
                  <c:v>177.48279724699501</c:v>
                </c:pt>
                <c:pt idx="29">
                  <c:v>202.52195549896098</c:v>
                </c:pt>
                <c:pt idx="30">
                  <c:v>193.08342299192202</c:v>
                </c:pt>
                <c:pt idx="31">
                  <c:v>215.846176455999</c:v>
                </c:pt>
                <c:pt idx="32">
                  <c:v>200.35944492286001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E-4462-88A2-52E302D3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39948544"/>
        <c:axId val="239950080"/>
      </c:barChart>
      <c:catAx>
        <c:axId val="2399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3995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950080"/>
        <c:scaling>
          <c:orientation val="minMax"/>
          <c:min val="0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3994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 alignWithMargins="0"/>
    <c:pageMargins b="1" l="0.75000000000000422" r="0.75000000000000422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final per fonts d'energia (ktep)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'Consum Final'!$A$11</c:f>
              <c:strCache>
                <c:ptCount val="1"/>
                <c:pt idx="0">
                  <c:v>Productes petrolífers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Final'!$C$72:$AI$72</c:f>
              <c:numCache>
                <c:formatCode>#,##0.0</c:formatCode>
                <c:ptCount val="33"/>
                <c:pt idx="0">
                  <c:v>5906.7464382230155</c:v>
                </c:pt>
                <c:pt idx="1">
                  <c:v>6191.1070525327041</c:v>
                </c:pt>
                <c:pt idx="2">
                  <c:v>6220.6991170962774</c:v>
                </c:pt>
                <c:pt idx="3">
                  <c:v>6396.3280940108834</c:v>
                </c:pt>
                <c:pt idx="4">
                  <c:v>6678.2804096661885</c:v>
                </c:pt>
                <c:pt idx="5">
                  <c:v>7045.4719020257471</c:v>
                </c:pt>
                <c:pt idx="6">
                  <c:v>7240.4725082118975</c:v>
                </c:pt>
                <c:pt idx="7">
                  <c:v>7369.0337432909073</c:v>
                </c:pt>
                <c:pt idx="8">
                  <c:v>7683.9688287382496</c:v>
                </c:pt>
                <c:pt idx="9">
                  <c:v>7941.2053323071605</c:v>
                </c:pt>
                <c:pt idx="10">
                  <c:v>7944.4202076681977</c:v>
                </c:pt>
                <c:pt idx="11">
                  <c:v>8164.9266026763407</c:v>
                </c:pt>
                <c:pt idx="12">
                  <c:v>8253.9389780119527</c:v>
                </c:pt>
                <c:pt idx="13">
                  <c:v>8528.9959390922832</c:v>
                </c:pt>
                <c:pt idx="14">
                  <c:v>8837.0054952334303</c:v>
                </c:pt>
                <c:pt idx="15">
                  <c:v>8828.3174773748888</c:v>
                </c:pt>
                <c:pt idx="16">
                  <c:v>8636.7667910448363</c:v>
                </c:pt>
                <c:pt idx="17">
                  <c:v>8814.2110380933882</c:v>
                </c:pt>
                <c:pt idx="18">
                  <c:v>8043.3421616909445</c:v>
                </c:pt>
                <c:pt idx="19">
                  <c:v>7736.9889008545779</c:v>
                </c:pt>
                <c:pt idx="20">
                  <c:v>7564.8005825222644</c:v>
                </c:pt>
                <c:pt idx="21">
                  <c:v>6940.5458197400912</c:v>
                </c:pt>
                <c:pt idx="22">
                  <c:v>6336.8754838904952</c:v>
                </c:pt>
                <c:pt idx="23">
                  <c:v>6010.0274282859673</c:v>
                </c:pt>
                <c:pt idx="24">
                  <c:v>6282.6198737483792</c:v>
                </c:pt>
                <c:pt idx="25">
                  <c:v>6528.9054737299157</c:v>
                </c:pt>
                <c:pt idx="26">
                  <c:v>6758.9470307501906</c:v>
                </c:pt>
                <c:pt idx="27">
                  <c:v>6804.5792986995666</c:v>
                </c:pt>
                <c:pt idx="28">
                  <c:v>7005.9003709062617</c:v>
                </c:pt>
                <c:pt idx="29">
                  <c:v>7121.0193057217648</c:v>
                </c:pt>
                <c:pt idx="30">
                  <c:v>5965.631311936464</c:v>
                </c:pt>
                <c:pt idx="31">
                  <c:v>6494.743751068374</c:v>
                </c:pt>
                <c:pt idx="32">
                  <c:v>6956.2714811139713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C-410E-B5A4-456A376DE82B}"/>
            </c:ext>
          </c:extLst>
        </c:ser>
        <c:ser>
          <c:idx val="1"/>
          <c:order val="1"/>
          <c:tx>
            <c:strRef>
              <c:f>'Consum Final'!$B$73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Final'!$C$73:$AI$73</c:f>
              <c:numCache>
                <c:formatCode>#,##0.0</c:formatCode>
                <c:ptCount val="33"/>
                <c:pt idx="0">
                  <c:v>1392.3</c:v>
                </c:pt>
                <c:pt idx="1">
                  <c:v>1558.5</c:v>
                </c:pt>
                <c:pt idx="2">
                  <c:v>1619.1</c:v>
                </c:pt>
                <c:pt idx="3">
                  <c:v>1587.6</c:v>
                </c:pt>
                <c:pt idx="4">
                  <c:v>1647.6</c:v>
                </c:pt>
                <c:pt idx="5">
                  <c:v>1788.5</c:v>
                </c:pt>
                <c:pt idx="6">
                  <c:v>1990.8</c:v>
                </c:pt>
                <c:pt idx="7">
                  <c:v>2163.6999999999998</c:v>
                </c:pt>
                <c:pt idx="8">
                  <c:v>2348.4</c:v>
                </c:pt>
                <c:pt idx="9">
                  <c:v>2586.9</c:v>
                </c:pt>
                <c:pt idx="10">
                  <c:v>2706.7997945360198</c:v>
                </c:pt>
                <c:pt idx="11">
                  <c:v>2881.0970109731002</c:v>
                </c:pt>
                <c:pt idx="12">
                  <c:v>2967.88207705179</c:v>
                </c:pt>
                <c:pt idx="13">
                  <c:v>3462.6468127461098</c:v>
                </c:pt>
                <c:pt idx="14">
                  <c:v>3553.8200874078402</c:v>
                </c:pt>
                <c:pt idx="15">
                  <c:v>3605.1903422228202</c:v>
                </c:pt>
                <c:pt idx="16">
                  <c:v>3420.9459694991401</c:v>
                </c:pt>
                <c:pt idx="17">
                  <c:v>3391.7225112174601</c:v>
                </c:pt>
                <c:pt idx="18">
                  <c:v>3346.8352394876802</c:v>
                </c:pt>
                <c:pt idx="19">
                  <c:v>3159.9712897766299</c:v>
                </c:pt>
                <c:pt idx="20">
                  <c:v>3281.1620062002698</c:v>
                </c:pt>
                <c:pt idx="21">
                  <c:v>3177.8255917726601</c:v>
                </c:pt>
                <c:pt idx="22">
                  <c:v>3152.7019427640798</c:v>
                </c:pt>
                <c:pt idx="23">
                  <c:v>3106.4384032419398</c:v>
                </c:pt>
                <c:pt idx="24">
                  <c:v>2864.55864247916</c:v>
                </c:pt>
                <c:pt idx="25">
                  <c:v>2897.94664311716</c:v>
                </c:pt>
                <c:pt idx="26">
                  <c:v>2844.9290887823099</c:v>
                </c:pt>
                <c:pt idx="27">
                  <c:v>2970.55295826669</c:v>
                </c:pt>
                <c:pt idx="28">
                  <c:v>3117.5607552097799</c:v>
                </c:pt>
                <c:pt idx="29">
                  <c:v>3077.2533916153898</c:v>
                </c:pt>
                <c:pt idx="30">
                  <c:v>2830.1917992483</c:v>
                </c:pt>
                <c:pt idx="31">
                  <c:v>2984.8542198393402</c:v>
                </c:pt>
                <c:pt idx="32">
                  <c:v>2813.54443654958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10E-B5A4-456A376DE82B}"/>
            </c:ext>
          </c:extLst>
        </c:ser>
        <c:ser>
          <c:idx val="2"/>
          <c:order val="2"/>
          <c:tx>
            <c:strRef>
              <c:f>'Consum Final'!$A$21</c:f>
              <c:strCache>
                <c:ptCount val="1"/>
                <c:pt idx="0">
                  <c:v>Energia elèctrica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Final'!$C$75:$AI$75</c:f>
              <c:numCache>
                <c:formatCode>#,##0.0</c:formatCode>
                <c:ptCount val="33"/>
                <c:pt idx="0">
                  <c:v>2176.6072365996201</c:v>
                </c:pt>
                <c:pt idx="1">
                  <c:v>2259.2742533637602</c:v>
                </c:pt>
                <c:pt idx="2">
                  <c:v>2323.25456096983</c:v>
                </c:pt>
                <c:pt idx="3">
                  <c:v>2309.0323775778902</c:v>
                </c:pt>
                <c:pt idx="4">
                  <c:v>2405.6746807040499</c:v>
                </c:pt>
                <c:pt idx="5">
                  <c:v>2505.1692515974901</c:v>
                </c:pt>
                <c:pt idx="6">
                  <c:v>2597.9957847002202</c:v>
                </c:pt>
                <c:pt idx="7">
                  <c:v>2710.66946661672</c:v>
                </c:pt>
                <c:pt idx="8">
                  <c:v>2892.6615342803998</c:v>
                </c:pt>
                <c:pt idx="9">
                  <c:v>2985.00379932325</c:v>
                </c:pt>
                <c:pt idx="10">
                  <c:v>3120.04618004754</c:v>
                </c:pt>
                <c:pt idx="11">
                  <c:v>3364.0491226009999</c:v>
                </c:pt>
                <c:pt idx="12">
                  <c:v>3440.3413504251898</c:v>
                </c:pt>
                <c:pt idx="13">
                  <c:v>3677.93813493783</c:v>
                </c:pt>
                <c:pt idx="14">
                  <c:v>3775.7032903059398</c:v>
                </c:pt>
                <c:pt idx="15">
                  <c:v>3930.2056217710701</c:v>
                </c:pt>
                <c:pt idx="16">
                  <c:v>4033.0172437103101</c:v>
                </c:pt>
                <c:pt idx="17">
                  <c:v>4090.4384986608402</c:v>
                </c:pt>
                <c:pt idx="18">
                  <c:v>4025.1678195479599</c:v>
                </c:pt>
                <c:pt idx="19">
                  <c:v>3863.4397223040801</c:v>
                </c:pt>
                <c:pt idx="20">
                  <c:v>3894.3274419542699</c:v>
                </c:pt>
                <c:pt idx="21">
                  <c:v>3838.42708014136</c:v>
                </c:pt>
                <c:pt idx="22">
                  <c:v>3751.8434544182801</c:v>
                </c:pt>
                <c:pt idx="23">
                  <c:v>3607.4500963301898</c:v>
                </c:pt>
                <c:pt idx="24">
                  <c:v>3563.2988595961001</c:v>
                </c:pt>
                <c:pt idx="25">
                  <c:v>3635.29816332158</c:v>
                </c:pt>
                <c:pt idx="26">
                  <c:v>3653.01187577057</c:v>
                </c:pt>
                <c:pt idx="27">
                  <c:v>3736.9919272256202</c:v>
                </c:pt>
                <c:pt idx="28">
                  <c:v>3689.4516942253499</c:v>
                </c:pt>
                <c:pt idx="29">
                  <c:v>3670.0731654085798</c:v>
                </c:pt>
                <c:pt idx="30">
                  <c:v>3432.2932721836901</c:v>
                </c:pt>
                <c:pt idx="31">
                  <c:v>3502.4632424217698</c:v>
                </c:pt>
                <c:pt idx="32">
                  <c:v>3530.8295354267002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C-410E-B5A4-456A376DE82B}"/>
            </c:ext>
          </c:extLst>
        </c:ser>
        <c:ser>
          <c:idx val="3"/>
          <c:order val="3"/>
          <c:tx>
            <c:strRef>
              <c:f>'Consum Final'!$A$23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Final'!$C$74:$AI$74</c:f>
              <c:numCache>
                <c:formatCode>#,##0.0</c:formatCode>
                <c:ptCount val="33"/>
                <c:pt idx="0">
                  <c:v>212.7</c:v>
                </c:pt>
                <c:pt idx="1">
                  <c:v>229.20000000000002</c:v>
                </c:pt>
                <c:pt idx="2">
                  <c:v>202.20000000000002</c:v>
                </c:pt>
                <c:pt idx="3">
                  <c:v>154.20000000000002</c:v>
                </c:pt>
                <c:pt idx="4">
                  <c:v>114.5</c:v>
                </c:pt>
                <c:pt idx="5">
                  <c:v>108.2</c:v>
                </c:pt>
                <c:pt idx="6">
                  <c:v>108.30000000000001</c:v>
                </c:pt>
                <c:pt idx="7">
                  <c:v>95.800000000000011</c:v>
                </c:pt>
                <c:pt idx="8">
                  <c:v>95.2</c:v>
                </c:pt>
                <c:pt idx="9">
                  <c:v>92.899999999999991</c:v>
                </c:pt>
                <c:pt idx="10">
                  <c:v>88.1</c:v>
                </c:pt>
                <c:pt idx="11">
                  <c:v>89.1</c:v>
                </c:pt>
                <c:pt idx="12">
                  <c:v>85.199999999999989</c:v>
                </c:pt>
                <c:pt idx="13">
                  <c:v>112.68367817162886</c:v>
                </c:pt>
                <c:pt idx="14">
                  <c:v>120.34352430537102</c:v>
                </c:pt>
                <c:pt idx="15">
                  <c:v>138.85944468545472</c:v>
                </c:pt>
                <c:pt idx="16">
                  <c:v>142.69920508137599</c:v>
                </c:pt>
                <c:pt idx="17">
                  <c:v>185.8099074863525</c:v>
                </c:pt>
                <c:pt idx="18">
                  <c:v>232.80736281654336</c:v>
                </c:pt>
                <c:pt idx="19">
                  <c:v>345.70820674872573</c:v>
                </c:pt>
                <c:pt idx="20">
                  <c:v>436.6536101390945</c:v>
                </c:pt>
                <c:pt idx="21">
                  <c:v>508.81082680242599</c:v>
                </c:pt>
                <c:pt idx="22">
                  <c:v>587.02519981219768</c:v>
                </c:pt>
                <c:pt idx="23">
                  <c:v>386.40547106327978</c:v>
                </c:pt>
                <c:pt idx="24">
                  <c:v>431.08712685178853</c:v>
                </c:pt>
                <c:pt idx="25">
                  <c:v>469.25475384096882</c:v>
                </c:pt>
                <c:pt idx="26">
                  <c:v>512.83025598269546</c:v>
                </c:pt>
                <c:pt idx="27">
                  <c:v>589.18790891082051</c:v>
                </c:pt>
                <c:pt idx="28">
                  <c:v>696.71089175022325</c:v>
                </c:pt>
                <c:pt idx="29">
                  <c:v>772.99619844086851</c:v>
                </c:pt>
                <c:pt idx="30">
                  <c:v>767.97450134069186</c:v>
                </c:pt>
                <c:pt idx="31">
                  <c:v>792.01809600942306</c:v>
                </c:pt>
                <c:pt idx="32">
                  <c:v>846.83213551856659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C-410E-B5A4-456A376DE82B}"/>
            </c:ext>
          </c:extLst>
        </c:ser>
        <c:ser>
          <c:idx val="4"/>
          <c:order val="4"/>
          <c:tx>
            <c:strRef>
              <c:f>'Consum Final'!$B$76</c:f>
              <c:strCache>
                <c:ptCount val="1"/>
                <c:pt idx="0">
                  <c:v>Altres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Final'!$C$76:$AI$76</c:f>
              <c:numCache>
                <c:formatCode>#,##0.0</c:formatCode>
                <c:ptCount val="33"/>
                <c:pt idx="0">
                  <c:v>412.29999999999995</c:v>
                </c:pt>
                <c:pt idx="1">
                  <c:v>310.7</c:v>
                </c:pt>
                <c:pt idx="2">
                  <c:v>142.80000000000001</c:v>
                </c:pt>
                <c:pt idx="3">
                  <c:v>90.2</c:v>
                </c:pt>
                <c:pt idx="4">
                  <c:v>76.8</c:v>
                </c:pt>
                <c:pt idx="5">
                  <c:v>78.3</c:v>
                </c:pt>
                <c:pt idx="6">
                  <c:v>143.79999999999998</c:v>
                </c:pt>
                <c:pt idx="7">
                  <c:v>87.3</c:v>
                </c:pt>
                <c:pt idx="8">
                  <c:v>80</c:v>
                </c:pt>
                <c:pt idx="9">
                  <c:v>76.2</c:v>
                </c:pt>
                <c:pt idx="10">
                  <c:v>87.399999999999991</c:v>
                </c:pt>
                <c:pt idx="11">
                  <c:v>79.2</c:v>
                </c:pt>
                <c:pt idx="12">
                  <c:v>58.400000000000006</c:v>
                </c:pt>
                <c:pt idx="13">
                  <c:v>75.314234251922201</c:v>
                </c:pt>
                <c:pt idx="14">
                  <c:v>83.486305032127802</c:v>
                </c:pt>
                <c:pt idx="15">
                  <c:v>84.780212889911098</c:v>
                </c:pt>
                <c:pt idx="16">
                  <c:v>84.768381912961104</c:v>
                </c:pt>
                <c:pt idx="17">
                  <c:v>128.88165233682219</c:v>
                </c:pt>
                <c:pt idx="18">
                  <c:v>146.96600453456108</c:v>
                </c:pt>
                <c:pt idx="19">
                  <c:v>77.993387444811106</c:v>
                </c:pt>
                <c:pt idx="20">
                  <c:v>99.631382790818492</c:v>
                </c:pt>
                <c:pt idx="21">
                  <c:v>109.7874237122838</c:v>
                </c:pt>
                <c:pt idx="22">
                  <c:v>105.1584505323454</c:v>
                </c:pt>
                <c:pt idx="23">
                  <c:v>97.28322118497961</c:v>
                </c:pt>
                <c:pt idx="24">
                  <c:v>104.240414457931</c:v>
                </c:pt>
                <c:pt idx="25">
                  <c:v>112.4364825906984</c:v>
                </c:pt>
                <c:pt idx="26">
                  <c:v>122.664720136715</c:v>
                </c:pt>
                <c:pt idx="27">
                  <c:v>125.44089033081801</c:v>
                </c:pt>
                <c:pt idx="28">
                  <c:v>100.4822817881402</c:v>
                </c:pt>
                <c:pt idx="29">
                  <c:v>108.13098087040571</c:v>
                </c:pt>
                <c:pt idx="30">
                  <c:v>108.9555499006774</c:v>
                </c:pt>
                <c:pt idx="31">
                  <c:v>128.300600400549</c:v>
                </c:pt>
                <c:pt idx="32">
                  <c:v>124.05238892958201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C-410E-B5A4-456A376DE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61117056"/>
        <c:axId val="261118592"/>
      </c:barChart>
      <c:catAx>
        <c:axId val="2611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11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1118592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11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del pes de les diferents fonts d'energia en el consum d'energia final (%)</a:t>
            </a:r>
            <a:endParaRPr lang="es-ES" sz="1000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'Consum Final'!$A$11</c:f>
              <c:strCache>
                <c:ptCount val="1"/>
                <c:pt idx="0">
                  <c:v>Productes petrolífers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Final'!$C$72:$AI$72</c:f>
              <c:numCache>
                <c:formatCode>#,##0.0</c:formatCode>
                <c:ptCount val="33"/>
                <c:pt idx="0">
                  <c:v>5906.7464382230155</c:v>
                </c:pt>
                <c:pt idx="1">
                  <c:v>6191.1070525327041</c:v>
                </c:pt>
                <c:pt idx="2">
                  <c:v>6220.6991170962774</c:v>
                </c:pt>
                <c:pt idx="3">
                  <c:v>6396.3280940108834</c:v>
                </c:pt>
                <c:pt idx="4">
                  <c:v>6678.2804096661885</c:v>
                </c:pt>
                <c:pt idx="5">
                  <c:v>7045.4719020257471</c:v>
                </c:pt>
                <c:pt idx="6">
                  <c:v>7240.4725082118975</c:v>
                </c:pt>
                <c:pt idx="7">
                  <c:v>7369.0337432909073</c:v>
                </c:pt>
                <c:pt idx="8">
                  <c:v>7683.9688287382496</c:v>
                </c:pt>
                <c:pt idx="9">
                  <c:v>7941.2053323071605</c:v>
                </c:pt>
                <c:pt idx="10">
                  <c:v>7944.4202076681977</c:v>
                </c:pt>
                <c:pt idx="11">
                  <c:v>8164.9266026763407</c:v>
                </c:pt>
                <c:pt idx="12">
                  <c:v>8253.9389780119527</c:v>
                </c:pt>
                <c:pt idx="13">
                  <c:v>8528.9959390922832</c:v>
                </c:pt>
                <c:pt idx="14">
                  <c:v>8837.0054952334303</c:v>
                </c:pt>
                <c:pt idx="15">
                  <c:v>8828.3174773748888</c:v>
                </c:pt>
                <c:pt idx="16">
                  <c:v>8636.7667910448363</c:v>
                </c:pt>
                <c:pt idx="17">
                  <c:v>8814.2110380933882</c:v>
                </c:pt>
                <c:pt idx="18">
                  <c:v>8043.3421616909445</c:v>
                </c:pt>
                <c:pt idx="19">
                  <c:v>7736.9889008545779</c:v>
                </c:pt>
                <c:pt idx="20">
                  <c:v>7564.8005825222644</c:v>
                </c:pt>
                <c:pt idx="21">
                  <c:v>6940.5458197400912</c:v>
                </c:pt>
                <c:pt idx="22">
                  <c:v>6336.8754838904952</c:v>
                </c:pt>
                <c:pt idx="23">
                  <c:v>6010.0274282859673</c:v>
                </c:pt>
                <c:pt idx="24">
                  <c:v>6282.6198737483792</c:v>
                </c:pt>
                <c:pt idx="25">
                  <c:v>6528.9054737299157</c:v>
                </c:pt>
                <c:pt idx="26">
                  <c:v>6758.9470307501906</c:v>
                </c:pt>
                <c:pt idx="27">
                  <c:v>6804.5792986995666</c:v>
                </c:pt>
                <c:pt idx="28">
                  <c:v>7005.9003709062617</c:v>
                </c:pt>
                <c:pt idx="29">
                  <c:v>7121.0193057217648</c:v>
                </c:pt>
                <c:pt idx="30">
                  <c:v>5965.631311936464</c:v>
                </c:pt>
                <c:pt idx="31">
                  <c:v>6494.743751068374</c:v>
                </c:pt>
                <c:pt idx="32">
                  <c:v>6956.2714811139713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0-4F2B-8558-91002163E767}"/>
            </c:ext>
          </c:extLst>
        </c:ser>
        <c:ser>
          <c:idx val="1"/>
          <c:order val="1"/>
          <c:tx>
            <c:strRef>
              <c:f>'Consum Final'!$B$73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Final'!$C$73:$AI$73</c:f>
              <c:numCache>
                <c:formatCode>#,##0.0</c:formatCode>
                <c:ptCount val="33"/>
                <c:pt idx="0">
                  <c:v>1392.3</c:v>
                </c:pt>
                <c:pt idx="1">
                  <c:v>1558.5</c:v>
                </c:pt>
                <c:pt idx="2">
                  <c:v>1619.1</c:v>
                </c:pt>
                <c:pt idx="3">
                  <c:v>1587.6</c:v>
                </c:pt>
                <c:pt idx="4">
                  <c:v>1647.6</c:v>
                </c:pt>
                <c:pt idx="5">
                  <c:v>1788.5</c:v>
                </c:pt>
                <c:pt idx="6">
                  <c:v>1990.8</c:v>
                </c:pt>
                <c:pt idx="7">
                  <c:v>2163.6999999999998</c:v>
                </c:pt>
                <c:pt idx="8">
                  <c:v>2348.4</c:v>
                </c:pt>
                <c:pt idx="9">
                  <c:v>2586.9</c:v>
                </c:pt>
                <c:pt idx="10">
                  <c:v>2706.7997945360198</c:v>
                </c:pt>
                <c:pt idx="11">
                  <c:v>2881.0970109731002</c:v>
                </c:pt>
                <c:pt idx="12">
                  <c:v>2967.88207705179</c:v>
                </c:pt>
                <c:pt idx="13">
                  <c:v>3462.6468127461098</c:v>
                </c:pt>
                <c:pt idx="14">
                  <c:v>3553.8200874078402</c:v>
                </c:pt>
                <c:pt idx="15">
                  <c:v>3605.1903422228202</c:v>
                </c:pt>
                <c:pt idx="16">
                  <c:v>3420.9459694991401</c:v>
                </c:pt>
                <c:pt idx="17">
                  <c:v>3391.7225112174601</c:v>
                </c:pt>
                <c:pt idx="18">
                  <c:v>3346.8352394876802</c:v>
                </c:pt>
                <c:pt idx="19">
                  <c:v>3159.9712897766299</c:v>
                </c:pt>
                <c:pt idx="20">
                  <c:v>3281.1620062002698</c:v>
                </c:pt>
                <c:pt idx="21">
                  <c:v>3177.8255917726601</c:v>
                </c:pt>
                <c:pt idx="22">
                  <c:v>3152.7019427640798</c:v>
                </c:pt>
                <c:pt idx="23">
                  <c:v>3106.4384032419398</c:v>
                </c:pt>
                <c:pt idx="24">
                  <c:v>2864.55864247916</c:v>
                </c:pt>
                <c:pt idx="25">
                  <c:v>2897.94664311716</c:v>
                </c:pt>
                <c:pt idx="26">
                  <c:v>2844.9290887823099</c:v>
                </c:pt>
                <c:pt idx="27">
                  <c:v>2970.55295826669</c:v>
                </c:pt>
                <c:pt idx="28">
                  <c:v>3117.5607552097799</c:v>
                </c:pt>
                <c:pt idx="29">
                  <c:v>3077.2533916153898</c:v>
                </c:pt>
                <c:pt idx="30">
                  <c:v>2830.1917992483</c:v>
                </c:pt>
                <c:pt idx="31">
                  <c:v>2984.8542198393402</c:v>
                </c:pt>
                <c:pt idx="32">
                  <c:v>2813.54443654958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0-4F2B-8558-91002163E767}"/>
            </c:ext>
          </c:extLst>
        </c:ser>
        <c:ser>
          <c:idx val="2"/>
          <c:order val="2"/>
          <c:tx>
            <c:strRef>
              <c:f>'Consum Final'!$A$21</c:f>
              <c:strCache>
                <c:ptCount val="1"/>
                <c:pt idx="0">
                  <c:v>Energia elèctrica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Final'!$C$75:$AI$75</c:f>
              <c:numCache>
                <c:formatCode>#,##0.0</c:formatCode>
                <c:ptCount val="33"/>
                <c:pt idx="0">
                  <c:v>2176.6072365996201</c:v>
                </c:pt>
                <c:pt idx="1">
                  <c:v>2259.2742533637602</c:v>
                </c:pt>
                <c:pt idx="2">
                  <c:v>2323.25456096983</c:v>
                </c:pt>
                <c:pt idx="3">
                  <c:v>2309.0323775778902</c:v>
                </c:pt>
                <c:pt idx="4">
                  <c:v>2405.6746807040499</c:v>
                </c:pt>
                <c:pt idx="5">
                  <c:v>2505.1692515974901</c:v>
                </c:pt>
                <c:pt idx="6">
                  <c:v>2597.9957847002202</c:v>
                </c:pt>
                <c:pt idx="7">
                  <c:v>2710.66946661672</c:v>
                </c:pt>
                <c:pt idx="8">
                  <c:v>2892.6615342803998</c:v>
                </c:pt>
                <c:pt idx="9">
                  <c:v>2985.00379932325</c:v>
                </c:pt>
                <c:pt idx="10">
                  <c:v>3120.04618004754</c:v>
                </c:pt>
                <c:pt idx="11">
                  <c:v>3364.0491226009999</c:v>
                </c:pt>
                <c:pt idx="12">
                  <c:v>3440.3413504251898</c:v>
                </c:pt>
                <c:pt idx="13">
                  <c:v>3677.93813493783</c:v>
                </c:pt>
                <c:pt idx="14">
                  <c:v>3775.7032903059398</c:v>
                </c:pt>
                <c:pt idx="15">
                  <c:v>3930.2056217710701</c:v>
                </c:pt>
                <c:pt idx="16">
                  <c:v>4033.0172437103101</c:v>
                </c:pt>
                <c:pt idx="17">
                  <c:v>4090.4384986608402</c:v>
                </c:pt>
                <c:pt idx="18">
                  <c:v>4025.1678195479599</c:v>
                </c:pt>
                <c:pt idx="19">
                  <c:v>3863.4397223040801</c:v>
                </c:pt>
                <c:pt idx="20">
                  <c:v>3894.3274419542699</c:v>
                </c:pt>
                <c:pt idx="21">
                  <c:v>3838.42708014136</c:v>
                </c:pt>
                <c:pt idx="22">
                  <c:v>3751.8434544182801</c:v>
                </c:pt>
                <c:pt idx="23">
                  <c:v>3607.4500963301898</c:v>
                </c:pt>
                <c:pt idx="24">
                  <c:v>3563.2988595961001</c:v>
                </c:pt>
                <c:pt idx="25">
                  <c:v>3635.29816332158</c:v>
                </c:pt>
                <c:pt idx="26">
                  <c:v>3653.01187577057</c:v>
                </c:pt>
                <c:pt idx="27">
                  <c:v>3736.9919272256202</c:v>
                </c:pt>
                <c:pt idx="28">
                  <c:v>3689.4516942253499</c:v>
                </c:pt>
                <c:pt idx="29">
                  <c:v>3670.0731654085798</c:v>
                </c:pt>
                <c:pt idx="30">
                  <c:v>3432.2932721836901</c:v>
                </c:pt>
                <c:pt idx="31">
                  <c:v>3502.4632424217698</c:v>
                </c:pt>
                <c:pt idx="32">
                  <c:v>3530.8295354267002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0-4F2B-8558-91002163E767}"/>
            </c:ext>
          </c:extLst>
        </c:ser>
        <c:ser>
          <c:idx val="3"/>
          <c:order val="3"/>
          <c:tx>
            <c:strRef>
              <c:f>'Consum Final'!$A$23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Final'!$C$74:$AI$74</c:f>
              <c:numCache>
                <c:formatCode>#,##0.0</c:formatCode>
                <c:ptCount val="33"/>
                <c:pt idx="0">
                  <c:v>212.7</c:v>
                </c:pt>
                <c:pt idx="1">
                  <c:v>229.20000000000002</c:v>
                </c:pt>
                <c:pt idx="2">
                  <c:v>202.20000000000002</c:v>
                </c:pt>
                <c:pt idx="3">
                  <c:v>154.20000000000002</c:v>
                </c:pt>
                <c:pt idx="4">
                  <c:v>114.5</c:v>
                </c:pt>
                <c:pt idx="5">
                  <c:v>108.2</c:v>
                </c:pt>
                <c:pt idx="6">
                  <c:v>108.30000000000001</c:v>
                </c:pt>
                <c:pt idx="7">
                  <c:v>95.800000000000011</c:v>
                </c:pt>
                <c:pt idx="8">
                  <c:v>95.2</c:v>
                </c:pt>
                <c:pt idx="9">
                  <c:v>92.899999999999991</c:v>
                </c:pt>
                <c:pt idx="10">
                  <c:v>88.1</c:v>
                </c:pt>
                <c:pt idx="11">
                  <c:v>89.1</c:v>
                </c:pt>
                <c:pt idx="12">
                  <c:v>85.199999999999989</c:v>
                </c:pt>
                <c:pt idx="13">
                  <c:v>112.68367817162886</c:v>
                </c:pt>
                <c:pt idx="14">
                  <c:v>120.34352430537102</c:v>
                </c:pt>
                <c:pt idx="15">
                  <c:v>138.85944468545472</c:v>
                </c:pt>
                <c:pt idx="16">
                  <c:v>142.69920508137599</c:v>
                </c:pt>
                <c:pt idx="17">
                  <c:v>185.8099074863525</c:v>
                </c:pt>
                <c:pt idx="18">
                  <c:v>232.80736281654336</c:v>
                </c:pt>
                <c:pt idx="19">
                  <c:v>345.70820674872573</c:v>
                </c:pt>
                <c:pt idx="20">
                  <c:v>436.6536101390945</c:v>
                </c:pt>
                <c:pt idx="21">
                  <c:v>508.81082680242599</c:v>
                </c:pt>
                <c:pt idx="22">
                  <c:v>587.02519981219768</c:v>
                </c:pt>
                <c:pt idx="23">
                  <c:v>386.40547106327978</c:v>
                </c:pt>
                <c:pt idx="24">
                  <c:v>431.08712685178853</c:v>
                </c:pt>
                <c:pt idx="25">
                  <c:v>469.25475384096882</c:v>
                </c:pt>
                <c:pt idx="26">
                  <c:v>512.83025598269546</c:v>
                </c:pt>
                <c:pt idx="27">
                  <c:v>589.18790891082051</c:v>
                </c:pt>
                <c:pt idx="28">
                  <c:v>696.71089175022325</c:v>
                </c:pt>
                <c:pt idx="29">
                  <c:v>772.99619844086851</c:v>
                </c:pt>
                <c:pt idx="30">
                  <c:v>767.97450134069186</c:v>
                </c:pt>
                <c:pt idx="31">
                  <c:v>792.01809600942306</c:v>
                </c:pt>
                <c:pt idx="32">
                  <c:v>846.83213551856659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0-4F2B-8558-91002163E767}"/>
            </c:ext>
          </c:extLst>
        </c:ser>
        <c:ser>
          <c:idx val="4"/>
          <c:order val="4"/>
          <c:tx>
            <c:strRef>
              <c:f>'Consum Final'!$B$76</c:f>
              <c:strCache>
                <c:ptCount val="1"/>
                <c:pt idx="0">
                  <c:v>Altres</c:v>
                </c:pt>
              </c:strCache>
            </c:strRef>
          </c:tx>
          <c:invertIfNegative val="0"/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Final'!$C$76:$AI$76</c:f>
              <c:numCache>
                <c:formatCode>#,##0.0</c:formatCode>
                <c:ptCount val="33"/>
                <c:pt idx="0">
                  <c:v>412.29999999999995</c:v>
                </c:pt>
                <c:pt idx="1">
                  <c:v>310.7</c:v>
                </c:pt>
                <c:pt idx="2">
                  <c:v>142.80000000000001</c:v>
                </c:pt>
                <c:pt idx="3">
                  <c:v>90.2</c:v>
                </c:pt>
                <c:pt idx="4">
                  <c:v>76.8</c:v>
                </c:pt>
                <c:pt idx="5">
                  <c:v>78.3</c:v>
                </c:pt>
                <c:pt idx="6">
                  <c:v>143.79999999999998</c:v>
                </c:pt>
                <c:pt idx="7">
                  <c:v>87.3</c:v>
                </c:pt>
                <c:pt idx="8">
                  <c:v>80</c:v>
                </c:pt>
                <c:pt idx="9">
                  <c:v>76.2</c:v>
                </c:pt>
                <c:pt idx="10">
                  <c:v>87.399999999999991</c:v>
                </c:pt>
                <c:pt idx="11">
                  <c:v>79.2</c:v>
                </c:pt>
                <c:pt idx="12">
                  <c:v>58.400000000000006</c:v>
                </c:pt>
                <c:pt idx="13">
                  <c:v>75.314234251922201</c:v>
                </c:pt>
                <c:pt idx="14">
                  <c:v>83.486305032127802</c:v>
                </c:pt>
                <c:pt idx="15">
                  <c:v>84.780212889911098</c:v>
                </c:pt>
                <c:pt idx="16">
                  <c:v>84.768381912961104</c:v>
                </c:pt>
                <c:pt idx="17">
                  <c:v>128.88165233682219</c:v>
                </c:pt>
                <c:pt idx="18">
                  <c:v>146.96600453456108</c:v>
                </c:pt>
                <c:pt idx="19">
                  <c:v>77.993387444811106</c:v>
                </c:pt>
                <c:pt idx="20">
                  <c:v>99.631382790818492</c:v>
                </c:pt>
                <c:pt idx="21">
                  <c:v>109.7874237122838</c:v>
                </c:pt>
                <c:pt idx="22">
                  <c:v>105.1584505323454</c:v>
                </c:pt>
                <c:pt idx="23">
                  <c:v>97.28322118497961</c:v>
                </c:pt>
                <c:pt idx="24">
                  <c:v>104.240414457931</c:v>
                </c:pt>
                <c:pt idx="25">
                  <c:v>112.4364825906984</c:v>
                </c:pt>
                <c:pt idx="26">
                  <c:v>122.664720136715</c:v>
                </c:pt>
                <c:pt idx="27">
                  <c:v>125.44089033081801</c:v>
                </c:pt>
                <c:pt idx="28">
                  <c:v>100.4822817881402</c:v>
                </c:pt>
                <c:pt idx="29">
                  <c:v>108.13098087040571</c:v>
                </c:pt>
                <c:pt idx="30">
                  <c:v>108.9555499006774</c:v>
                </c:pt>
                <c:pt idx="31">
                  <c:v>128.300600400549</c:v>
                </c:pt>
                <c:pt idx="32">
                  <c:v>124.05238892958201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0-4F2B-8558-91002163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61439872"/>
        <c:axId val="261441408"/>
      </c:barChart>
      <c:catAx>
        <c:axId val="2614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144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1441408"/>
        <c:scaling>
          <c:orientation val="minMax"/>
          <c:min val="0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14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final (ktep)</a:t>
            </a:r>
          </a:p>
        </c:rich>
      </c:tx>
      <c:layout>
        <c:manualLayout>
          <c:xMode val="edge"/>
          <c:yMode val="edge"/>
          <c:x val="0.30291970802919732"/>
          <c:y val="2.67952840300107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39659367396593"/>
          <c:y val="0.12861736334405138"/>
          <c:w val="0.85462287104622869"/>
          <c:h val="0.67524115755627889"/>
        </c:manualLayout>
      </c:layout>
      <c:lineChart>
        <c:grouping val="standard"/>
        <c:varyColors val="0"/>
        <c:ser>
          <c:idx val="0"/>
          <c:order val="0"/>
          <c:tx>
            <c:v>Consum final</c:v>
          </c:tx>
          <c:spPr>
            <a:ln w="50800"/>
          </c:spPr>
          <c:marker>
            <c:symbol val="none"/>
          </c:marker>
          <c:cat>
            <c:numRef>
              <c:f>'Consum Final'!$C$7:$AI$7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Final'!$C$30:$AI$30</c:f>
              <c:numCache>
                <c:formatCode>#,##0.0</c:formatCode>
                <c:ptCount val="33"/>
                <c:pt idx="0">
                  <c:v>10100.653674822637</c:v>
                </c:pt>
                <c:pt idx="1">
                  <c:v>10548.781305896464</c:v>
                </c:pt>
                <c:pt idx="2">
                  <c:v>10508.05367806611</c:v>
                </c:pt>
                <c:pt idx="3">
                  <c:v>10537.360471588774</c:v>
                </c:pt>
                <c:pt idx="4">
                  <c:v>10922.85509037024</c:v>
                </c:pt>
                <c:pt idx="5">
                  <c:v>11525.641153623237</c:v>
                </c:pt>
                <c:pt idx="6">
                  <c:v>12081.368292912117</c:v>
                </c:pt>
                <c:pt idx="7">
                  <c:v>12426.503209907627</c:v>
                </c:pt>
                <c:pt idx="8">
                  <c:v>13100.230363018651</c:v>
                </c:pt>
                <c:pt idx="9">
                  <c:v>13682.209131630409</c:v>
                </c:pt>
                <c:pt idx="10">
                  <c:v>13946.766182251758</c:v>
                </c:pt>
                <c:pt idx="11">
                  <c:v>14578.372736250441</c:v>
                </c:pt>
                <c:pt idx="12">
                  <c:v>14805.762405488935</c:v>
                </c:pt>
                <c:pt idx="13">
                  <c:v>15857.578799199775</c:v>
                </c:pt>
                <c:pt idx="14">
                  <c:v>16370.358702284711</c:v>
                </c:pt>
                <c:pt idx="15">
                  <c:v>16587.353098944146</c:v>
                </c:pt>
                <c:pt idx="16">
                  <c:v>16318.197591248623</c:v>
                </c:pt>
                <c:pt idx="17">
                  <c:v>16611.063607794862</c:v>
                </c:pt>
                <c:pt idx="18">
                  <c:v>15795.11858807769</c:v>
                </c:pt>
                <c:pt idx="19">
                  <c:v>15184.101507128824</c:v>
                </c:pt>
                <c:pt idx="20">
                  <c:v>15276.575023606716</c:v>
                </c:pt>
                <c:pt idx="21">
                  <c:v>14575.396742168821</c:v>
                </c:pt>
                <c:pt idx="22">
                  <c:v>13933.604531417399</c:v>
                </c:pt>
                <c:pt idx="23">
                  <c:v>13207.604620106356</c:v>
                </c:pt>
                <c:pt idx="24">
                  <c:v>13245.804917133359</c:v>
                </c:pt>
                <c:pt idx="25">
                  <c:v>13643.841516600323</c:v>
                </c:pt>
                <c:pt idx="26">
                  <c:v>13892.382971422481</c:v>
                </c:pt>
                <c:pt idx="27">
                  <c:v>14226.752983433515</c:v>
                </c:pt>
                <c:pt idx="28">
                  <c:v>14610.105993879755</c:v>
                </c:pt>
                <c:pt idx="29">
                  <c:v>14749.473042057009</c:v>
                </c:pt>
                <c:pt idx="30">
                  <c:v>13105.046434609823</c:v>
                </c:pt>
                <c:pt idx="31">
                  <c:v>13902.379909739455</c:v>
                </c:pt>
                <c:pt idx="32">
                  <c:v>14271.529977538399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C51-BC40-C30D7488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512192"/>
        <c:axId val="261534464"/>
      </c:lineChart>
      <c:catAx>
        <c:axId val="2615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153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1534464"/>
        <c:scaling>
          <c:orientation val="minMax"/>
          <c:min val="8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151219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final per habitant (tep/habitant)</a:t>
            </a:r>
          </a:p>
        </c:rich>
      </c:tx>
      <c:layout>
        <c:manualLayout>
          <c:xMode val="edge"/>
          <c:yMode val="edge"/>
          <c:x val="0.18630103596362224"/>
          <c:y val="3.5143850787044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872586872586879E-2"/>
          <c:y val="0.13418551284431288"/>
          <c:w val="0.88416988416988462"/>
          <c:h val="0.61341948728829065"/>
        </c:manualLayout>
      </c:layout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none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Final'!$C$7:$AI$7</c:f>
              <c:numCache>
                <c:formatCode>#,##0.000</c:formatCode>
                <c:ptCount val="33"/>
                <c:pt idx="0">
                  <c:v>1.6636095577938701</c:v>
                </c:pt>
                <c:pt idx="1">
                  <c:v>1.7338342867614001</c:v>
                </c:pt>
                <c:pt idx="2">
                  <c:v>1.72488059892941</c:v>
                </c:pt>
                <c:pt idx="3">
                  <c:v>1.7278162624611499</c:v>
                </c:pt>
                <c:pt idx="4">
                  <c:v>1.79042446889684</c:v>
                </c:pt>
                <c:pt idx="5">
                  <c:v>1.8885577225216998</c:v>
                </c:pt>
                <c:pt idx="6">
                  <c:v>1.9781644374032001</c:v>
                </c:pt>
                <c:pt idx="7">
                  <c:v>2.0312347661367398</c:v>
                </c:pt>
                <c:pt idx="8">
                  <c:v>2.1347962182210001</c:v>
                </c:pt>
                <c:pt idx="9">
                  <c:v>2.2207283091349397</c:v>
                </c:pt>
                <c:pt idx="10">
                  <c:v>2.2444450674248801</c:v>
                </c:pt>
                <c:pt idx="11">
                  <c:v>2.3046132562066601</c:v>
                </c:pt>
                <c:pt idx="12">
                  <c:v>2.2853727783575701</c:v>
                </c:pt>
                <c:pt idx="13">
                  <c:v>2.39319546551511</c:v>
                </c:pt>
                <c:pt idx="14">
                  <c:v>2.4180686631201502</c:v>
                </c:pt>
                <c:pt idx="15">
                  <c:v>2.3967354546951403</c:v>
                </c:pt>
                <c:pt idx="16">
                  <c:v>2.3078257782698999</c:v>
                </c:pt>
                <c:pt idx="17">
                  <c:v>2.29990655691625</c:v>
                </c:pt>
                <c:pt idx="18">
                  <c:v>2.1468033581050001</c:v>
                </c:pt>
                <c:pt idx="19">
                  <c:v>2.0410628762702401</c:v>
                </c:pt>
                <c:pt idx="20">
                  <c:v>2.04179467258226</c:v>
                </c:pt>
                <c:pt idx="21">
                  <c:v>1.9400511550169599</c:v>
                </c:pt>
                <c:pt idx="22">
                  <c:v>1.8582430677881101</c:v>
                </c:pt>
                <c:pt idx="23">
                  <c:v>1.77055274323326</c:v>
                </c:pt>
                <c:pt idx="24">
                  <c:v>1.78170699851976</c:v>
                </c:pt>
                <c:pt idx="25">
                  <c:v>1.8330760292833801</c:v>
                </c:pt>
                <c:pt idx="26">
                  <c:v>1.85721681986489</c:v>
                </c:pt>
                <c:pt idx="27">
                  <c:v>1.88953900576322</c:v>
                </c:pt>
                <c:pt idx="28">
                  <c:v>1.9244640806693301</c:v>
                </c:pt>
                <c:pt idx="29">
                  <c:v>1.92017252254161</c:v>
                </c:pt>
                <c:pt idx="30">
                  <c:v>1.6928690915764402</c:v>
                </c:pt>
                <c:pt idx="31">
                  <c:v>1.7937804806275801</c:v>
                </c:pt>
                <c:pt idx="32">
                  <c:v>1.8206322207582102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F3F-999F-CA6D0AD5BFC9}"/>
            </c:ext>
          </c:extLst>
        </c:ser>
        <c:ser>
          <c:idx val="1"/>
          <c:order val="1"/>
          <c:tx>
            <c:strRef>
              <c:f>'Indicadors Consum Final'!$B$9</c:f>
              <c:strCache>
                <c:ptCount val="1"/>
                <c:pt idx="0">
                  <c:v>energia elèctrica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Final'!$C$9:$AI$9</c:f>
              <c:numCache>
                <c:formatCode>#,##0.000</c:formatCode>
                <c:ptCount val="33"/>
                <c:pt idx="0">
                  <c:v>0.35849408552600598</c:v>
                </c:pt>
                <c:pt idx="1">
                  <c:v>0.37134215319164399</c:v>
                </c:pt>
                <c:pt idx="2">
                  <c:v>0.38135860753697898</c:v>
                </c:pt>
                <c:pt idx="3">
                  <c:v>0.37861319286601897</c:v>
                </c:pt>
                <c:pt idx="4">
                  <c:v>0.3943271953077</c:v>
                </c:pt>
                <c:pt idx="5">
                  <c:v>0.41048967890528598</c:v>
                </c:pt>
                <c:pt idx="6">
                  <c:v>0.425387484696786</c:v>
                </c:pt>
                <c:pt idx="7">
                  <c:v>0.44308571503102301</c:v>
                </c:pt>
                <c:pt idx="8">
                  <c:v>0.47138429881413402</c:v>
                </c:pt>
                <c:pt idx="9">
                  <c:v>0.484489191493784</c:v>
                </c:pt>
                <c:pt idx="10">
                  <c:v>0.50210723887069109</c:v>
                </c:pt>
                <c:pt idx="11">
                  <c:v>0.53180367539914308</c:v>
                </c:pt>
                <c:pt idx="12">
                  <c:v>0.53104070261216696</c:v>
                </c:pt>
                <c:pt idx="13">
                  <c:v>0.55506738944424994</c:v>
                </c:pt>
                <c:pt idx="14">
                  <c:v>0.55770982014305193</c:v>
                </c:pt>
                <c:pt idx="15">
                  <c:v>0.56788223544481509</c:v>
                </c:pt>
                <c:pt idx="16">
                  <c:v>0.57037556428617198</c:v>
                </c:pt>
                <c:pt idx="17">
                  <c:v>0.566347017015704</c:v>
                </c:pt>
                <c:pt idx="18">
                  <c:v>0.54708318546365597</c:v>
                </c:pt>
                <c:pt idx="19">
                  <c:v>0.51932762621485795</c:v>
                </c:pt>
                <c:pt idx="20">
                  <c:v>0.52049736357697196</c:v>
                </c:pt>
                <c:pt idx="21">
                  <c:v>0.51091198558815598</c:v>
                </c:pt>
                <c:pt idx="22">
                  <c:v>0.50036134403548604</c:v>
                </c:pt>
                <c:pt idx="23">
                  <c:v>0.48359871815144195</c:v>
                </c:pt>
                <c:pt idx="24">
                  <c:v>0.47930303637099198</c:v>
                </c:pt>
                <c:pt idx="25">
                  <c:v>0.48840921483696198</c:v>
                </c:pt>
                <c:pt idx="26">
                  <c:v>0.48835646935470495</c:v>
                </c:pt>
                <c:pt idx="27">
                  <c:v>0.49633194720801993</c:v>
                </c:pt>
                <c:pt idx="28">
                  <c:v>0.48597985982275699</c:v>
                </c:pt>
                <c:pt idx="29">
                  <c:v>0.477791554168775</c:v>
                </c:pt>
                <c:pt idx="30">
                  <c:v>0.44337295733347998</c:v>
                </c:pt>
                <c:pt idx="31">
                  <c:v>0.45191184812683499</c:v>
                </c:pt>
                <c:pt idx="32">
                  <c:v>0.45043117509615299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F3F-999F-CA6D0AD5BFC9}"/>
            </c:ext>
          </c:extLst>
        </c:ser>
        <c:ser>
          <c:idx val="2"/>
          <c:order val="2"/>
          <c:tx>
            <c:strRef>
              <c:f>'Indicadors Consum Final'!$B$8</c:f>
              <c:strCache>
                <c:ptCount val="1"/>
                <c:pt idx="0">
                  <c:v>combustibles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Final'!$C$8:$AI$8</c:f>
              <c:numCache>
                <c:formatCode>#,##0.000</c:formatCode>
                <c:ptCount val="33"/>
                <c:pt idx="0">
                  <c:v>1.30511547226786</c:v>
                </c:pt>
                <c:pt idx="1">
                  <c:v>1.36249213356976</c:v>
                </c:pt>
                <c:pt idx="2">
                  <c:v>1.3435219913924301</c:v>
                </c:pt>
                <c:pt idx="3">
                  <c:v>1.34920306959513</c:v>
                </c:pt>
                <c:pt idx="4">
                  <c:v>1.3960972735891402</c:v>
                </c:pt>
                <c:pt idx="5">
                  <c:v>1.47806804361642</c:v>
                </c:pt>
                <c:pt idx="6">
                  <c:v>1.5527769527064099</c:v>
                </c:pt>
                <c:pt idx="7">
                  <c:v>1.5881490511057199</c:v>
                </c:pt>
                <c:pt idx="8">
                  <c:v>1.6634119194068699</c:v>
                </c:pt>
                <c:pt idx="9">
                  <c:v>1.73623911764116</c:v>
                </c:pt>
                <c:pt idx="10">
                  <c:v>1.7423378285541899</c:v>
                </c:pt>
                <c:pt idx="11">
                  <c:v>1.7728095808075202</c:v>
                </c:pt>
                <c:pt idx="12">
                  <c:v>1.7543320757454</c:v>
                </c:pt>
                <c:pt idx="13">
                  <c:v>1.83812807607086</c:v>
                </c:pt>
                <c:pt idx="14">
                  <c:v>1.8603588429770999</c:v>
                </c:pt>
                <c:pt idx="15">
                  <c:v>1.82885321925033</c:v>
                </c:pt>
                <c:pt idx="16">
                  <c:v>1.73745021398373</c:v>
                </c:pt>
                <c:pt idx="17">
                  <c:v>1.7335595399005501</c:v>
                </c:pt>
                <c:pt idx="18">
                  <c:v>1.5997201726413399</c:v>
                </c:pt>
                <c:pt idx="19">
                  <c:v>1.52173525005538</c:v>
                </c:pt>
                <c:pt idx="20">
                  <c:v>1.5212973090052799</c:v>
                </c:pt>
                <c:pt idx="21">
                  <c:v>1.4291391694288</c:v>
                </c:pt>
                <c:pt idx="22">
                  <c:v>1.35788172375262</c:v>
                </c:pt>
                <c:pt idx="23">
                  <c:v>1.2869540250818099</c:v>
                </c:pt>
                <c:pt idx="24">
                  <c:v>1.30240396214876</c:v>
                </c:pt>
                <c:pt idx="25">
                  <c:v>1.34466681444642</c:v>
                </c:pt>
                <c:pt idx="26">
                  <c:v>1.3688603505101899</c:v>
                </c:pt>
                <c:pt idx="27">
                  <c:v>1.3932070585552001</c:v>
                </c:pt>
                <c:pt idx="28">
                  <c:v>1.43848422084658</c:v>
                </c:pt>
                <c:pt idx="29">
                  <c:v>1.4423809683728401</c:v>
                </c:pt>
                <c:pt idx="30">
                  <c:v>1.24949613424296</c:v>
                </c:pt>
                <c:pt idx="31">
                  <c:v>1.3418686325007398</c:v>
                </c:pt>
                <c:pt idx="32">
                  <c:v>1.3702010456620599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E-4F3F-999F-CA6D0AD5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672576"/>
        <c:axId val="267674368"/>
      </c:lineChart>
      <c:catAx>
        <c:axId val="2676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67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6743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7672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908622908622941"/>
          <c:y val="0.91373936085465357"/>
          <c:w val="0.61647361647362331"/>
          <c:h val="7.02876495851163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1200" verticalDpi="1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final per a les principals fonts d'energia (Any 1990 = 100)</a:t>
            </a:r>
          </a:p>
        </c:rich>
      </c:tx>
      <c:layout>
        <c:manualLayout>
          <c:xMode val="edge"/>
          <c:yMode val="edge"/>
          <c:x val="0.15071616047994144"/>
          <c:y val="3.50318471337581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677412118357747E-2"/>
          <c:y val="0.13057324840764331"/>
          <c:w val="0.88895026583215142"/>
          <c:h val="0.61783439490445868"/>
        </c:manualLayout>
      </c:layout>
      <c:lineChart>
        <c:grouping val="standard"/>
        <c:varyColors val="0"/>
        <c:ser>
          <c:idx val="0"/>
          <c:order val="0"/>
          <c:tx>
            <c:strRef>
              <c:f>'Indicadors Consum Final'!$B$63</c:f>
              <c:strCache>
                <c:ptCount val="1"/>
                <c:pt idx="0">
                  <c:v>Productes petrolífers</c:v>
                </c:pt>
              </c:strCache>
            </c:strRef>
          </c:tx>
          <c:marker>
            <c:symbol val="circle"/>
            <c:size val="5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Final'!$C$63:$AI$63</c:f>
              <c:numCache>
                <c:formatCode>0.0</c:formatCode>
                <c:ptCount val="33"/>
                <c:pt idx="0">
                  <c:v>100</c:v>
                </c:pt>
                <c:pt idx="1">
                  <c:v>104.81416660226972</c:v>
                </c:pt>
                <c:pt idx="2">
                  <c:v>105.31515415731492</c:v>
                </c:pt>
                <c:pt idx="3">
                  <c:v>108.28851654473853</c:v>
                </c:pt>
                <c:pt idx="4">
                  <c:v>113.06191114706594</c:v>
                </c:pt>
                <c:pt idx="5">
                  <c:v>119.27838744581874</c:v>
                </c:pt>
                <c:pt idx="6">
                  <c:v>122.57970752491146</c:v>
                </c:pt>
                <c:pt idx="7">
                  <c:v>124.75622274227511</c:v>
                </c:pt>
                <c:pt idx="8">
                  <c:v>130.08800884044538</c:v>
                </c:pt>
                <c:pt idx="9">
                  <c:v>134.44296983732031</c:v>
                </c:pt>
                <c:pt idx="10">
                  <c:v>134.49739701469554</c:v>
                </c:pt>
                <c:pt idx="11">
                  <c:v>138.23052484258451</c:v>
                </c:pt>
                <c:pt idx="12">
                  <c:v>139.73748601429836</c:v>
                </c:pt>
                <c:pt idx="13">
                  <c:v>144.39414368459239</c:v>
                </c:pt>
                <c:pt idx="14">
                  <c:v>149.60868199874776</c:v>
                </c:pt>
                <c:pt idx="15">
                  <c:v>149.46159564673641</c:v>
                </c:pt>
                <c:pt idx="16">
                  <c:v>146.21868199988486</c:v>
                </c:pt>
                <c:pt idx="17">
                  <c:v>149.22277653660473</c:v>
                </c:pt>
                <c:pt idx="18">
                  <c:v>136.17212531152262</c:v>
                </c:pt>
                <c:pt idx="19">
                  <c:v>130.98562773556557</c:v>
                </c:pt>
                <c:pt idx="20">
                  <c:v>128.07051498892608</c:v>
                </c:pt>
                <c:pt idx="21">
                  <c:v>117.50201049476713</c:v>
                </c:pt>
                <c:pt idx="22">
                  <c:v>107.28199610675821</c:v>
                </c:pt>
                <c:pt idx="23">
                  <c:v>101.74852587872425</c:v>
                </c:pt>
                <c:pt idx="24">
                  <c:v>106.3634598074679</c:v>
                </c:pt>
                <c:pt idx="25">
                  <c:v>110.53302426325364</c:v>
                </c:pt>
                <c:pt idx="26">
                  <c:v>114.42758041910382</c:v>
                </c:pt>
                <c:pt idx="27">
                  <c:v>115.20012531207713</c:v>
                </c:pt>
                <c:pt idx="28">
                  <c:v>118.60844957844365</c:v>
                </c:pt>
                <c:pt idx="29">
                  <c:v>120.55738942239158</c:v>
                </c:pt>
                <c:pt idx="30">
                  <c:v>100.99690877760385</c:v>
                </c:pt>
                <c:pt idx="31">
                  <c:v>109.95467333827608</c:v>
                </c:pt>
                <c:pt idx="32">
                  <c:v>117.76824270125086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6-4066-9A1C-F107C25AC13A}"/>
            </c:ext>
          </c:extLst>
        </c:ser>
        <c:ser>
          <c:idx val="1"/>
          <c:order val="1"/>
          <c:tx>
            <c:strRef>
              <c:f>'Indicadors Consum Final'!$B$64</c:f>
              <c:strCache>
                <c:ptCount val="1"/>
                <c:pt idx="0">
                  <c:v>Gas natural</c:v>
                </c:pt>
              </c:strCache>
            </c:strRef>
          </c:tx>
          <c:marker>
            <c:symbol val="circle"/>
            <c:size val="5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Final'!$C$64:$AI$64</c:f>
              <c:numCache>
                <c:formatCode>0.0</c:formatCode>
                <c:ptCount val="33"/>
                <c:pt idx="0">
                  <c:v>100</c:v>
                </c:pt>
                <c:pt idx="1">
                  <c:v>111.93708252531782</c:v>
                </c:pt>
                <c:pt idx="2">
                  <c:v>116.28959276018098</c:v>
                </c:pt>
                <c:pt idx="3">
                  <c:v>114.02714932126696</c:v>
                </c:pt>
                <c:pt idx="4">
                  <c:v>118.33656539538893</c:v>
                </c:pt>
                <c:pt idx="5">
                  <c:v>128.456510809452</c:v>
                </c:pt>
                <c:pt idx="6">
                  <c:v>142.98642533936652</c:v>
                </c:pt>
                <c:pt idx="7">
                  <c:v>155.40472599296129</c:v>
                </c:pt>
                <c:pt idx="8">
                  <c:v>168.6705451411334</c:v>
                </c:pt>
                <c:pt idx="9">
                  <c:v>185.80047403576816</c:v>
                </c:pt>
                <c:pt idx="10">
                  <c:v>194.41210906672555</c:v>
                </c:pt>
                <c:pt idx="11">
                  <c:v>206.93076283653667</c:v>
                </c:pt>
                <c:pt idx="12">
                  <c:v>213.16397881575736</c:v>
                </c:pt>
                <c:pt idx="13">
                  <c:v>248.69976389758745</c:v>
                </c:pt>
                <c:pt idx="14">
                  <c:v>255.24815682021406</c:v>
                </c:pt>
                <c:pt idx="15">
                  <c:v>258.9377535174043</c:v>
                </c:pt>
                <c:pt idx="16">
                  <c:v>245.70465916103862</c:v>
                </c:pt>
                <c:pt idx="17">
                  <c:v>243.60572514669684</c:v>
                </c:pt>
                <c:pt idx="18">
                  <c:v>240.38175964143363</c:v>
                </c:pt>
                <c:pt idx="19">
                  <c:v>226.96051783212167</c:v>
                </c:pt>
                <c:pt idx="20">
                  <c:v>235.66487152196149</c:v>
                </c:pt>
                <c:pt idx="21">
                  <c:v>228.24287809902034</c:v>
                </c:pt>
                <c:pt idx="22">
                  <c:v>226.4384071510508</c:v>
                </c:pt>
                <c:pt idx="23">
                  <c:v>223.11559313667598</c:v>
                </c:pt>
                <c:pt idx="24">
                  <c:v>205.74291765274438</c:v>
                </c:pt>
                <c:pt idx="25">
                  <c:v>208.14096409661423</c:v>
                </c:pt>
                <c:pt idx="26">
                  <c:v>204.33305241559361</c:v>
                </c:pt>
                <c:pt idx="27">
                  <c:v>213.35581112308338</c:v>
                </c:pt>
                <c:pt idx="28">
                  <c:v>223.91444050921353</c:v>
                </c:pt>
                <c:pt idx="29">
                  <c:v>221.01942049956116</c:v>
                </c:pt>
                <c:pt idx="30">
                  <c:v>203.27456720881275</c:v>
                </c:pt>
                <c:pt idx="31">
                  <c:v>214.38297923144009</c:v>
                </c:pt>
                <c:pt idx="32">
                  <c:v>202.07889366871942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6-4066-9A1C-F107C25AC13A}"/>
            </c:ext>
          </c:extLst>
        </c:ser>
        <c:ser>
          <c:idx val="2"/>
          <c:order val="2"/>
          <c:tx>
            <c:strRef>
              <c:f>'Indicadors Consum Final'!$B$65</c:f>
              <c:strCache>
                <c:ptCount val="1"/>
                <c:pt idx="0">
                  <c:v>Energia elèctrica</c:v>
                </c:pt>
              </c:strCache>
            </c:strRef>
          </c:tx>
          <c:marker>
            <c:symbol val="circle"/>
            <c:size val="5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Final'!$C$65:$AI$65</c:f>
              <c:numCache>
                <c:formatCode>0.0</c:formatCode>
                <c:ptCount val="33"/>
                <c:pt idx="0">
                  <c:v>100</c:v>
                </c:pt>
                <c:pt idx="1">
                  <c:v>103.79797583018633</c:v>
                </c:pt>
                <c:pt idx="2">
                  <c:v>106.73742703342785</c:v>
                </c:pt>
                <c:pt idx="3">
                  <c:v>106.08401638805307</c:v>
                </c:pt>
                <c:pt idx="4">
                  <c:v>110.52405965819942</c:v>
                </c:pt>
                <c:pt idx="5">
                  <c:v>115.09514484161885</c:v>
                </c:pt>
                <c:pt idx="6">
                  <c:v>119.35987995514108</c:v>
                </c:pt>
                <c:pt idx="7">
                  <c:v>124.53645384600634</c:v>
                </c:pt>
                <c:pt idx="8">
                  <c:v>132.89772659211715</c:v>
                </c:pt>
                <c:pt idx="9">
                  <c:v>137.14021294841132</c:v>
                </c:pt>
                <c:pt idx="10">
                  <c:v>143.34447334291679</c:v>
                </c:pt>
                <c:pt idx="11">
                  <c:v>154.55471552398436</c:v>
                </c:pt>
                <c:pt idx="12">
                  <c:v>158.05981403424093</c:v>
                </c:pt>
                <c:pt idx="13">
                  <c:v>168.97573770285018</c:v>
                </c:pt>
                <c:pt idx="14">
                  <c:v>173.46736824253554</c:v>
                </c:pt>
                <c:pt idx="15">
                  <c:v>180.56567834953029</c:v>
                </c:pt>
                <c:pt idx="16">
                  <c:v>185.28915901294371</c:v>
                </c:pt>
                <c:pt idx="17">
                  <c:v>187.92726725704915</c:v>
                </c:pt>
                <c:pt idx="18">
                  <c:v>184.9285324363909</c:v>
                </c:pt>
                <c:pt idx="19">
                  <c:v>177.49824852827811</c:v>
                </c:pt>
                <c:pt idx="20">
                  <c:v>178.91732492988211</c:v>
                </c:pt>
                <c:pt idx="21">
                  <c:v>176.34909117264073</c:v>
                </c:pt>
                <c:pt idx="22">
                  <c:v>172.37117433642069</c:v>
                </c:pt>
                <c:pt idx="23">
                  <c:v>165.73730141437403</c:v>
                </c:pt>
                <c:pt idx="24">
                  <c:v>163.70885843248519</c:v>
                </c:pt>
                <c:pt idx="25">
                  <c:v>167.01672686712109</c:v>
                </c:pt>
                <c:pt idx="26">
                  <c:v>167.83054904648054</c:v>
                </c:pt>
                <c:pt idx="27">
                  <c:v>171.68884971014307</c:v>
                </c:pt>
                <c:pt idx="28">
                  <c:v>169.50470586458005</c:v>
                </c:pt>
                <c:pt idx="29">
                  <c:v>168.61439692455079</c:v>
                </c:pt>
                <c:pt idx="30">
                  <c:v>157.69006068112458</c:v>
                </c:pt>
                <c:pt idx="31">
                  <c:v>160.91388393495617</c:v>
                </c:pt>
                <c:pt idx="32">
                  <c:v>162.21711827728268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6-4066-9A1C-F107C25AC13A}"/>
            </c:ext>
          </c:extLst>
        </c:ser>
        <c:ser>
          <c:idx val="3"/>
          <c:order val="3"/>
          <c:tx>
            <c:strRef>
              <c:f>'Indicadors Consum Final'!$B$66</c:f>
              <c:strCache>
                <c:ptCount val="1"/>
                <c:pt idx="0">
                  <c:v>Energies renovables</c:v>
                </c:pt>
              </c:strCache>
            </c:strRef>
          </c:tx>
          <c:marker>
            <c:symbol val="circle"/>
            <c:size val="5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Final'!$C$66:$AI$66</c:f>
              <c:numCache>
                <c:formatCode>0.0</c:formatCode>
                <c:ptCount val="33"/>
                <c:pt idx="0">
                  <c:v>100</c:v>
                </c:pt>
                <c:pt idx="1">
                  <c:v>107.75740479548661</c:v>
                </c:pt>
                <c:pt idx="2">
                  <c:v>95.06346967559945</c:v>
                </c:pt>
                <c:pt idx="3">
                  <c:v>72.496473906911149</c:v>
                </c:pt>
                <c:pt idx="4">
                  <c:v>53.831687823225202</c:v>
                </c:pt>
                <c:pt idx="5">
                  <c:v>50.869769628584862</c:v>
                </c:pt>
                <c:pt idx="6">
                  <c:v>50.916784203102971</c:v>
                </c:pt>
                <c:pt idx="7">
                  <c:v>45.039962388340392</c:v>
                </c:pt>
                <c:pt idx="8">
                  <c:v>44.757874941231783</c:v>
                </c:pt>
                <c:pt idx="9">
                  <c:v>43.676539727315465</c:v>
                </c:pt>
                <c:pt idx="10">
                  <c:v>41.419840150446639</c:v>
                </c:pt>
                <c:pt idx="11">
                  <c:v>41.889985895627646</c:v>
                </c:pt>
                <c:pt idx="12">
                  <c:v>40.056417489421719</c:v>
                </c:pt>
                <c:pt idx="13">
                  <c:v>52.977751843737117</c:v>
                </c:pt>
                <c:pt idx="14">
                  <c:v>56.578995912257177</c:v>
                </c:pt>
                <c:pt idx="15">
                  <c:v>65.284177097063818</c:v>
                </c:pt>
                <c:pt idx="16">
                  <c:v>67.089424109720724</c:v>
                </c:pt>
                <c:pt idx="17">
                  <c:v>87.357737417185007</c:v>
                </c:pt>
                <c:pt idx="18">
                  <c:v>109.45339107500864</c:v>
                </c:pt>
                <c:pt idx="19">
                  <c:v>162.533242477069</c:v>
                </c:pt>
                <c:pt idx="20">
                  <c:v>205.29083692482112</c:v>
                </c:pt>
                <c:pt idx="21">
                  <c:v>239.21524532319043</c:v>
                </c:pt>
                <c:pt idx="22">
                  <c:v>275.98740000573468</c:v>
                </c:pt>
                <c:pt idx="23">
                  <c:v>181.66688813506337</c:v>
                </c:pt>
                <c:pt idx="24">
                  <c:v>202.67377849167306</c:v>
                </c:pt>
                <c:pt idx="25">
                  <c:v>220.61812592429192</c:v>
                </c:pt>
                <c:pt idx="26">
                  <c:v>241.10496285035049</c:v>
                </c:pt>
                <c:pt idx="27">
                  <c:v>277.00418848651645</c:v>
                </c:pt>
                <c:pt idx="28">
                  <c:v>327.55566137763202</c:v>
                </c:pt>
                <c:pt idx="29">
                  <c:v>363.42087373806703</c:v>
                </c:pt>
                <c:pt idx="30">
                  <c:v>361.05994421283117</c:v>
                </c:pt>
                <c:pt idx="31">
                  <c:v>372.36393794519188</c:v>
                </c:pt>
                <c:pt idx="32">
                  <c:v>398.13452539659926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6-4066-9A1C-F107C25AC13A}"/>
            </c:ext>
          </c:extLst>
        </c:ser>
        <c:ser>
          <c:idx val="4"/>
          <c:order val="4"/>
          <c:tx>
            <c:strRef>
              <c:f>'Indicadors Consum Final'!$B$68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circle"/>
            <c:size val="5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Final'!$C$68:$AI$68</c:f>
              <c:numCache>
                <c:formatCode>0.0</c:formatCode>
                <c:ptCount val="33"/>
                <c:pt idx="0">
                  <c:v>100</c:v>
                </c:pt>
                <c:pt idx="1">
                  <c:v>104.43662009906201</c:v>
                </c:pt>
                <c:pt idx="2">
                  <c:v>104.03340235552257</c:v>
                </c:pt>
                <c:pt idx="3">
                  <c:v>104.32354984959728</c:v>
                </c:pt>
                <c:pt idx="4">
                  <c:v>108.14008124639558</c:v>
                </c:pt>
                <c:pt idx="5">
                  <c:v>114.10787385327932</c:v>
                </c:pt>
                <c:pt idx="6">
                  <c:v>119.60976667308871</c:v>
                </c:pt>
                <c:pt idx="7">
                  <c:v>123.02672292272045</c:v>
                </c:pt>
                <c:pt idx="8">
                  <c:v>129.69685710215865</c:v>
                </c:pt>
                <c:pt idx="9">
                  <c:v>135.45865022315661</c:v>
                </c:pt>
                <c:pt idx="10">
                  <c:v>138.07785744615836</c:v>
                </c:pt>
                <c:pt idx="11">
                  <c:v>144.330982979737</c:v>
                </c:pt>
                <c:pt idx="12">
                  <c:v>146.58222014278613</c:v>
                </c:pt>
                <c:pt idx="13">
                  <c:v>156.99556988798773</c:v>
                </c:pt>
                <c:pt idx="14">
                  <c:v>162.07227006594863</c:v>
                </c:pt>
                <c:pt idx="15">
                  <c:v>164.22059039892201</c:v>
                </c:pt>
                <c:pt idx="16">
                  <c:v>161.555856844435</c:v>
                </c:pt>
                <c:pt idx="17">
                  <c:v>164.45533271970683</c:v>
                </c:pt>
                <c:pt idx="18">
                  <c:v>156.37719197767709</c:v>
                </c:pt>
                <c:pt idx="19">
                  <c:v>150.32790942013415</c:v>
                </c:pt>
                <c:pt idx="20">
                  <c:v>151.24342953848446</c:v>
                </c:pt>
                <c:pt idx="21">
                  <c:v>144.30151959867842</c:v>
                </c:pt>
                <c:pt idx="22">
                  <c:v>137.94755250493299</c:v>
                </c:pt>
                <c:pt idx="23">
                  <c:v>130.75989975805479</c:v>
                </c:pt>
                <c:pt idx="24">
                  <c:v>131.13809604372906</c:v>
                </c:pt>
                <c:pt idx="25">
                  <c:v>135.07879743079997</c:v>
                </c:pt>
                <c:pt idx="26">
                  <c:v>137.53944466041131</c:v>
                </c:pt>
                <c:pt idx="27">
                  <c:v>140.84982459002418</c:v>
                </c:pt>
                <c:pt idx="28">
                  <c:v>144.6451533161422</c:v>
                </c:pt>
                <c:pt idx="29">
                  <c:v>146.02493578036672</c:v>
                </c:pt>
                <c:pt idx="30">
                  <c:v>129.74453789338483</c:v>
                </c:pt>
                <c:pt idx="31">
                  <c:v>137.63841784213608</c:v>
                </c:pt>
                <c:pt idx="32">
                  <c:v>141.29313247430991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66-4066-9A1C-F107C25A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23968"/>
        <c:axId val="267525504"/>
      </c:lineChart>
      <c:catAx>
        <c:axId val="2675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52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52550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75239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4539336429100198E-2"/>
          <c:y val="0.9140127388535032"/>
          <c:w val="0.95697996724768375"/>
          <c:h val="7.678519484427512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1200" verticalDpi="1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 la intensitat energètica final (tep /M€ de l'any 2015)</a:t>
            </a:r>
          </a:p>
        </c:rich>
      </c:tx>
      <c:layout>
        <c:manualLayout>
          <c:xMode val="edge"/>
          <c:yMode val="edge"/>
          <c:x val="0.16044286501469321"/>
          <c:y val="2.50335258702764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marker>
            <c:symbol val="none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Final'!$C$10:$AI$10</c:f>
              <c:numCache>
                <c:formatCode>#,##0.0</c:formatCode>
                <c:ptCount val="33"/>
                <c:pt idx="0">
                  <c:v>73.848422602180904</c:v>
                </c:pt>
                <c:pt idx="1">
                  <c:v>75.097172894050104</c:v>
                </c:pt>
                <c:pt idx="2">
                  <c:v>74.066565714744897</c:v>
                </c:pt>
                <c:pt idx="3">
                  <c:v>75.480829452296007</c:v>
                </c:pt>
                <c:pt idx="4">
                  <c:v>76.333844096113907</c:v>
                </c:pt>
                <c:pt idx="5">
                  <c:v>77.822594514283807</c:v>
                </c:pt>
                <c:pt idx="6">
                  <c:v>79.585302261002099</c:v>
                </c:pt>
                <c:pt idx="7">
                  <c:v>79.551854426301006</c:v>
                </c:pt>
                <c:pt idx="8">
                  <c:v>81.501373818870604</c:v>
                </c:pt>
                <c:pt idx="9">
                  <c:v>81.612731340595005</c:v>
                </c:pt>
                <c:pt idx="10">
                  <c:v>80.455302048595613</c:v>
                </c:pt>
                <c:pt idx="11">
                  <c:v>81.486487122677502</c:v>
                </c:pt>
                <c:pt idx="12">
                  <c:v>80.264218942883701</c:v>
                </c:pt>
                <c:pt idx="13">
                  <c:v>82.892616183557607</c:v>
                </c:pt>
                <c:pt idx="14">
                  <c:v>82.087788515504613</c:v>
                </c:pt>
                <c:pt idx="15">
                  <c:v>80.00320015125439</c:v>
                </c:pt>
                <c:pt idx="16">
                  <c:v>75.513228020396596</c:v>
                </c:pt>
                <c:pt idx="17">
                  <c:v>74.510098350687301</c:v>
                </c:pt>
                <c:pt idx="18">
                  <c:v>71.535986933082896</c:v>
                </c:pt>
                <c:pt idx="19">
                  <c:v>71.900872028671998</c:v>
                </c:pt>
                <c:pt idx="20">
                  <c:v>71.829843516454403</c:v>
                </c:pt>
                <c:pt idx="21">
                  <c:v>68.948702408294892</c:v>
                </c:pt>
                <c:pt idx="22">
                  <c:v>68.116691572043408</c:v>
                </c:pt>
                <c:pt idx="23">
                  <c:v>65.180505759539002</c:v>
                </c:pt>
                <c:pt idx="24">
                  <c:v>64.350817906925599</c:v>
                </c:pt>
                <c:pt idx="25">
                  <c:v>63.832032022121204</c:v>
                </c:pt>
                <c:pt idx="26">
                  <c:v>62.857660369453896</c:v>
                </c:pt>
                <c:pt idx="27">
                  <c:v>62.321305473642596</c:v>
                </c:pt>
                <c:pt idx="28">
                  <c:v>62.138774713401403</c:v>
                </c:pt>
                <c:pt idx="29">
                  <c:v>61.501491950476399</c:v>
                </c:pt>
                <c:pt idx="30">
                  <c:v>62.055977838550298</c:v>
                </c:pt>
                <c:pt idx="31">
                  <c:v>62.0034232595942</c:v>
                </c:pt>
                <c:pt idx="32">
                  <c:v>60.314942348175002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8-4876-B1D6-CC88C7EA16D0}"/>
            </c:ext>
          </c:extLst>
        </c:ser>
        <c:ser>
          <c:idx val="1"/>
          <c:order val="1"/>
          <c:tx>
            <c:strRef>
              <c:f>'Indicadors Consum Final'!$B$11</c:f>
              <c:strCache>
                <c:ptCount val="1"/>
                <c:pt idx="0">
                  <c:v>combustibles</c:v>
                </c:pt>
              </c:strCache>
            </c:strRef>
          </c:tx>
          <c:marker>
            <c:symbol val="none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Final'!$C$11:$AI$11</c:f>
              <c:numCache>
                <c:formatCode>#,##0.0</c:formatCode>
                <c:ptCount val="33"/>
                <c:pt idx="0">
                  <c:v>57.934698973774495</c:v>
                </c:pt>
                <c:pt idx="1">
                  <c:v>59.013314076624802</c:v>
                </c:pt>
                <c:pt idx="2">
                  <c:v>57.690984481149506</c:v>
                </c:pt>
                <c:pt idx="3">
                  <c:v>58.940854421385104</c:v>
                </c:pt>
                <c:pt idx="4">
                  <c:v>59.521903032762502</c:v>
                </c:pt>
                <c:pt idx="5">
                  <c:v>60.907373203976505</c:v>
                </c:pt>
                <c:pt idx="6">
                  <c:v>62.471158003064104</c:v>
                </c:pt>
                <c:pt idx="7">
                  <c:v>62.198719826522002</c:v>
                </c:pt>
                <c:pt idx="8">
                  <c:v>63.505057532526301</c:v>
                </c:pt>
                <c:pt idx="9">
                  <c:v>63.807542808456702</c:v>
                </c:pt>
                <c:pt idx="10">
                  <c:v>62.4565592188249</c:v>
                </c:pt>
                <c:pt idx="11">
                  <c:v>62.682979319145694</c:v>
                </c:pt>
                <c:pt idx="12">
                  <c:v>61.613621707417302</c:v>
                </c:pt>
                <c:pt idx="13">
                  <c:v>63.666861859596303</c:v>
                </c:pt>
                <c:pt idx="14">
                  <c:v>63.154841545401105</c:v>
                </c:pt>
                <c:pt idx="15">
                  <c:v>61.047250692738899</c:v>
                </c:pt>
                <c:pt idx="16">
                  <c:v>56.8502507502958</c:v>
                </c:pt>
                <c:pt idx="17">
                  <c:v>56.162147730015597</c:v>
                </c:pt>
                <c:pt idx="18">
                  <c:v>53.306028674966903</c:v>
                </c:pt>
                <c:pt idx="19">
                  <c:v>53.606428664113601</c:v>
                </c:pt>
                <c:pt idx="20">
                  <c:v>53.518871958683896</c:v>
                </c:pt>
                <c:pt idx="21">
                  <c:v>50.791078904372</c:v>
                </c:pt>
                <c:pt idx="22">
                  <c:v>49.775194737182197</c:v>
                </c:pt>
                <c:pt idx="23">
                  <c:v>47.377472693032303</c:v>
                </c:pt>
                <c:pt idx="24">
                  <c:v>47.039586351248303</c:v>
                </c:pt>
                <c:pt idx="25">
                  <c:v>46.8244708826305</c:v>
                </c:pt>
                <c:pt idx="26">
                  <c:v>46.329194354292198</c:v>
                </c:pt>
                <c:pt idx="27">
                  <c:v>45.9511459776311</c:v>
                </c:pt>
                <c:pt idx="28">
                  <c:v>46.447033138118897</c:v>
                </c:pt>
                <c:pt idx="29">
                  <c:v>46.198235041132897</c:v>
                </c:pt>
                <c:pt idx="30">
                  <c:v>45.803130792428504</c:v>
                </c:pt>
                <c:pt idx="31">
                  <c:v>46.382737284892102</c:v>
                </c:pt>
                <c:pt idx="32">
                  <c:v>45.392801540169799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8-4876-B1D6-CC88C7EA16D0}"/>
            </c:ext>
          </c:extLst>
        </c:ser>
        <c:ser>
          <c:idx val="2"/>
          <c:order val="2"/>
          <c:tx>
            <c:strRef>
              <c:f>'Indicadors Consum Final'!$B$12</c:f>
              <c:strCache>
                <c:ptCount val="1"/>
                <c:pt idx="0">
                  <c:v>energia elèctrica</c:v>
                </c:pt>
              </c:strCache>
            </c:strRef>
          </c:tx>
          <c:marker>
            <c:symbol val="none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Final'!$C$12:$AI$12</c:f>
              <c:numCache>
                <c:formatCode>#,##0.0</c:formatCode>
                <c:ptCount val="33"/>
                <c:pt idx="0">
                  <c:v>15.9137236284063</c:v>
                </c:pt>
                <c:pt idx="1">
                  <c:v>16.083858817425302</c:v>
                </c:pt>
                <c:pt idx="2">
                  <c:v>16.375581233595401</c:v>
                </c:pt>
                <c:pt idx="3">
                  <c:v>16.539975030910902</c:v>
                </c:pt>
                <c:pt idx="4">
                  <c:v>16.811941063351302</c:v>
                </c:pt>
                <c:pt idx="5">
                  <c:v>16.915221310307398</c:v>
                </c:pt>
                <c:pt idx="6">
                  <c:v>17.114144257937998</c:v>
                </c:pt>
                <c:pt idx="7">
                  <c:v>17.353134599779001</c:v>
                </c:pt>
                <c:pt idx="8">
                  <c:v>17.9963162863443</c:v>
                </c:pt>
                <c:pt idx="9">
                  <c:v>17.805188532138299</c:v>
                </c:pt>
                <c:pt idx="10">
                  <c:v>17.998742829770702</c:v>
                </c:pt>
                <c:pt idx="11">
                  <c:v>18.803507803531801</c:v>
                </c:pt>
                <c:pt idx="12">
                  <c:v>18.6505972354664</c:v>
                </c:pt>
                <c:pt idx="13">
                  <c:v>19.225754323961198</c:v>
                </c:pt>
                <c:pt idx="14">
                  <c:v>18.932946970103501</c:v>
                </c:pt>
                <c:pt idx="15">
                  <c:v>18.955949458515498</c:v>
                </c:pt>
                <c:pt idx="16">
                  <c:v>18.6629772701009</c:v>
                </c:pt>
                <c:pt idx="17">
                  <c:v>18.3479506206717</c:v>
                </c:pt>
                <c:pt idx="18">
                  <c:v>18.229958258116</c:v>
                </c:pt>
                <c:pt idx="19">
                  <c:v>18.294443364558401</c:v>
                </c:pt>
                <c:pt idx="20">
                  <c:v>18.3109715577705</c:v>
                </c:pt>
                <c:pt idx="21">
                  <c:v>18.157623503922999</c:v>
                </c:pt>
                <c:pt idx="22">
                  <c:v>18.3414968348612</c:v>
                </c:pt>
                <c:pt idx="23">
                  <c:v>17.8030330665067</c:v>
                </c:pt>
                <c:pt idx="24">
                  <c:v>17.311231555677299</c:v>
                </c:pt>
                <c:pt idx="25">
                  <c:v>17.007561139490701</c:v>
                </c:pt>
                <c:pt idx="26">
                  <c:v>16.528466015161701</c:v>
                </c:pt>
                <c:pt idx="27">
                  <c:v>16.370159496011503</c:v>
                </c:pt>
                <c:pt idx="28">
                  <c:v>15.6917415752824</c:v>
                </c:pt>
                <c:pt idx="29">
                  <c:v>15.303256909343499</c:v>
                </c:pt>
                <c:pt idx="30">
                  <c:v>16.252847046121701</c:v>
                </c:pt>
                <c:pt idx="31">
                  <c:v>15.6206859747021</c:v>
                </c:pt>
                <c:pt idx="32">
                  <c:v>14.922140808005199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8-4876-B1D6-CC88C7EA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573504"/>
        <c:axId val="267579392"/>
      </c:lineChart>
      <c:catAx>
        <c:axId val="2675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579392"/>
        <c:crosses val="autoZero"/>
        <c:auto val="1"/>
        <c:lblAlgn val="ctr"/>
        <c:lblOffset val="100"/>
        <c:noMultiLvlLbl val="0"/>
      </c:catAx>
      <c:valAx>
        <c:axId val="267579392"/>
        <c:scaling>
          <c:orientation val="minMax"/>
          <c:min val="1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267573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u="none" strike="noStrike" baseline="0"/>
              <a:t>Evolució del consum d'energia final per sectors (ktep) </a:t>
            </a:r>
            <a:endParaRPr lang="es-ES" sz="10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'Consum Final sectors'!$A$9</c:f>
              <c:strCache>
                <c:ptCount val="1"/>
                <c:pt idx="0">
                  <c:v>Indústria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sectors'!$C$9:$AI$9</c:f>
              <c:numCache>
                <c:formatCode>#,##0.0</c:formatCode>
                <c:ptCount val="33"/>
                <c:pt idx="0">
                  <c:v>4336.3973956627842</c:v>
                </c:pt>
                <c:pt idx="1">
                  <c:v>4316.7193461724564</c:v>
                </c:pt>
                <c:pt idx="2">
                  <c:v>4190.0347288741777</c:v>
                </c:pt>
                <c:pt idx="3">
                  <c:v>4095.8999115604993</c:v>
                </c:pt>
                <c:pt idx="4">
                  <c:v>4351.8781019910075</c:v>
                </c:pt>
                <c:pt idx="5">
                  <c:v>4580.7532988583598</c:v>
                </c:pt>
                <c:pt idx="6">
                  <c:v>4730.329609952395</c:v>
                </c:pt>
                <c:pt idx="7">
                  <c:v>4920.7085274862857</c:v>
                </c:pt>
                <c:pt idx="8">
                  <c:v>5189.7356087099779</c:v>
                </c:pt>
                <c:pt idx="9">
                  <c:v>5284.527000874461</c:v>
                </c:pt>
                <c:pt idx="10">
                  <c:v>5295.2505254420503</c:v>
                </c:pt>
                <c:pt idx="11">
                  <c:v>5484.4049199411575</c:v>
                </c:pt>
                <c:pt idx="12">
                  <c:v>5685.4027561397897</c:v>
                </c:pt>
                <c:pt idx="13">
                  <c:v>6040.1921095257048</c:v>
                </c:pt>
                <c:pt idx="14">
                  <c:v>6111.1844112609242</c:v>
                </c:pt>
                <c:pt idx="15">
                  <c:v>6170.3339785438375</c:v>
                </c:pt>
                <c:pt idx="16">
                  <c:v>5986.4887886707056</c:v>
                </c:pt>
                <c:pt idx="17">
                  <c:v>6094.3266156561895</c:v>
                </c:pt>
                <c:pt idx="18">
                  <c:v>5572.5024838910285</c:v>
                </c:pt>
                <c:pt idx="19">
                  <c:v>5020.4469378162139</c:v>
                </c:pt>
                <c:pt idx="20">
                  <c:v>5084.0088942735892</c:v>
                </c:pt>
                <c:pt idx="21">
                  <c:v>4998.2660460030347</c:v>
                </c:pt>
                <c:pt idx="22">
                  <c:v>4806.7142049184476</c:v>
                </c:pt>
                <c:pt idx="23">
                  <c:v>4460.8295307274066</c:v>
                </c:pt>
                <c:pt idx="24">
                  <c:v>4669.1542872430164</c:v>
                </c:pt>
                <c:pt idx="25">
                  <c:v>4802.5777846223637</c:v>
                </c:pt>
                <c:pt idx="26">
                  <c:v>4871.85329268653</c:v>
                </c:pt>
                <c:pt idx="27">
                  <c:v>5022.0246038952064</c:v>
                </c:pt>
                <c:pt idx="28">
                  <c:v>4960.3527979721866</c:v>
                </c:pt>
                <c:pt idx="29">
                  <c:v>4939.1958533047173</c:v>
                </c:pt>
                <c:pt idx="30">
                  <c:v>4701.1183075663293</c:v>
                </c:pt>
                <c:pt idx="31">
                  <c:v>4693.8668248645236</c:v>
                </c:pt>
                <c:pt idx="32">
                  <c:v>4595.6806400751411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8-4E9F-ADA3-6699C13E47A3}"/>
            </c:ext>
          </c:extLst>
        </c:ser>
        <c:ser>
          <c:idx val="4"/>
          <c:order val="1"/>
          <c:tx>
            <c:strRef>
              <c:f>'Consum Final sectors'!$A$8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sectors'!$C$8:$AI$8</c:f>
              <c:numCache>
                <c:formatCode>#,##0.0</c:formatCode>
                <c:ptCount val="33"/>
                <c:pt idx="0">
                  <c:v>3398.7562791598511</c:v>
                </c:pt>
                <c:pt idx="1">
                  <c:v>3608.861959724009</c:v>
                </c:pt>
                <c:pt idx="2">
                  <c:v>3585.2189491919303</c:v>
                </c:pt>
                <c:pt idx="3">
                  <c:v>3629.760560028275</c:v>
                </c:pt>
                <c:pt idx="4">
                  <c:v>3845.2769883792325</c:v>
                </c:pt>
                <c:pt idx="5">
                  <c:v>4150.4878547648777</c:v>
                </c:pt>
                <c:pt idx="6">
                  <c:v>4355.2386829597135</c:v>
                </c:pt>
                <c:pt idx="7">
                  <c:v>4521.9946824213439</c:v>
                </c:pt>
                <c:pt idx="8">
                  <c:v>4742.9947543086719</c:v>
                </c:pt>
                <c:pt idx="9">
                  <c:v>4963.9821307559487</c:v>
                </c:pt>
                <c:pt idx="10">
                  <c:v>5081.6156568097076</c:v>
                </c:pt>
                <c:pt idx="11">
                  <c:v>5250.0678163092825</c:v>
                </c:pt>
                <c:pt idx="12">
                  <c:v>5311.2596493491455</c:v>
                </c:pt>
                <c:pt idx="13">
                  <c:v>5454.887121912162</c:v>
                </c:pt>
                <c:pt idx="14">
                  <c:v>5735.731233539208</c:v>
                </c:pt>
                <c:pt idx="15">
                  <c:v>5674.3406877528614</c:v>
                </c:pt>
                <c:pt idx="16">
                  <c:v>5784.783085359677</c:v>
                </c:pt>
                <c:pt idx="17">
                  <c:v>6004.6095905766579</c:v>
                </c:pt>
                <c:pt idx="18">
                  <c:v>5650.3976300497297</c:v>
                </c:pt>
                <c:pt idx="19">
                  <c:v>5465.5295076583616</c:v>
                </c:pt>
                <c:pt idx="20">
                  <c:v>5331.4295481284325</c:v>
                </c:pt>
                <c:pt idx="21">
                  <c:v>5071.5605762432861</c:v>
                </c:pt>
                <c:pt idx="22">
                  <c:v>4650.7382139987831</c:v>
                </c:pt>
                <c:pt idx="23">
                  <c:v>4423.5885180991172</c:v>
                </c:pt>
                <c:pt idx="24">
                  <c:v>4542.161165229877</c:v>
                </c:pt>
                <c:pt idx="25">
                  <c:v>4743.7269016980918</c:v>
                </c:pt>
                <c:pt idx="26">
                  <c:v>4940.1159552607714</c:v>
                </c:pt>
                <c:pt idx="27">
                  <c:v>5024.2464594246894</c:v>
                </c:pt>
                <c:pt idx="28">
                  <c:v>5235.5794303278926</c:v>
                </c:pt>
                <c:pt idx="29">
                  <c:v>5427.1933992073309</c:v>
                </c:pt>
                <c:pt idx="30">
                  <c:v>4332.975798215648</c:v>
                </c:pt>
                <c:pt idx="31">
                  <c:v>4881.5696687742502</c:v>
                </c:pt>
                <c:pt idx="32">
                  <c:v>5412.8208378219579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8-4E9F-ADA3-6699C13E47A3}"/>
            </c:ext>
          </c:extLst>
        </c:ser>
        <c:ser>
          <c:idx val="5"/>
          <c:order val="2"/>
          <c:tx>
            <c:strRef>
              <c:f>'Consum Final sectors'!$A$10</c:f>
              <c:strCache>
                <c:ptCount val="1"/>
                <c:pt idx="0">
                  <c:v>Domèstic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sectors'!$C$10:$AI$10</c:f>
              <c:numCache>
                <c:formatCode>#,##0.0</c:formatCode>
                <c:ptCount val="33"/>
                <c:pt idx="0">
                  <c:v>1267.2310291949011</c:v>
                </c:pt>
                <c:pt idx="1">
                  <c:v>1468.6940375349741</c:v>
                </c:pt>
                <c:pt idx="2">
                  <c:v>1488.1625187660889</c:v>
                </c:pt>
                <c:pt idx="3">
                  <c:v>1529.594230413165</c:v>
                </c:pt>
                <c:pt idx="4">
                  <c:v>1460.8660138445061</c:v>
                </c:pt>
                <c:pt idx="5">
                  <c:v>1464.2209364131859</c:v>
                </c:pt>
                <c:pt idx="6">
                  <c:v>1587.8899631526851</c:v>
                </c:pt>
                <c:pt idx="7">
                  <c:v>1569.8674017188359</c:v>
                </c:pt>
                <c:pt idx="8">
                  <c:v>1697.2462263598138</c:v>
                </c:pt>
                <c:pt idx="9">
                  <c:v>1833.536471323579</c:v>
                </c:pt>
                <c:pt idx="10">
                  <c:v>1904.1166062474178</c:v>
                </c:pt>
                <c:pt idx="11">
                  <c:v>1983.335087205041</c:v>
                </c:pt>
                <c:pt idx="12">
                  <c:v>1990.829719698977</c:v>
                </c:pt>
                <c:pt idx="13">
                  <c:v>2259.8296324130692</c:v>
                </c:pt>
                <c:pt idx="14">
                  <c:v>2333.1598103631013</c:v>
                </c:pt>
                <c:pt idx="15">
                  <c:v>2469.5763412225915</c:v>
                </c:pt>
                <c:pt idx="16">
                  <c:v>2302.432652825662</c:v>
                </c:pt>
                <c:pt idx="17">
                  <c:v>2262.205224021071</c:v>
                </c:pt>
                <c:pt idx="18">
                  <c:v>2327.1743734619963</c:v>
                </c:pt>
                <c:pt idx="19">
                  <c:v>2426.0440105164835</c:v>
                </c:pt>
                <c:pt idx="20">
                  <c:v>2504.7996737979893</c:v>
                </c:pt>
                <c:pt idx="21">
                  <c:v>2246.0277141095312</c:v>
                </c:pt>
                <c:pt idx="22">
                  <c:v>2255.3503400856862</c:v>
                </c:pt>
                <c:pt idx="23">
                  <c:v>2186.6187012805021</c:v>
                </c:pt>
                <c:pt idx="24">
                  <c:v>2032.8278545196799</c:v>
                </c:pt>
                <c:pt idx="25">
                  <c:v>2060.2640205499033</c:v>
                </c:pt>
                <c:pt idx="26">
                  <c:v>2023.7221239345779</c:v>
                </c:pt>
                <c:pt idx="27">
                  <c:v>2078.990961980463</c:v>
                </c:pt>
                <c:pt idx="28">
                  <c:v>2233.1879702222009</c:v>
                </c:pt>
                <c:pt idx="29">
                  <c:v>2186.2224039313992</c:v>
                </c:pt>
                <c:pt idx="30">
                  <c:v>2115.6055271013729</c:v>
                </c:pt>
                <c:pt idx="31">
                  <c:v>2195.6412124945509</c:v>
                </c:pt>
                <c:pt idx="32">
                  <c:v>2111.7983356140571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8-4E9F-ADA3-6699C13E47A3}"/>
            </c:ext>
          </c:extLst>
        </c:ser>
        <c:ser>
          <c:idx val="6"/>
          <c:order val="3"/>
          <c:tx>
            <c:strRef>
              <c:f>'Consum Final sectors'!$A$11</c:f>
              <c:strCache>
                <c:ptCount val="1"/>
                <c:pt idx="0">
                  <c:v>Serveis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sectors'!$C$11:$AI$11</c:f>
              <c:numCache>
                <c:formatCode>#,##0.0</c:formatCode>
                <c:ptCount val="33"/>
                <c:pt idx="0">
                  <c:v>865.39836106487803</c:v>
                </c:pt>
                <c:pt idx="1">
                  <c:v>919.15098960346802</c:v>
                </c:pt>
                <c:pt idx="2">
                  <c:v>1012.410404021142</c:v>
                </c:pt>
                <c:pt idx="3">
                  <c:v>1045.0494395743062</c:v>
                </c:pt>
                <c:pt idx="4">
                  <c:v>1029.3311843587219</c:v>
                </c:pt>
                <c:pt idx="5">
                  <c:v>1085.7892383937749</c:v>
                </c:pt>
                <c:pt idx="6">
                  <c:v>1154.5112167698621</c:v>
                </c:pt>
                <c:pt idx="7">
                  <c:v>1165.7369719943019</c:v>
                </c:pt>
                <c:pt idx="8">
                  <c:v>1215.1619216167242</c:v>
                </c:pt>
                <c:pt idx="9">
                  <c:v>1336.949462613389</c:v>
                </c:pt>
                <c:pt idx="10">
                  <c:v>1408.316072890028</c:v>
                </c:pt>
                <c:pt idx="11">
                  <c:v>1598.517382392766</c:v>
                </c:pt>
                <c:pt idx="12">
                  <c:v>1566.876663831835</c:v>
                </c:pt>
                <c:pt idx="13">
                  <c:v>1857.344827903526</c:v>
                </c:pt>
                <c:pt idx="14">
                  <c:v>1949.0761946621858</c:v>
                </c:pt>
                <c:pt idx="15">
                  <c:v>2022.5214988198381</c:v>
                </c:pt>
                <c:pt idx="16">
                  <c:v>2010.2867833339794</c:v>
                </c:pt>
                <c:pt idx="17">
                  <c:v>2011.9899392077459</c:v>
                </c:pt>
                <c:pt idx="18">
                  <c:v>2002.7233132734877</c:v>
                </c:pt>
                <c:pt idx="19">
                  <c:v>2025.6856398520711</c:v>
                </c:pt>
                <c:pt idx="20">
                  <c:v>2105.7450163227977</c:v>
                </c:pt>
                <c:pt idx="21">
                  <c:v>2032.4675941419518</c:v>
                </c:pt>
                <c:pt idx="22">
                  <c:v>1996.9723090293933</c:v>
                </c:pt>
                <c:pt idx="23">
                  <c:v>1920.8784963700818</c:v>
                </c:pt>
                <c:pt idx="24">
                  <c:v>1798.1778092018924</c:v>
                </c:pt>
                <c:pt idx="25">
                  <c:v>1826.6463659318633</c:v>
                </c:pt>
                <c:pt idx="26">
                  <c:v>1841.6625021416382</c:v>
                </c:pt>
                <c:pt idx="27">
                  <c:v>1883.2347673819702</c:v>
                </c:pt>
                <c:pt idx="28">
                  <c:v>1965.0712598532264</c:v>
                </c:pt>
                <c:pt idx="29">
                  <c:v>1981.0758708310493</c:v>
                </c:pt>
                <c:pt idx="30">
                  <c:v>1745.7494055756797</c:v>
                </c:pt>
                <c:pt idx="31">
                  <c:v>1919.7792225514174</c:v>
                </c:pt>
                <c:pt idx="32">
                  <c:v>1948.8794685201126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8-4E9F-ADA3-6699C13E47A3}"/>
            </c:ext>
          </c:extLst>
        </c:ser>
        <c:ser>
          <c:idx val="7"/>
          <c:order val="4"/>
          <c:tx>
            <c:strRef>
              <c:f>'Consum Final sectors'!$A$12</c:f>
              <c:strCache>
                <c:ptCount val="1"/>
                <c:pt idx="0">
                  <c:v>Primari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sectors'!$C$12:$AI$12</c:f>
              <c:numCache>
                <c:formatCode>#,##0.0</c:formatCode>
                <c:ptCount val="33"/>
                <c:pt idx="0">
                  <c:v>232.89938247961899</c:v>
                </c:pt>
                <c:pt idx="1">
                  <c:v>235.34371258962904</c:v>
                </c:pt>
                <c:pt idx="2">
                  <c:v>232.187467554753</c:v>
                </c:pt>
                <c:pt idx="3">
                  <c:v>237.14368202895403</c:v>
                </c:pt>
                <c:pt idx="4">
                  <c:v>235.52254685164303</c:v>
                </c:pt>
                <c:pt idx="5">
                  <c:v>244.38580327032</c:v>
                </c:pt>
                <c:pt idx="6">
                  <c:v>253.36441550444798</c:v>
                </c:pt>
                <c:pt idx="7">
                  <c:v>248.16225894848799</c:v>
                </c:pt>
                <c:pt idx="8">
                  <c:v>255.14575322309</c:v>
                </c:pt>
                <c:pt idx="9">
                  <c:v>263.32811313785601</c:v>
                </c:pt>
                <c:pt idx="10">
                  <c:v>257.47970008902303</c:v>
                </c:pt>
                <c:pt idx="11">
                  <c:v>262.09518002248399</c:v>
                </c:pt>
                <c:pt idx="12">
                  <c:v>251.43214163653005</c:v>
                </c:pt>
                <c:pt idx="13">
                  <c:v>245.32510744530666</c:v>
                </c:pt>
                <c:pt idx="14">
                  <c:v>241.20705245928866</c:v>
                </c:pt>
                <c:pt idx="15">
                  <c:v>250.58059260500113</c:v>
                </c:pt>
                <c:pt idx="16">
                  <c:v>234.20628105859885</c:v>
                </c:pt>
                <c:pt idx="17">
                  <c:v>237.9322383331853</c:v>
                </c:pt>
                <c:pt idx="18">
                  <c:v>242.3207874014372</c:v>
                </c:pt>
                <c:pt idx="19">
                  <c:v>246.39541128570505</c:v>
                </c:pt>
                <c:pt idx="20">
                  <c:v>250.59189108390493</c:v>
                </c:pt>
                <c:pt idx="21">
                  <c:v>227.07481167101483</c:v>
                </c:pt>
                <c:pt idx="22">
                  <c:v>223.82946338508398</c:v>
                </c:pt>
                <c:pt idx="23">
                  <c:v>215.68937362923973</c:v>
                </c:pt>
                <c:pt idx="24">
                  <c:v>203.48380093889409</c:v>
                </c:pt>
                <c:pt idx="25">
                  <c:v>210.62644379810183</c:v>
                </c:pt>
                <c:pt idx="26">
                  <c:v>215.02909739896654</c:v>
                </c:pt>
                <c:pt idx="27">
                  <c:v>218.25619075119562</c:v>
                </c:pt>
                <c:pt idx="28">
                  <c:v>215.91453550425746</c:v>
                </c:pt>
                <c:pt idx="29">
                  <c:v>215.78551478250657</c:v>
                </c:pt>
                <c:pt idx="30">
                  <c:v>209.59739615079332</c:v>
                </c:pt>
                <c:pt idx="31">
                  <c:v>211.52298105471078</c:v>
                </c:pt>
                <c:pt idx="32">
                  <c:v>202.35069550713095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8-4E9F-ADA3-6699C13E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7634560"/>
        <c:axId val="267636096"/>
      </c:barChart>
      <c:catAx>
        <c:axId val="2676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63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636096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7634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del pes dels diferents sectors en el consum d'energia final (%)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'Consum Final sectors'!$A$9</c:f>
              <c:strCache>
                <c:ptCount val="1"/>
                <c:pt idx="0">
                  <c:v>Indústria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sectors'!$C$9:$AI$9</c:f>
              <c:numCache>
                <c:formatCode>#,##0.0</c:formatCode>
                <c:ptCount val="33"/>
                <c:pt idx="0">
                  <c:v>4336.3973956627842</c:v>
                </c:pt>
                <c:pt idx="1">
                  <c:v>4316.7193461724564</c:v>
                </c:pt>
                <c:pt idx="2">
                  <c:v>4190.0347288741777</c:v>
                </c:pt>
                <c:pt idx="3">
                  <c:v>4095.8999115604993</c:v>
                </c:pt>
                <c:pt idx="4">
                  <c:v>4351.8781019910075</c:v>
                </c:pt>
                <c:pt idx="5">
                  <c:v>4580.7532988583598</c:v>
                </c:pt>
                <c:pt idx="6">
                  <c:v>4730.329609952395</c:v>
                </c:pt>
                <c:pt idx="7">
                  <c:v>4920.7085274862857</c:v>
                </c:pt>
                <c:pt idx="8">
                  <c:v>5189.7356087099779</c:v>
                </c:pt>
                <c:pt idx="9">
                  <c:v>5284.527000874461</c:v>
                </c:pt>
                <c:pt idx="10">
                  <c:v>5295.2505254420503</c:v>
                </c:pt>
                <c:pt idx="11">
                  <c:v>5484.4049199411575</c:v>
                </c:pt>
                <c:pt idx="12">
                  <c:v>5685.4027561397897</c:v>
                </c:pt>
                <c:pt idx="13">
                  <c:v>6040.1921095257048</c:v>
                </c:pt>
                <c:pt idx="14">
                  <c:v>6111.1844112609242</c:v>
                </c:pt>
                <c:pt idx="15">
                  <c:v>6170.3339785438375</c:v>
                </c:pt>
                <c:pt idx="16">
                  <c:v>5986.4887886707056</c:v>
                </c:pt>
                <c:pt idx="17">
                  <c:v>6094.3266156561895</c:v>
                </c:pt>
                <c:pt idx="18">
                  <c:v>5572.5024838910285</c:v>
                </c:pt>
                <c:pt idx="19">
                  <c:v>5020.4469378162139</c:v>
                </c:pt>
                <c:pt idx="20">
                  <c:v>5084.0088942735892</c:v>
                </c:pt>
                <c:pt idx="21">
                  <c:v>4998.2660460030347</c:v>
                </c:pt>
                <c:pt idx="22">
                  <c:v>4806.7142049184476</c:v>
                </c:pt>
                <c:pt idx="23">
                  <c:v>4460.8295307274066</c:v>
                </c:pt>
                <c:pt idx="24">
                  <c:v>4669.1542872430164</c:v>
                </c:pt>
                <c:pt idx="25">
                  <c:v>4802.5777846223637</c:v>
                </c:pt>
                <c:pt idx="26">
                  <c:v>4871.85329268653</c:v>
                </c:pt>
                <c:pt idx="27">
                  <c:v>5022.0246038952064</c:v>
                </c:pt>
                <c:pt idx="28">
                  <c:v>4960.3527979721866</c:v>
                </c:pt>
                <c:pt idx="29">
                  <c:v>4939.1958533047173</c:v>
                </c:pt>
                <c:pt idx="30">
                  <c:v>4701.1183075663293</c:v>
                </c:pt>
                <c:pt idx="31">
                  <c:v>4693.8668248645236</c:v>
                </c:pt>
                <c:pt idx="32">
                  <c:v>4595.6806400751411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B-4288-94D7-472EF996BBC4}"/>
            </c:ext>
          </c:extLst>
        </c:ser>
        <c:ser>
          <c:idx val="4"/>
          <c:order val="1"/>
          <c:tx>
            <c:strRef>
              <c:f>'Consum Final sectors'!$A$8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sectors'!$C$8:$AI$8</c:f>
              <c:numCache>
                <c:formatCode>#,##0.0</c:formatCode>
                <c:ptCount val="33"/>
                <c:pt idx="0">
                  <c:v>3398.7562791598511</c:v>
                </c:pt>
                <c:pt idx="1">
                  <c:v>3608.861959724009</c:v>
                </c:pt>
                <c:pt idx="2">
                  <c:v>3585.2189491919303</c:v>
                </c:pt>
                <c:pt idx="3">
                  <c:v>3629.760560028275</c:v>
                </c:pt>
                <c:pt idx="4">
                  <c:v>3845.2769883792325</c:v>
                </c:pt>
                <c:pt idx="5">
                  <c:v>4150.4878547648777</c:v>
                </c:pt>
                <c:pt idx="6">
                  <c:v>4355.2386829597135</c:v>
                </c:pt>
                <c:pt idx="7">
                  <c:v>4521.9946824213439</c:v>
                </c:pt>
                <c:pt idx="8">
                  <c:v>4742.9947543086719</c:v>
                </c:pt>
                <c:pt idx="9">
                  <c:v>4963.9821307559487</c:v>
                </c:pt>
                <c:pt idx="10">
                  <c:v>5081.6156568097076</c:v>
                </c:pt>
                <c:pt idx="11">
                  <c:v>5250.0678163092825</c:v>
                </c:pt>
                <c:pt idx="12">
                  <c:v>5311.2596493491455</c:v>
                </c:pt>
                <c:pt idx="13">
                  <c:v>5454.887121912162</c:v>
                </c:pt>
                <c:pt idx="14">
                  <c:v>5735.731233539208</c:v>
                </c:pt>
                <c:pt idx="15">
                  <c:v>5674.3406877528614</c:v>
                </c:pt>
                <c:pt idx="16">
                  <c:v>5784.783085359677</c:v>
                </c:pt>
                <c:pt idx="17">
                  <c:v>6004.6095905766579</c:v>
                </c:pt>
                <c:pt idx="18">
                  <c:v>5650.3976300497297</c:v>
                </c:pt>
                <c:pt idx="19">
                  <c:v>5465.5295076583616</c:v>
                </c:pt>
                <c:pt idx="20">
                  <c:v>5331.4295481284325</c:v>
                </c:pt>
                <c:pt idx="21">
                  <c:v>5071.5605762432861</c:v>
                </c:pt>
                <c:pt idx="22">
                  <c:v>4650.7382139987831</c:v>
                </c:pt>
                <c:pt idx="23">
                  <c:v>4423.5885180991172</c:v>
                </c:pt>
                <c:pt idx="24">
                  <c:v>4542.161165229877</c:v>
                </c:pt>
                <c:pt idx="25">
                  <c:v>4743.7269016980918</c:v>
                </c:pt>
                <c:pt idx="26">
                  <c:v>4940.1159552607714</c:v>
                </c:pt>
                <c:pt idx="27">
                  <c:v>5024.2464594246894</c:v>
                </c:pt>
                <c:pt idx="28">
                  <c:v>5235.5794303278926</c:v>
                </c:pt>
                <c:pt idx="29">
                  <c:v>5427.1933992073309</c:v>
                </c:pt>
                <c:pt idx="30">
                  <c:v>4332.975798215648</c:v>
                </c:pt>
                <c:pt idx="31">
                  <c:v>4881.5696687742502</c:v>
                </c:pt>
                <c:pt idx="32">
                  <c:v>5412.8208378219579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B-4288-94D7-472EF996BBC4}"/>
            </c:ext>
          </c:extLst>
        </c:ser>
        <c:ser>
          <c:idx val="5"/>
          <c:order val="2"/>
          <c:tx>
            <c:strRef>
              <c:f>'Consum Final sectors'!$A$10</c:f>
              <c:strCache>
                <c:ptCount val="1"/>
                <c:pt idx="0">
                  <c:v>Domèstic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sectors'!$C$10:$AI$10</c:f>
              <c:numCache>
                <c:formatCode>#,##0.0</c:formatCode>
                <c:ptCount val="33"/>
                <c:pt idx="0">
                  <c:v>1267.2310291949011</c:v>
                </c:pt>
                <c:pt idx="1">
                  <c:v>1468.6940375349741</c:v>
                </c:pt>
                <c:pt idx="2">
                  <c:v>1488.1625187660889</c:v>
                </c:pt>
                <c:pt idx="3">
                  <c:v>1529.594230413165</c:v>
                </c:pt>
                <c:pt idx="4">
                  <c:v>1460.8660138445061</c:v>
                </c:pt>
                <c:pt idx="5">
                  <c:v>1464.2209364131859</c:v>
                </c:pt>
                <c:pt idx="6">
                  <c:v>1587.8899631526851</c:v>
                </c:pt>
                <c:pt idx="7">
                  <c:v>1569.8674017188359</c:v>
                </c:pt>
                <c:pt idx="8">
                  <c:v>1697.2462263598138</c:v>
                </c:pt>
                <c:pt idx="9">
                  <c:v>1833.536471323579</c:v>
                </c:pt>
                <c:pt idx="10">
                  <c:v>1904.1166062474178</c:v>
                </c:pt>
                <c:pt idx="11">
                  <c:v>1983.335087205041</c:v>
                </c:pt>
                <c:pt idx="12">
                  <c:v>1990.829719698977</c:v>
                </c:pt>
                <c:pt idx="13">
                  <c:v>2259.8296324130692</c:v>
                </c:pt>
                <c:pt idx="14">
                  <c:v>2333.1598103631013</c:v>
                </c:pt>
                <c:pt idx="15">
                  <c:v>2469.5763412225915</c:v>
                </c:pt>
                <c:pt idx="16">
                  <c:v>2302.432652825662</c:v>
                </c:pt>
                <c:pt idx="17">
                  <c:v>2262.205224021071</c:v>
                </c:pt>
                <c:pt idx="18">
                  <c:v>2327.1743734619963</c:v>
                </c:pt>
                <c:pt idx="19">
                  <c:v>2426.0440105164835</c:v>
                </c:pt>
                <c:pt idx="20">
                  <c:v>2504.7996737979893</c:v>
                </c:pt>
                <c:pt idx="21">
                  <c:v>2246.0277141095312</c:v>
                </c:pt>
                <c:pt idx="22">
                  <c:v>2255.3503400856862</c:v>
                </c:pt>
                <c:pt idx="23">
                  <c:v>2186.6187012805021</c:v>
                </c:pt>
                <c:pt idx="24">
                  <c:v>2032.8278545196799</c:v>
                </c:pt>
                <c:pt idx="25">
                  <c:v>2060.2640205499033</c:v>
                </c:pt>
                <c:pt idx="26">
                  <c:v>2023.7221239345779</c:v>
                </c:pt>
                <c:pt idx="27">
                  <c:v>2078.990961980463</c:v>
                </c:pt>
                <c:pt idx="28">
                  <c:v>2233.1879702222009</c:v>
                </c:pt>
                <c:pt idx="29">
                  <c:v>2186.2224039313992</c:v>
                </c:pt>
                <c:pt idx="30">
                  <c:v>2115.6055271013729</c:v>
                </c:pt>
                <c:pt idx="31">
                  <c:v>2195.6412124945509</c:v>
                </c:pt>
                <c:pt idx="32">
                  <c:v>2111.7983356140571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B-4288-94D7-472EF996BBC4}"/>
            </c:ext>
          </c:extLst>
        </c:ser>
        <c:ser>
          <c:idx val="6"/>
          <c:order val="3"/>
          <c:tx>
            <c:strRef>
              <c:f>'Consum Final sectors'!$A$11</c:f>
              <c:strCache>
                <c:ptCount val="1"/>
                <c:pt idx="0">
                  <c:v>Serveis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sectors'!$C$11:$AI$11</c:f>
              <c:numCache>
                <c:formatCode>#,##0.0</c:formatCode>
                <c:ptCount val="33"/>
                <c:pt idx="0">
                  <c:v>865.39836106487803</c:v>
                </c:pt>
                <c:pt idx="1">
                  <c:v>919.15098960346802</c:v>
                </c:pt>
                <c:pt idx="2">
                  <c:v>1012.410404021142</c:v>
                </c:pt>
                <c:pt idx="3">
                  <c:v>1045.0494395743062</c:v>
                </c:pt>
                <c:pt idx="4">
                  <c:v>1029.3311843587219</c:v>
                </c:pt>
                <c:pt idx="5">
                  <c:v>1085.7892383937749</c:v>
                </c:pt>
                <c:pt idx="6">
                  <c:v>1154.5112167698621</c:v>
                </c:pt>
                <c:pt idx="7">
                  <c:v>1165.7369719943019</c:v>
                </c:pt>
                <c:pt idx="8">
                  <c:v>1215.1619216167242</c:v>
                </c:pt>
                <c:pt idx="9">
                  <c:v>1336.949462613389</c:v>
                </c:pt>
                <c:pt idx="10">
                  <c:v>1408.316072890028</c:v>
                </c:pt>
                <c:pt idx="11">
                  <c:v>1598.517382392766</c:v>
                </c:pt>
                <c:pt idx="12">
                  <c:v>1566.876663831835</c:v>
                </c:pt>
                <c:pt idx="13">
                  <c:v>1857.344827903526</c:v>
                </c:pt>
                <c:pt idx="14">
                  <c:v>1949.0761946621858</c:v>
                </c:pt>
                <c:pt idx="15">
                  <c:v>2022.5214988198381</c:v>
                </c:pt>
                <c:pt idx="16">
                  <c:v>2010.2867833339794</c:v>
                </c:pt>
                <c:pt idx="17">
                  <c:v>2011.9899392077459</c:v>
                </c:pt>
                <c:pt idx="18">
                  <c:v>2002.7233132734877</c:v>
                </c:pt>
                <c:pt idx="19">
                  <c:v>2025.6856398520711</c:v>
                </c:pt>
                <c:pt idx="20">
                  <c:v>2105.7450163227977</c:v>
                </c:pt>
                <c:pt idx="21">
                  <c:v>2032.4675941419518</c:v>
                </c:pt>
                <c:pt idx="22">
                  <c:v>1996.9723090293933</c:v>
                </c:pt>
                <c:pt idx="23">
                  <c:v>1920.8784963700818</c:v>
                </c:pt>
                <c:pt idx="24">
                  <c:v>1798.1778092018924</c:v>
                </c:pt>
                <c:pt idx="25">
                  <c:v>1826.6463659318633</c:v>
                </c:pt>
                <c:pt idx="26">
                  <c:v>1841.6625021416382</c:v>
                </c:pt>
                <c:pt idx="27">
                  <c:v>1883.2347673819702</c:v>
                </c:pt>
                <c:pt idx="28">
                  <c:v>1965.0712598532264</c:v>
                </c:pt>
                <c:pt idx="29">
                  <c:v>1981.0758708310493</c:v>
                </c:pt>
                <c:pt idx="30">
                  <c:v>1745.7494055756797</c:v>
                </c:pt>
                <c:pt idx="31">
                  <c:v>1919.7792225514174</c:v>
                </c:pt>
                <c:pt idx="32">
                  <c:v>1948.8794685201126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B-4288-94D7-472EF996BBC4}"/>
            </c:ext>
          </c:extLst>
        </c:ser>
        <c:ser>
          <c:idx val="7"/>
          <c:order val="4"/>
          <c:tx>
            <c:strRef>
              <c:f>'Consum Final sectors'!$A$12</c:f>
              <c:strCache>
                <c:ptCount val="1"/>
                <c:pt idx="0">
                  <c:v>Primari</c:v>
                </c:pt>
              </c:strCache>
            </c:strRef>
          </c:tx>
          <c:invertIfNegative val="0"/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sectors'!$C$12:$AI$12</c:f>
              <c:numCache>
                <c:formatCode>#,##0.0</c:formatCode>
                <c:ptCount val="33"/>
                <c:pt idx="0">
                  <c:v>232.89938247961899</c:v>
                </c:pt>
                <c:pt idx="1">
                  <c:v>235.34371258962904</c:v>
                </c:pt>
                <c:pt idx="2">
                  <c:v>232.187467554753</c:v>
                </c:pt>
                <c:pt idx="3">
                  <c:v>237.14368202895403</c:v>
                </c:pt>
                <c:pt idx="4">
                  <c:v>235.52254685164303</c:v>
                </c:pt>
                <c:pt idx="5">
                  <c:v>244.38580327032</c:v>
                </c:pt>
                <c:pt idx="6">
                  <c:v>253.36441550444798</c:v>
                </c:pt>
                <c:pt idx="7">
                  <c:v>248.16225894848799</c:v>
                </c:pt>
                <c:pt idx="8">
                  <c:v>255.14575322309</c:v>
                </c:pt>
                <c:pt idx="9">
                  <c:v>263.32811313785601</c:v>
                </c:pt>
                <c:pt idx="10">
                  <c:v>257.47970008902303</c:v>
                </c:pt>
                <c:pt idx="11">
                  <c:v>262.09518002248399</c:v>
                </c:pt>
                <c:pt idx="12">
                  <c:v>251.43214163653005</c:v>
                </c:pt>
                <c:pt idx="13">
                  <c:v>245.32510744530666</c:v>
                </c:pt>
                <c:pt idx="14">
                  <c:v>241.20705245928866</c:v>
                </c:pt>
                <c:pt idx="15">
                  <c:v>250.58059260500113</c:v>
                </c:pt>
                <c:pt idx="16">
                  <c:v>234.20628105859885</c:v>
                </c:pt>
                <c:pt idx="17">
                  <c:v>237.9322383331853</c:v>
                </c:pt>
                <c:pt idx="18">
                  <c:v>242.3207874014372</c:v>
                </c:pt>
                <c:pt idx="19">
                  <c:v>246.39541128570505</c:v>
                </c:pt>
                <c:pt idx="20">
                  <c:v>250.59189108390493</c:v>
                </c:pt>
                <c:pt idx="21">
                  <c:v>227.07481167101483</c:v>
                </c:pt>
                <c:pt idx="22">
                  <c:v>223.82946338508398</c:v>
                </c:pt>
                <c:pt idx="23">
                  <c:v>215.68937362923973</c:v>
                </c:pt>
                <c:pt idx="24">
                  <c:v>203.48380093889409</c:v>
                </c:pt>
                <c:pt idx="25">
                  <c:v>210.62644379810183</c:v>
                </c:pt>
                <c:pt idx="26">
                  <c:v>215.02909739896654</c:v>
                </c:pt>
                <c:pt idx="27">
                  <c:v>218.25619075119562</c:v>
                </c:pt>
                <c:pt idx="28">
                  <c:v>215.91453550425746</c:v>
                </c:pt>
                <c:pt idx="29">
                  <c:v>215.78551478250657</c:v>
                </c:pt>
                <c:pt idx="30">
                  <c:v>209.59739615079332</c:v>
                </c:pt>
                <c:pt idx="31">
                  <c:v>211.52298105471078</c:v>
                </c:pt>
                <c:pt idx="32">
                  <c:v>202.35069550713095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B-4288-94D7-472EF996B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7822208"/>
        <c:axId val="267823744"/>
      </c:barChart>
      <c:catAx>
        <c:axId val="2678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82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82374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7822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final per sectors (Any 1990 = 100)</a:t>
            </a:r>
          </a:p>
        </c:rich>
      </c:tx>
      <c:layout>
        <c:manualLayout>
          <c:xMode val="edge"/>
          <c:yMode val="edge"/>
          <c:x val="0.15992322962433428"/>
          <c:y val="3.51438247925581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8517936607992E-2"/>
          <c:y val="0.14057529917023384"/>
          <c:w val="0.89017508537881862"/>
          <c:h val="0.58253561755259864"/>
        </c:manualLayout>
      </c:layout>
      <c:lineChart>
        <c:grouping val="standard"/>
        <c:varyColors val="0"/>
        <c:ser>
          <c:idx val="0"/>
          <c:order val="0"/>
          <c:tx>
            <c:strRef>
              <c:f>'Indicadors Consum Final'!$B$70</c:f>
              <c:strCache>
                <c:ptCount val="1"/>
                <c:pt idx="0">
                  <c:v>Indústria</c:v>
                </c:pt>
              </c:strCache>
            </c:strRef>
          </c:tx>
          <c:marker>
            <c:symbol val="circle"/>
            <c:size val="5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Final'!$C$70:$AI$70</c:f>
              <c:numCache>
                <c:formatCode>0.0</c:formatCode>
                <c:ptCount val="33"/>
                <c:pt idx="0">
                  <c:v>100</c:v>
                </c:pt>
                <c:pt idx="1">
                  <c:v>99.546212035132911</c:v>
                </c:pt>
                <c:pt idx="2">
                  <c:v>96.624786581252991</c:v>
                </c:pt>
                <c:pt idx="3">
                  <c:v>94.453979601988792</c:v>
                </c:pt>
                <c:pt idx="4">
                  <c:v>100.35699464130541</c:v>
                </c:pt>
                <c:pt idx="5">
                  <c:v>105.6349979233909</c:v>
                </c:pt>
                <c:pt idx="6">
                  <c:v>109.08431996300934</c:v>
                </c:pt>
                <c:pt idx="7">
                  <c:v>113.47457528703258</c:v>
                </c:pt>
                <c:pt idx="8">
                  <c:v>119.67850580070667</c:v>
                </c:pt>
                <c:pt idx="9">
                  <c:v>121.86445380121262</c:v>
                </c:pt>
                <c:pt idx="10">
                  <c:v>122.11174489538944</c:v>
                </c:pt>
                <c:pt idx="11">
                  <c:v>126.473761962559</c:v>
                </c:pt>
                <c:pt idx="12">
                  <c:v>131.10889610408552</c:v>
                </c:pt>
                <c:pt idx="13">
                  <c:v>139.29055753900775</c:v>
                </c:pt>
                <c:pt idx="14">
                  <c:v>140.92768382743844</c:v>
                </c:pt>
                <c:pt idx="15">
                  <c:v>142.29170935106953</c:v>
                </c:pt>
                <c:pt idx="16">
                  <c:v>138.05212581896492</c:v>
                </c:pt>
                <c:pt idx="17">
                  <c:v>140.53893265759422</c:v>
                </c:pt>
                <c:pt idx="18">
                  <c:v>128.50534615357398</c:v>
                </c:pt>
                <c:pt idx="19">
                  <c:v>115.77460457931296</c:v>
                </c:pt>
                <c:pt idx="20">
                  <c:v>117.24038252025881</c:v>
                </c:pt>
                <c:pt idx="21">
                  <c:v>115.2630995259393</c:v>
                </c:pt>
                <c:pt idx="22">
                  <c:v>110.84579586100824</c:v>
                </c:pt>
                <c:pt idx="23">
                  <c:v>102.86948182353117</c:v>
                </c:pt>
                <c:pt idx="24">
                  <c:v>107.67357926911984</c:v>
                </c:pt>
                <c:pt idx="25">
                  <c:v>110.75040745633341</c:v>
                </c:pt>
                <c:pt idx="26">
                  <c:v>112.34794342325043</c:v>
                </c:pt>
                <c:pt idx="27">
                  <c:v>115.81098653269599</c:v>
                </c:pt>
                <c:pt idx="28">
                  <c:v>114.38879662951268</c:v>
                </c:pt>
                <c:pt idx="29">
                  <c:v>113.90090442921226</c:v>
                </c:pt>
                <c:pt idx="30">
                  <c:v>108.41068930325287</c:v>
                </c:pt>
                <c:pt idx="31">
                  <c:v>108.24346563715024</c:v>
                </c:pt>
                <c:pt idx="32">
                  <c:v>105.97923162373655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B-4806-A666-57FEE8E77746}"/>
            </c:ext>
          </c:extLst>
        </c:ser>
        <c:ser>
          <c:idx val="4"/>
          <c:order val="1"/>
          <c:tx>
            <c:strRef>
              <c:f>'Indicadors Consum Final'!$B$74</c:f>
              <c:strCache>
                <c:ptCount val="1"/>
                <c:pt idx="0">
                  <c:v>Transport</c:v>
                </c:pt>
              </c:strCache>
            </c:strRef>
          </c:tx>
          <c:marker>
            <c:symbol val="circle"/>
            <c:size val="5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Final'!$C$74:$AI$74</c:f>
              <c:numCache>
                <c:formatCode>0.0</c:formatCode>
                <c:ptCount val="33"/>
                <c:pt idx="0">
                  <c:v>100</c:v>
                </c:pt>
                <c:pt idx="1">
                  <c:v>106.18184015877992</c:v>
                </c:pt>
                <c:pt idx="2">
                  <c:v>105.4862030318388</c:v>
                </c:pt>
                <c:pt idx="3">
                  <c:v>106.79672980039412</c:v>
                </c:pt>
                <c:pt idx="4">
                  <c:v>113.13776783458442</c:v>
                </c:pt>
                <c:pt idx="5">
                  <c:v>122.11784293608865</c:v>
                </c:pt>
                <c:pt idx="6">
                  <c:v>128.14212980391457</c:v>
                </c:pt>
                <c:pt idx="7">
                  <c:v>133.04851277947913</c:v>
                </c:pt>
                <c:pt idx="8">
                  <c:v>139.55089346627429</c:v>
                </c:pt>
                <c:pt idx="9">
                  <c:v>146.05290062113576</c:v>
                </c:pt>
                <c:pt idx="10">
                  <c:v>149.51397627328097</c:v>
                </c:pt>
                <c:pt idx="11">
                  <c:v>154.47026456416177</c:v>
                </c:pt>
                <c:pt idx="12">
                  <c:v>156.27068295294336</c:v>
                </c:pt>
                <c:pt idx="13">
                  <c:v>160.49656621040717</c:v>
                </c:pt>
                <c:pt idx="14">
                  <c:v>168.75970980058156</c:v>
                </c:pt>
                <c:pt idx="15">
                  <c:v>166.95344478055716</c:v>
                </c:pt>
                <c:pt idx="16">
                  <c:v>170.20293925840528</c:v>
                </c:pt>
                <c:pt idx="17">
                  <c:v>176.67079064759994</c:v>
                </c:pt>
                <c:pt idx="18">
                  <c:v>166.24897950748232</c:v>
                </c:pt>
                <c:pt idx="19">
                  <c:v>160.80969209741048</c:v>
                </c:pt>
                <c:pt idx="20">
                  <c:v>156.86413235391873</c:v>
                </c:pt>
                <c:pt idx="21">
                  <c:v>149.21813038906515</c:v>
                </c:pt>
                <c:pt idx="22">
                  <c:v>136.83647287437785</c:v>
                </c:pt>
                <c:pt idx="23">
                  <c:v>130.15315470612671</c:v>
                </c:pt>
                <c:pt idx="24">
                  <c:v>133.64186167396116</c:v>
                </c:pt>
                <c:pt idx="25">
                  <c:v>139.57243509295429</c:v>
                </c:pt>
                <c:pt idx="26">
                  <c:v>145.3506974169367</c:v>
                </c:pt>
                <c:pt idx="27">
                  <c:v>147.82602948707603</c:v>
                </c:pt>
                <c:pt idx="28">
                  <c:v>154.04397962957472</c:v>
                </c:pt>
                <c:pt idx="29">
                  <c:v>159.6817468932752</c:v>
                </c:pt>
                <c:pt idx="30">
                  <c:v>127.48709946588843</c:v>
                </c:pt>
                <c:pt idx="31">
                  <c:v>143.62811769430374</c:v>
                </c:pt>
                <c:pt idx="32">
                  <c:v>159.25886981104657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B-4806-A666-57FEE8E77746}"/>
            </c:ext>
          </c:extLst>
        </c:ser>
        <c:ser>
          <c:idx val="1"/>
          <c:order val="2"/>
          <c:tx>
            <c:strRef>
              <c:f>'Indicadors Consum Final'!$B$76</c:f>
              <c:strCache>
                <c:ptCount val="1"/>
                <c:pt idx="0">
                  <c:v>Domèstic + Serveis + Primari</c:v>
                </c:pt>
              </c:strCache>
            </c:strRef>
          </c:tx>
          <c:marker>
            <c:symbol val="circle"/>
            <c:size val="5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Final'!$C$76:$AI$76</c:f>
              <c:numCache>
                <c:formatCode>0.0</c:formatCode>
                <c:ptCount val="33"/>
                <c:pt idx="0">
                  <c:v>100</c:v>
                </c:pt>
                <c:pt idx="1">
                  <c:v>110.89227786860907</c:v>
                </c:pt>
                <c:pt idx="2">
                  <c:v>115.52429299675411</c:v>
                </c:pt>
                <c:pt idx="3">
                  <c:v>118.86506663625309</c:v>
                </c:pt>
                <c:pt idx="4">
                  <c:v>115.22665783931068</c:v>
                </c:pt>
                <c:pt idx="5">
                  <c:v>118.12986636561745</c:v>
                </c:pt>
                <c:pt idx="6">
                  <c:v>126.64253463963375</c:v>
                </c:pt>
                <c:pt idx="7">
                  <c:v>126.13529233069856</c:v>
                </c:pt>
                <c:pt idx="8">
                  <c:v>133.90468709164952</c:v>
                </c:pt>
                <c:pt idx="9">
                  <c:v>145.16052760154338</c:v>
                </c:pt>
                <c:pt idx="10">
                  <c:v>150.9139275905884</c:v>
                </c:pt>
                <c:pt idx="11">
                  <c:v>162.49845252014464</c:v>
                </c:pt>
                <c:pt idx="12">
                  <c:v>161.02693693960754</c:v>
                </c:pt>
                <c:pt idx="13">
                  <c:v>184.41963665949891</c:v>
                </c:pt>
                <c:pt idx="14">
                  <c:v>191.22333702355297</c:v>
                </c:pt>
                <c:pt idx="15">
                  <c:v>200.49125959923026</c:v>
                </c:pt>
                <c:pt idx="16">
                  <c:v>192.21603937426124</c:v>
                </c:pt>
                <c:pt idx="17">
                  <c:v>190.74498072313608</c:v>
                </c:pt>
                <c:pt idx="18">
                  <c:v>193.28526149534292</c:v>
                </c:pt>
                <c:pt idx="19">
                  <c:v>198.60781723714152</c:v>
                </c:pt>
                <c:pt idx="20">
                  <c:v>205.49894117649043</c:v>
                </c:pt>
                <c:pt idx="21">
                  <c:v>190.4677792062883</c:v>
                </c:pt>
                <c:pt idx="22">
                  <c:v>189.22416687904246</c:v>
                </c:pt>
                <c:pt idx="23">
                  <c:v>182.75772508458488</c:v>
                </c:pt>
                <c:pt idx="24">
                  <c:v>170.5533879424485</c:v>
                </c:pt>
                <c:pt idx="25">
                  <c:v>173.21864259273926</c:v>
                </c:pt>
                <c:pt idx="26">
                  <c:v>172.49478300574057</c:v>
                </c:pt>
                <c:pt idx="27">
                  <c:v>176.72505058023143</c:v>
                </c:pt>
                <c:pt idx="28">
                  <c:v>186.60410376103167</c:v>
                </c:pt>
                <c:pt idx="29">
                  <c:v>185.28981088947523</c:v>
                </c:pt>
                <c:pt idx="30">
                  <c:v>172.09481346166356</c:v>
                </c:pt>
                <c:pt idx="31">
                  <c:v>182.91654136550059</c:v>
                </c:pt>
                <c:pt idx="32">
                  <c:v>180.21461200425412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B-4806-A666-57FEE8E77746}"/>
            </c:ext>
          </c:extLst>
        </c:ser>
        <c:ser>
          <c:idx val="5"/>
          <c:order val="3"/>
          <c:tx>
            <c:strRef>
              <c:f>'Indicadors Consum Final'!$B$75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circle"/>
            <c:size val="5"/>
          </c:marker>
          <c:cat>
            <c:numRef>
              <c:f>'Indicadors Consum Final'!$C$6:$AI$6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Final'!$C$75:$AI$75</c:f>
              <c:numCache>
                <c:formatCode>0.0</c:formatCode>
                <c:ptCount val="33"/>
                <c:pt idx="0">
                  <c:v>100</c:v>
                </c:pt>
                <c:pt idx="1">
                  <c:v>104.43621112126593</c:v>
                </c:pt>
                <c:pt idx="2">
                  <c:v>104.03271385830347</c:v>
                </c:pt>
                <c:pt idx="3">
                  <c:v>104.3241174872158</c:v>
                </c:pt>
                <c:pt idx="4">
                  <c:v>108.13996868163625</c:v>
                </c:pt>
                <c:pt idx="5">
                  <c:v>114.10750898799338</c:v>
                </c:pt>
                <c:pt idx="6">
                  <c:v>119.60908533715097</c:v>
                </c:pt>
                <c:pt idx="7">
                  <c:v>123.02604212221908</c:v>
                </c:pt>
                <c:pt idx="8">
                  <c:v>129.69702128770763</c:v>
                </c:pt>
                <c:pt idx="9">
                  <c:v>135.45939345917844</c:v>
                </c:pt>
                <c:pt idx="10">
                  <c:v>138.07758667677462</c:v>
                </c:pt>
                <c:pt idx="11">
                  <c:v>144.33104358596555</c:v>
                </c:pt>
                <c:pt idx="12">
                  <c:v>146.58218400114043</c:v>
                </c:pt>
                <c:pt idx="13">
                  <c:v>156.99512267141174</c:v>
                </c:pt>
                <c:pt idx="14">
                  <c:v>162.07180838791703</c:v>
                </c:pt>
                <c:pt idx="15">
                  <c:v>164.22012260119868</c:v>
                </c:pt>
                <c:pt idx="16">
                  <c:v>161.55539663745481</c:v>
                </c:pt>
                <c:pt idx="17">
                  <c:v>164.45486425329807</c:v>
                </c:pt>
                <c:pt idx="18">
                  <c:v>156.37674652260839</c:v>
                </c:pt>
                <c:pt idx="19">
                  <c:v>150.32748119701321</c:v>
                </c:pt>
                <c:pt idx="20">
                  <c:v>151.24299870741868</c:v>
                </c:pt>
                <c:pt idx="21">
                  <c:v>144.30110854229292</c:v>
                </c:pt>
                <c:pt idx="22">
                  <c:v>137.94715954841743</c:v>
                </c:pt>
                <c:pt idx="23">
                  <c:v>130.75952727624082</c:v>
                </c:pt>
                <c:pt idx="24">
                  <c:v>131.13772248458767</c:v>
                </c:pt>
                <c:pt idx="25">
                  <c:v>135.07841264620183</c:v>
                </c:pt>
                <c:pt idx="26">
                  <c:v>137.53905286642924</c:v>
                </c:pt>
                <c:pt idx="27">
                  <c:v>140.84942336611508</c:v>
                </c:pt>
                <c:pt idx="28">
                  <c:v>144.64474128088401</c:v>
                </c:pt>
                <c:pt idx="29">
                  <c:v>146.02451981466885</c:v>
                </c:pt>
                <c:pt idx="30">
                  <c:v>129.74416830392425</c:v>
                </c:pt>
                <c:pt idx="31">
                  <c:v>137.63802576621958</c:v>
                </c:pt>
                <c:pt idx="32">
                  <c:v>141.29272998759669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B-4806-A666-57FEE8E7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68800"/>
        <c:axId val="267874688"/>
      </c:lineChart>
      <c:catAx>
        <c:axId val="2678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8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874688"/>
        <c:scaling>
          <c:orientation val="minMax"/>
          <c:min val="8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7868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9550619756345507E-2"/>
          <c:y val="0.87753062816029781"/>
          <c:w val="0.86191555535326869"/>
          <c:h val="0.100106496272630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 alignWithMargins="0"/>
    <c:pageMargins b="1" l="0.75000000000000422" r="0.75000000000000422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u="none" strike="noStrike" baseline="0"/>
              <a:t>Evolució del consum d'energia final per sectors (ktep)</a:t>
            </a:r>
            <a:endParaRPr lang="es-ES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'Consum Final sectors'!$A$9</c:f>
              <c:strCache>
                <c:ptCount val="1"/>
                <c:pt idx="0">
                  <c:v>Indústria</c:v>
                </c:pt>
              </c:strCache>
            </c:strRef>
          </c:tx>
          <c:marker>
            <c:symbol val="none"/>
          </c:marker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sectors'!$C$9:$AI$9</c:f>
              <c:numCache>
                <c:formatCode>#,##0.0</c:formatCode>
                <c:ptCount val="33"/>
                <c:pt idx="0">
                  <c:v>4336.3973956627842</c:v>
                </c:pt>
                <c:pt idx="1">
                  <c:v>4316.7193461724564</c:v>
                </c:pt>
                <c:pt idx="2">
                  <c:v>4190.0347288741777</c:v>
                </c:pt>
                <c:pt idx="3">
                  <c:v>4095.8999115604993</c:v>
                </c:pt>
                <c:pt idx="4">
                  <c:v>4351.8781019910075</c:v>
                </c:pt>
                <c:pt idx="5">
                  <c:v>4580.7532988583598</c:v>
                </c:pt>
                <c:pt idx="6">
                  <c:v>4730.329609952395</c:v>
                </c:pt>
                <c:pt idx="7">
                  <c:v>4920.7085274862857</c:v>
                </c:pt>
                <c:pt idx="8">
                  <c:v>5189.7356087099779</c:v>
                </c:pt>
                <c:pt idx="9">
                  <c:v>5284.527000874461</c:v>
                </c:pt>
                <c:pt idx="10">
                  <c:v>5295.2505254420503</c:v>
                </c:pt>
                <c:pt idx="11">
                  <c:v>5484.4049199411575</c:v>
                </c:pt>
                <c:pt idx="12">
                  <c:v>5685.4027561397897</c:v>
                </c:pt>
                <c:pt idx="13">
                  <c:v>6040.1921095257048</c:v>
                </c:pt>
                <c:pt idx="14">
                  <c:v>6111.1844112609242</c:v>
                </c:pt>
                <c:pt idx="15">
                  <c:v>6170.3339785438375</c:v>
                </c:pt>
                <c:pt idx="16">
                  <c:v>5986.4887886707056</c:v>
                </c:pt>
                <c:pt idx="17">
                  <c:v>6094.3266156561895</c:v>
                </c:pt>
                <c:pt idx="18">
                  <c:v>5572.5024838910285</c:v>
                </c:pt>
                <c:pt idx="19">
                  <c:v>5020.4469378162139</c:v>
                </c:pt>
                <c:pt idx="20">
                  <c:v>5084.0088942735892</c:v>
                </c:pt>
                <c:pt idx="21">
                  <c:v>4998.2660460030347</c:v>
                </c:pt>
                <c:pt idx="22">
                  <c:v>4806.7142049184476</c:v>
                </c:pt>
                <c:pt idx="23">
                  <c:v>4460.8295307274066</c:v>
                </c:pt>
                <c:pt idx="24">
                  <c:v>4669.1542872430164</c:v>
                </c:pt>
                <c:pt idx="25">
                  <c:v>4802.5777846223637</c:v>
                </c:pt>
                <c:pt idx="26">
                  <c:v>4871.85329268653</c:v>
                </c:pt>
                <c:pt idx="27">
                  <c:v>5022.0246038952064</c:v>
                </c:pt>
                <c:pt idx="28">
                  <c:v>4960.3527979721866</c:v>
                </c:pt>
                <c:pt idx="29">
                  <c:v>4939.1958533047173</c:v>
                </c:pt>
                <c:pt idx="30">
                  <c:v>4701.1183075663293</c:v>
                </c:pt>
                <c:pt idx="31">
                  <c:v>4693.8668248645236</c:v>
                </c:pt>
                <c:pt idx="32">
                  <c:v>4595.6806400751411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4-47B2-A501-270889EB9DC5}"/>
            </c:ext>
          </c:extLst>
        </c:ser>
        <c:ser>
          <c:idx val="1"/>
          <c:order val="1"/>
          <c:tx>
            <c:strRef>
              <c:f>'Consum Final sectors'!$A$8</c:f>
              <c:strCache>
                <c:ptCount val="1"/>
                <c:pt idx="0">
                  <c:v>Transport</c:v>
                </c:pt>
              </c:strCache>
            </c:strRef>
          </c:tx>
          <c:marker>
            <c:symbol val="none"/>
          </c:marker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sectors'!$C$8:$AI$8</c:f>
              <c:numCache>
                <c:formatCode>#,##0.0</c:formatCode>
                <c:ptCount val="33"/>
                <c:pt idx="0">
                  <c:v>3398.7562791598511</c:v>
                </c:pt>
                <c:pt idx="1">
                  <c:v>3608.861959724009</c:v>
                </c:pt>
                <c:pt idx="2">
                  <c:v>3585.2189491919303</c:v>
                </c:pt>
                <c:pt idx="3">
                  <c:v>3629.760560028275</c:v>
                </c:pt>
                <c:pt idx="4">
                  <c:v>3845.2769883792325</c:v>
                </c:pt>
                <c:pt idx="5">
                  <c:v>4150.4878547648777</c:v>
                </c:pt>
                <c:pt idx="6">
                  <c:v>4355.2386829597135</c:v>
                </c:pt>
                <c:pt idx="7">
                  <c:v>4521.9946824213439</c:v>
                </c:pt>
                <c:pt idx="8">
                  <c:v>4742.9947543086719</c:v>
                </c:pt>
                <c:pt idx="9">
                  <c:v>4963.9821307559487</c:v>
                </c:pt>
                <c:pt idx="10">
                  <c:v>5081.6156568097076</c:v>
                </c:pt>
                <c:pt idx="11">
                  <c:v>5250.0678163092825</c:v>
                </c:pt>
                <c:pt idx="12">
                  <c:v>5311.2596493491455</c:v>
                </c:pt>
                <c:pt idx="13">
                  <c:v>5454.887121912162</c:v>
                </c:pt>
                <c:pt idx="14">
                  <c:v>5735.731233539208</c:v>
                </c:pt>
                <c:pt idx="15">
                  <c:v>5674.3406877528614</c:v>
                </c:pt>
                <c:pt idx="16">
                  <c:v>5784.783085359677</c:v>
                </c:pt>
                <c:pt idx="17">
                  <c:v>6004.6095905766579</c:v>
                </c:pt>
                <c:pt idx="18">
                  <c:v>5650.3976300497297</c:v>
                </c:pt>
                <c:pt idx="19">
                  <c:v>5465.5295076583616</c:v>
                </c:pt>
                <c:pt idx="20">
                  <c:v>5331.4295481284325</c:v>
                </c:pt>
                <c:pt idx="21">
                  <c:v>5071.5605762432861</c:v>
                </c:pt>
                <c:pt idx="22">
                  <c:v>4650.7382139987831</c:v>
                </c:pt>
                <c:pt idx="23">
                  <c:v>4423.5885180991172</c:v>
                </c:pt>
                <c:pt idx="24">
                  <c:v>4542.161165229877</c:v>
                </c:pt>
                <c:pt idx="25">
                  <c:v>4743.7269016980918</c:v>
                </c:pt>
                <c:pt idx="26">
                  <c:v>4940.1159552607714</c:v>
                </c:pt>
                <c:pt idx="27">
                  <c:v>5024.2464594246894</c:v>
                </c:pt>
                <c:pt idx="28">
                  <c:v>5235.5794303278926</c:v>
                </c:pt>
                <c:pt idx="29">
                  <c:v>5427.1933992073309</c:v>
                </c:pt>
                <c:pt idx="30">
                  <c:v>4332.975798215648</c:v>
                </c:pt>
                <c:pt idx="31">
                  <c:v>4881.5696687742502</c:v>
                </c:pt>
                <c:pt idx="32">
                  <c:v>5412.8208378219579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4-47B2-A501-270889EB9DC5}"/>
            </c:ext>
          </c:extLst>
        </c:ser>
        <c:ser>
          <c:idx val="2"/>
          <c:order val="2"/>
          <c:tx>
            <c:strRef>
              <c:f>'Consum Final sectors'!$A$10</c:f>
              <c:strCache>
                <c:ptCount val="1"/>
                <c:pt idx="0">
                  <c:v>Domèstic</c:v>
                </c:pt>
              </c:strCache>
            </c:strRef>
          </c:tx>
          <c:marker>
            <c:symbol val="none"/>
          </c:marker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sectors'!$C$10:$AI$10</c:f>
              <c:numCache>
                <c:formatCode>#,##0.0</c:formatCode>
                <c:ptCount val="33"/>
                <c:pt idx="0">
                  <c:v>1267.2310291949011</c:v>
                </c:pt>
                <c:pt idx="1">
                  <c:v>1468.6940375349741</c:v>
                </c:pt>
                <c:pt idx="2">
                  <c:v>1488.1625187660889</c:v>
                </c:pt>
                <c:pt idx="3">
                  <c:v>1529.594230413165</c:v>
                </c:pt>
                <c:pt idx="4">
                  <c:v>1460.8660138445061</c:v>
                </c:pt>
                <c:pt idx="5">
                  <c:v>1464.2209364131859</c:v>
                </c:pt>
                <c:pt idx="6">
                  <c:v>1587.8899631526851</c:v>
                </c:pt>
                <c:pt idx="7">
                  <c:v>1569.8674017188359</c:v>
                </c:pt>
                <c:pt idx="8">
                  <c:v>1697.2462263598138</c:v>
                </c:pt>
                <c:pt idx="9">
                  <c:v>1833.536471323579</c:v>
                </c:pt>
                <c:pt idx="10">
                  <c:v>1904.1166062474178</c:v>
                </c:pt>
                <c:pt idx="11">
                  <c:v>1983.335087205041</c:v>
                </c:pt>
                <c:pt idx="12">
                  <c:v>1990.829719698977</c:v>
                </c:pt>
                <c:pt idx="13">
                  <c:v>2259.8296324130692</c:v>
                </c:pt>
                <c:pt idx="14">
                  <c:v>2333.1598103631013</c:v>
                </c:pt>
                <c:pt idx="15">
                  <c:v>2469.5763412225915</c:v>
                </c:pt>
                <c:pt idx="16">
                  <c:v>2302.432652825662</c:v>
                </c:pt>
                <c:pt idx="17">
                  <c:v>2262.205224021071</c:v>
                </c:pt>
                <c:pt idx="18">
                  <c:v>2327.1743734619963</c:v>
                </c:pt>
                <c:pt idx="19">
                  <c:v>2426.0440105164835</c:v>
                </c:pt>
                <c:pt idx="20">
                  <c:v>2504.7996737979893</c:v>
                </c:pt>
                <c:pt idx="21">
                  <c:v>2246.0277141095312</c:v>
                </c:pt>
                <c:pt idx="22">
                  <c:v>2255.3503400856862</c:v>
                </c:pt>
                <c:pt idx="23">
                  <c:v>2186.6187012805021</c:v>
                </c:pt>
                <c:pt idx="24">
                  <c:v>2032.8278545196799</c:v>
                </c:pt>
                <c:pt idx="25">
                  <c:v>2060.2640205499033</c:v>
                </c:pt>
                <c:pt idx="26">
                  <c:v>2023.7221239345779</c:v>
                </c:pt>
                <c:pt idx="27">
                  <c:v>2078.990961980463</c:v>
                </c:pt>
                <c:pt idx="28">
                  <c:v>2233.1879702222009</c:v>
                </c:pt>
                <c:pt idx="29">
                  <c:v>2186.2224039313992</c:v>
                </c:pt>
                <c:pt idx="30">
                  <c:v>2115.6055271013729</c:v>
                </c:pt>
                <c:pt idx="31">
                  <c:v>2195.6412124945509</c:v>
                </c:pt>
                <c:pt idx="32">
                  <c:v>2111.7983356140571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4-47B2-A501-270889EB9DC5}"/>
            </c:ext>
          </c:extLst>
        </c:ser>
        <c:ser>
          <c:idx val="3"/>
          <c:order val="3"/>
          <c:tx>
            <c:strRef>
              <c:f>'Consum Final sectors'!$A$11</c:f>
              <c:strCache>
                <c:ptCount val="1"/>
                <c:pt idx="0">
                  <c:v>Serveis</c:v>
                </c:pt>
              </c:strCache>
            </c:strRef>
          </c:tx>
          <c:marker>
            <c:symbol val="none"/>
          </c:marker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sectors'!$C$11:$AI$11</c:f>
              <c:numCache>
                <c:formatCode>#,##0.0</c:formatCode>
                <c:ptCount val="33"/>
                <c:pt idx="0">
                  <c:v>865.39836106487803</c:v>
                </c:pt>
                <c:pt idx="1">
                  <c:v>919.15098960346802</c:v>
                </c:pt>
                <c:pt idx="2">
                  <c:v>1012.410404021142</c:v>
                </c:pt>
                <c:pt idx="3">
                  <c:v>1045.0494395743062</c:v>
                </c:pt>
                <c:pt idx="4">
                  <c:v>1029.3311843587219</c:v>
                </c:pt>
                <c:pt idx="5">
                  <c:v>1085.7892383937749</c:v>
                </c:pt>
                <c:pt idx="6">
                  <c:v>1154.5112167698621</c:v>
                </c:pt>
                <c:pt idx="7">
                  <c:v>1165.7369719943019</c:v>
                </c:pt>
                <c:pt idx="8">
                  <c:v>1215.1619216167242</c:v>
                </c:pt>
                <c:pt idx="9">
                  <c:v>1336.949462613389</c:v>
                </c:pt>
                <c:pt idx="10">
                  <c:v>1408.316072890028</c:v>
                </c:pt>
                <c:pt idx="11">
                  <c:v>1598.517382392766</c:v>
                </c:pt>
                <c:pt idx="12">
                  <c:v>1566.876663831835</c:v>
                </c:pt>
                <c:pt idx="13">
                  <c:v>1857.344827903526</c:v>
                </c:pt>
                <c:pt idx="14">
                  <c:v>1949.0761946621858</c:v>
                </c:pt>
                <c:pt idx="15">
                  <c:v>2022.5214988198381</c:v>
                </c:pt>
                <c:pt idx="16">
                  <c:v>2010.2867833339794</c:v>
                </c:pt>
                <c:pt idx="17">
                  <c:v>2011.9899392077459</c:v>
                </c:pt>
                <c:pt idx="18">
                  <c:v>2002.7233132734877</c:v>
                </c:pt>
                <c:pt idx="19">
                  <c:v>2025.6856398520711</c:v>
                </c:pt>
                <c:pt idx="20">
                  <c:v>2105.7450163227977</c:v>
                </c:pt>
                <c:pt idx="21">
                  <c:v>2032.4675941419518</c:v>
                </c:pt>
                <c:pt idx="22">
                  <c:v>1996.9723090293933</c:v>
                </c:pt>
                <c:pt idx="23">
                  <c:v>1920.8784963700818</c:v>
                </c:pt>
                <c:pt idx="24">
                  <c:v>1798.1778092018924</c:v>
                </c:pt>
                <c:pt idx="25">
                  <c:v>1826.6463659318633</c:v>
                </c:pt>
                <c:pt idx="26">
                  <c:v>1841.6625021416382</c:v>
                </c:pt>
                <c:pt idx="27">
                  <c:v>1883.2347673819702</c:v>
                </c:pt>
                <c:pt idx="28">
                  <c:v>1965.0712598532264</c:v>
                </c:pt>
                <c:pt idx="29">
                  <c:v>1981.0758708310493</c:v>
                </c:pt>
                <c:pt idx="30">
                  <c:v>1745.7494055756797</c:v>
                </c:pt>
                <c:pt idx="31">
                  <c:v>1919.7792225514174</c:v>
                </c:pt>
                <c:pt idx="32">
                  <c:v>1948.8794685201126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4-47B2-A501-270889EB9DC5}"/>
            </c:ext>
          </c:extLst>
        </c:ser>
        <c:ser>
          <c:idx val="4"/>
          <c:order val="4"/>
          <c:tx>
            <c:strRef>
              <c:f>'Consum Final sectors'!$A$12</c:f>
              <c:strCache>
                <c:ptCount val="1"/>
                <c:pt idx="0">
                  <c:v>Primari</c:v>
                </c:pt>
              </c:strCache>
            </c:strRef>
          </c:tx>
          <c:marker>
            <c:symbol val="none"/>
          </c:marker>
          <c:cat>
            <c:numRef>
              <c:f>'Consum Final sectors'!$C$7:$AI$7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sectors'!$C$12:$AI$12</c:f>
              <c:numCache>
                <c:formatCode>#,##0.0</c:formatCode>
                <c:ptCount val="33"/>
                <c:pt idx="0">
                  <c:v>232.89938247961899</c:v>
                </c:pt>
                <c:pt idx="1">
                  <c:v>235.34371258962904</c:v>
                </c:pt>
                <c:pt idx="2">
                  <c:v>232.187467554753</c:v>
                </c:pt>
                <c:pt idx="3">
                  <c:v>237.14368202895403</c:v>
                </c:pt>
                <c:pt idx="4">
                  <c:v>235.52254685164303</c:v>
                </c:pt>
                <c:pt idx="5">
                  <c:v>244.38580327032</c:v>
                </c:pt>
                <c:pt idx="6">
                  <c:v>253.36441550444798</c:v>
                </c:pt>
                <c:pt idx="7">
                  <c:v>248.16225894848799</c:v>
                </c:pt>
                <c:pt idx="8">
                  <c:v>255.14575322309</c:v>
                </c:pt>
                <c:pt idx="9">
                  <c:v>263.32811313785601</c:v>
                </c:pt>
                <c:pt idx="10">
                  <c:v>257.47970008902303</c:v>
                </c:pt>
                <c:pt idx="11">
                  <c:v>262.09518002248399</c:v>
                </c:pt>
                <c:pt idx="12">
                  <c:v>251.43214163653005</c:v>
                </c:pt>
                <c:pt idx="13">
                  <c:v>245.32510744530666</c:v>
                </c:pt>
                <c:pt idx="14">
                  <c:v>241.20705245928866</c:v>
                </c:pt>
                <c:pt idx="15">
                  <c:v>250.58059260500113</c:v>
                </c:pt>
                <c:pt idx="16">
                  <c:v>234.20628105859885</c:v>
                </c:pt>
                <c:pt idx="17">
                  <c:v>237.9322383331853</c:v>
                </c:pt>
                <c:pt idx="18">
                  <c:v>242.3207874014372</c:v>
                </c:pt>
                <c:pt idx="19">
                  <c:v>246.39541128570505</c:v>
                </c:pt>
                <c:pt idx="20">
                  <c:v>250.59189108390493</c:v>
                </c:pt>
                <c:pt idx="21">
                  <c:v>227.07481167101483</c:v>
                </c:pt>
                <c:pt idx="22">
                  <c:v>223.82946338508398</c:v>
                </c:pt>
                <c:pt idx="23">
                  <c:v>215.68937362923973</c:v>
                </c:pt>
                <c:pt idx="24">
                  <c:v>203.48380093889409</c:v>
                </c:pt>
                <c:pt idx="25">
                  <c:v>210.62644379810183</c:v>
                </c:pt>
                <c:pt idx="26">
                  <c:v>215.02909739896654</c:v>
                </c:pt>
                <c:pt idx="27">
                  <c:v>218.25619075119562</c:v>
                </c:pt>
                <c:pt idx="28">
                  <c:v>215.91453550425746</c:v>
                </c:pt>
                <c:pt idx="29">
                  <c:v>215.78551478250657</c:v>
                </c:pt>
                <c:pt idx="30">
                  <c:v>209.59739615079332</c:v>
                </c:pt>
                <c:pt idx="31">
                  <c:v>211.52298105471078</c:v>
                </c:pt>
                <c:pt idx="32">
                  <c:v>202.35069550713095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14-47B2-A501-270889EB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25376"/>
        <c:axId val="267926912"/>
      </c:lineChart>
      <c:catAx>
        <c:axId val="267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926912"/>
        <c:crosses val="autoZero"/>
        <c:auto val="1"/>
        <c:lblAlgn val="ctr"/>
        <c:lblOffset val="100"/>
        <c:noMultiLvlLbl val="0"/>
      </c:catAx>
      <c:valAx>
        <c:axId val="267926912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267925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Grau d'autoabastament (%)</a:t>
            </a:r>
          </a:p>
        </c:rich>
      </c:tx>
      <c:layout>
        <c:manualLayout>
          <c:xMode val="edge"/>
          <c:yMode val="edge"/>
          <c:x val="0.34867548582701885"/>
          <c:y val="3.69127585619752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70062779212468E-2"/>
          <c:y val="0.13758424492240531"/>
          <c:w val="0.89084166497719264"/>
          <c:h val="0.66219345065089485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'Producció Primària'!$C$25:$AI$25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'Producció Primària'!$C$37:$AI$37</c:f>
              <c:numCache>
                <c:formatCode>0.0%</c:formatCode>
                <c:ptCount val="33"/>
                <c:pt idx="0">
                  <c:v>0.41284609997202026</c:v>
                </c:pt>
                <c:pt idx="1">
                  <c:v>0.42005383932915402</c:v>
                </c:pt>
                <c:pt idx="2">
                  <c:v>0.42190251819565383</c:v>
                </c:pt>
                <c:pt idx="3">
                  <c:v>0.3993918854395736</c:v>
                </c:pt>
                <c:pt idx="4">
                  <c:v>0.39553034573863904</c:v>
                </c:pt>
                <c:pt idx="5">
                  <c:v>0.35704742713996762</c:v>
                </c:pt>
                <c:pt idx="6">
                  <c:v>0.3587355717583573</c:v>
                </c:pt>
                <c:pt idx="7">
                  <c:v>0.34465458426750378</c:v>
                </c:pt>
                <c:pt idx="8">
                  <c:v>0.34982882390367548</c:v>
                </c:pt>
                <c:pt idx="9">
                  <c:v>0.31974434135647645</c:v>
                </c:pt>
                <c:pt idx="10">
                  <c:v>0.32722407863607411</c:v>
                </c:pt>
                <c:pt idx="11">
                  <c:v>0.32703130388159302</c:v>
                </c:pt>
                <c:pt idx="12">
                  <c:v>0.30732820567693075</c:v>
                </c:pt>
                <c:pt idx="13">
                  <c:v>0.30412188113853189</c:v>
                </c:pt>
                <c:pt idx="14">
                  <c:v>0.28532971782521527</c:v>
                </c:pt>
                <c:pt idx="15">
                  <c:v>0.24177909262407443</c:v>
                </c:pt>
                <c:pt idx="16">
                  <c:v>0.26939245640369214</c:v>
                </c:pt>
                <c:pt idx="17">
                  <c:v>0.24322771738198101</c:v>
                </c:pt>
                <c:pt idx="18">
                  <c:v>0.27272527120960099</c:v>
                </c:pt>
                <c:pt idx="19">
                  <c:v>0.25438030848840693</c:v>
                </c:pt>
                <c:pt idx="20">
                  <c:v>0.30222355152389835</c:v>
                </c:pt>
                <c:pt idx="21">
                  <c:v>0.28734242475295407</c:v>
                </c:pt>
                <c:pt idx="22">
                  <c:v>0.32342049019555547</c:v>
                </c:pt>
                <c:pt idx="23">
                  <c:v>0.36629221553706803</c:v>
                </c:pt>
                <c:pt idx="24">
                  <c:v>0.35241444651317266</c:v>
                </c:pt>
                <c:pt idx="25">
                  <c:v>0.3359930933327413</c:v>
                </c:pt>
                <c:pt idx="26">
                  <c:v>0.33418013130575863</c:v>
                </c:pt>
                <c:pt idx="27">
                  <c:v>0.33197709616026588</c:v>
                </c:pt>
                <c:pt idx="28">
                  <c:v>0.30599330189885837</c:v>
                </c:pt>
                <c:pt idx="29">
                  <c:v>0.32298806534582658</c:v>
                </c:pt>
                <c:pt idx="30">
                  <c:v>0.36147500010874473</c:v>
                </c:pt>
                <c:pt idx="31">
                  <c:v>0.34416356901512224</c:v>
                </c:pt>
                <c:pt idx="32">
                  <c:v>0.34072233934016449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A-4F2F-ABE4-C11F3C11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63136"/>
        <c:axId val="246088448"/>
      </c:lineChart>
      <c:catAx>
        <c:axId val="2399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608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088448"/>
        <c:scaling>
          <c:orientation val="minMax"/>
          <c:min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399631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u="none" strike="noStrike" baseline="0"/>
              <a:t>Evolució del consum d'energia elèctrica per sectors (ktep) </a:t>
            </a:r>
            <a:endParaRPr lang="es-ES" sz="10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'Consum Final sectors EE'!$A$9</c:f>
              <c:strCache>
                <c:ptCount val="1"/>
                <c:pt idx="0">
                  <c:v>Indústria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EE'!$C$9:$AI$9</c:f>
              <c:numCache>
                <c:formatCode>#,##0.0</c:formatCode>
                <c:ptCount val="33"/>
                <c:pt idx="0">
                  <c:v>1162.20723659962</c:v>
                </c:pt>
                <c:pt idx="1">
                  <c:v>1150.77425336376</c:v>
                </c:pt>
                <c:pt idx="2">
                  <c:v>1119.45456096983</c:v>
                </c:pt>
                <c:pt idx="3">
                  <c:v>1090.03237757789</c:v>
                </c:pt>
                <c:pt idx="4">
                  <c:v>1159.2746807040501</c:v>
                </c:pt>
                <c:pt idx="5">
                  <c:v>1220.5692515974899</c:v>
                </c:pt>
                <c:pt idx="6">
                  <c:v>1246.4957847002199</c:v>
                </c:pt>
                <c:pt idx="7">
                  <c:v>1316.86946661672</c:v>
                </c:pt>
                <c:pt idx="8">
                  <c:v>1460.4615342804</c:v>
                </c:pt>
                <c:pt idx="9">
                  <c:v>1485.70379932325</c:v>
                </c:pt>
                <c:pt idx="10">
                  <c:v>1544.7461800475401</c:v>
                </c:pt>
                <c:pt idx="11">
                  <c:v>1603.8491226010001</c:v>
                </c:pt>
                <c:pt idx="12">
                  <c:v>1648.8413504251901</c:v>
                </c:pt>
                <c:pt idx="13">
                  <c:v>1687.6407423374301</c:v>
                </c:pt>
                <c:pt idx="14">
                  <c:v>1697.63058333657</c:v>
                </c:pt>
                <c:pt idx="15">
                  <c:v>1740.77098363956</c:v>
                </c:pt>
                <c:pt idx="16">
                  <c:v>1760.59205179987</c:v>
                </c:pt>
                <c:pt idx="17">
                  <c:v>1766.5680404572399</c:v>
                </c:pt>
                <c:pt idx="18">
                  <c:v>1655.41737597675</c:v>
                </c:pt>
                <c:pt idx="19">
                  <c:v>1455.7697992101901</c:v>
                </c:pt>
                <c:pt idx="20">
                  <c:v>1500.2170136841501</c:v>
                </c:pt>
                <c:pt idx="21">
                  <c:v>1489.65240949757</c:v>
                </c:pt>
                <c:pt idx="22">
                  <c:v>1440.9999941001799</c:v>
                </c:pt>
                <c:pt idx="23">
                  <c:v>1387.20621596504</c:v>
                </c:pt>
                <c:pt idx="24">
                  <c:v>1421.88953144263</c:v>
                </c:pt>
                <c:pt idx="25">
                  <c:v>1455.7216714190399</c:v>
                </c:pt>
                <c:pt idx="26">
                  <c:v>1468.6778490193699</c:v>
                </c:pt>
                <c:pt idx="27">
                  <c:v>1514.84388150414</c:v>
                </c:pt>
                <c:pt idx="28">
                  <c:v>1438.63924344661</c:v>
                </c:pt>
                <c:pt idx="29">
                  <c:v>1435.0575844611701</c:v>
                </c:pt>
                <c:pt idx="30">
                  <c:v>1344.28936187915</c:v>
                </c:pt>
                <c:pt idx="31">
                  <c:v>1386.3356319268801</c:v>
                </c:pt>
                <c:pt idx="32">
                  <c:v>1315.1452228835501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5-4B74-8742-67AA24A8D926}"/>
            </c:ext>
          </c:extLst>
        </c:ser>
        <c:ser>
          <c:idx val="4"/>
          <c:order val="1"/>
          <c:tx>
            <c:strRef>
              <c:f>'Consum Final sectors EE'!$A$8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EE'!$C$8:$AI$8</c:f>
              <c:numCache>
                <c:formatCode>#,##0.0</c:formatCode>
                <c:ptCount val="33"/>
                <c:pt idx="0">
                  <c:v>47.2</c:v>
                </c:pt>
                <c:pt idx="1">
                  <c:v>49.8</c:v>
                </c:pt>
                <c:pt idx="2">
                  <c:v>52.2</c:v>
                </c:pt>
                <c:pt idx="3">
                  <c:v>52.2</c:v>
                </c:pt>
                <c:pt idx="4">
                  <c:v>51.6</c:v>
                </c:pt>
                <c:pt idx="5">
                  <c:v>53.2</c:v>
                </c:pt>
                <c:pt idx="6">
                  <c:v>58.4</c:v>
                </c:pt>
                <c:pt idx="7">
                  <c:v>56.1</c:v>
                </c:pt>
                <c:pt idx="8">
                  <c:v>48.6</c:v>
                </c:pt>
                <c:pt idx="9">
                  <c:v>56.6</c:v>
                </c:pt>
                <c:pt idx="10">
                  <c:v>56</c:v>
                </c:pt>
                <c:pt idx="11">
                  <c:v>62</c:v>
                </c:pt>
                <c:pt idx="12">
                  <c:v>61</c:v>
                </c:pt>
                <c:pt idx="13">
                  <c:v>64.161927464000001</c:v>
                </c:pt>
                <c:pt idx="14">
                  <c:v>67.210699704000007</c:v>
                </c:pt>
                <c:pt idx="15">
                  <c:v>66.271023111999995</c:v>
                </c:pt>
                <c:pt idx="16">
                  <c:v>69.564094261999998</c:v>
                </c:pt>
                <c:pt idx="17">
                  <c:v>75.129453541999993</c:v>
                </c:pt>
                <c:pt idx="18">
                  <c:v>80.105347666</c:v>
                </c:pt>
                <c:pt idx="19">
                  <c:v>81.834577530000004</c:v>
                </c:pt>
                <c:pt idx="20">
                  <c:v>85.955791356000006</c:v>
                </c:pt>
                <c:pt idx="21">
                  <c:v>88.778270677999998</c:v>
                </c:pt>
                <c:pt idx="22">
                  <c:v>86.125998342000003</c:v>
                </c:pt>
                <c:pt idx="23">
                  <c:v>86.148271739999998</c:v>
                </c:pt>
                <c:pt idx="24">
                  <c:v>86.511895736</c:v>
                </c:pt>
                <c:pt idx="25">
                  <c:v>86.488492641999997</c:v>
                </c:pt>
                <c:pt idx="26">
                  <c:v>86.887147705999993</c:v>
                </c:pt>
                <c:pt idx="27">
                  <c:v>89.802902713999998</c:v>
                </c:pt>
                <c:pt idx="28">
                  <c:v>89.932293240000007</c:v>
                </c:pt>
                <c:pt idx="29">
                  <c:v>89.980729041999993</c:v>
                </c:pt>
                <c:pt idx="30">
                  <c:v>78.422832830000004</c:v>
                </c:pt>
                <c:pt idx="31">
                  <c:v>80.494514522000003</c:v>
                </c:pt>
                <c:pt idx="32">
                  <c:v>88.710447294000005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5-4B74-8742-67AA24A8D926}"/>
            </c:ext>
          </c:extLst>
        </c:ser>
        <c:ser>
          <c:idx val="5"/>
          <c:order val="2"/>
          <c:tx>
            <c:strRef>
              <c:f>'Consum Final sectors EE'!$A$10</c:f>
              <c:strCache>
                <c:ptCount val="1"/>
                <c:pt idx="0">
                  <c:v>Domèstic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EE'!$C$10:$AI$10</c:f>
              <c:numCache>
                <c:formatCode>#,##0.0</c:formatCode>
                <c:ptCount val="33"/>
                <c:pt idx="0">
                  <c:v>466.7</c:v>
                </c:pt>
                <c:pt idx="1">
                  <c:v>542.79999999999995</c:v>
                </c:pt>
                <c:pt idx="2">
                  <c:v>546</c:v>
                </c:pt>
                <c:pt idx="3">
                  <c:v>555</c:v>
                </c:pt>
                <c:pt idx="4">
                  <c:v>554.1</c:v>
                </c:pt>
                <c:pt idx="5">
                  <c:v>561</c:v>
                </c:pt>
                <c:pt idx="6">
                  <c:v>579.6</c:v>
                </c:pt>
                <c:pt idx="7">
                  <c:v>587.70000000000005</c:v>
                </c:pt>
                <c:pt idx="8">
                  <c:v>616.9</c:v>
                </c:pt>
                <c:pt idx="9">
                  <c:v>628.6</c:v>
                </c:pt>
                <c:pt idx="10">
                  <c:v>687.4</c:v>
                </c:pt>
                <c:pt idx="11">
                  <c:v>707.6</c:v>
                </c:pt>
                <c:pt idx="12">
                  <c:v>751.2</c:v>
                </c:pt>
                <c:pt idx="13">
                  <c:v>808.17378542799997</c:v>
                </c:pt>
                <c:pt idx="14">
                  <c:v>839.00667046199999</c:v>
                </c:pt>
                <c:pt idx="15">
                  <c:v>886.54912742399995</c:v>
                </c:pt>
                <c:pt idx="16">
                  <c:v>907.35268626599998</c:v>
                </c:pt>
                <c:pt idx="17">
                  <c:v>926.13869706200001</c:v>
                </c:pt>
                <c:pt idx="18">
                  <c:v>947.02920809600005</c:v>
                </c:pt>
                <c:pt idx="19">
                  <c:v>989.34862189800003</c:v>
                </c:pt>
                <c:pt idx="20">
                  <c:v>975.57622723400004</c:v>
                </c:pt>
                <c:pt idx="21">
                  <c:v>920.36106768000002</c:v>
                </c:pt>
                <c:pt idx="22">
                  <c:v>917.35024913200004</c:v>
                </c:pt>
                <c:pt idx="23">
                  <c:v>881.41368008434802</c:v>
                </c:pt>
                <c:pt idx="24">
                  <c:v>826.33958780728506</c:v>
                </c:pt>
                <c:pt idx="25">
                  <c:v>838.75491628957195</c:v>
                </c:pt>
                <c:pt idx="26">
                  <c:v>842.06752883808895</c:v>
                </c:pt>
                <c:pt idx="27">
                  <c:v>856.57378936775694</c:v>
                </c:pt>
                <c:pt idx="28">
                  <c:v>877.32733745447797</c:v>
                </c:pt>
                <c:pt idx="29">
                  <c:v>865.81468095044499</c:v>
                </c:pt>
                <c:pt idx="30">
                  <c:v>893.297953200199</c:v>
                </c:pt>
                <c:pt idx="31">
                  <c:v>845.20604470959904</c:v>
                </c:pt>
                <c:pt idx="32">
                  <c:v>860.43376753524001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5-4B74-8742-67AA24A8D926}"/>
            </c:ext>
          </c:extLst>
        </c:ser>
        <c:ser>
          <c:idx val="6"/>
          <c:order val="3"/>
          <c:tx>
            <c:strRef>
              <c:f>'Consum Final sectors EE'!$A$11</c:f>
              <c:strCache>
                <c:ptCount val="1"/>
                <c:pt idx="0">
                  <c:v>Serveis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EE'!$C$11:$AI$11</c:f>
              <c:numCache>
                <c:formatCode>#,##0.0</c:formatCode>
                <c:ptCount val="33"/>
                <c:pt idx="0">
                  <c:v>475.4</c:v>
                </c:pt>
                <c:pt idx="1">
                  <c:v>492.1</c:v>
                </c:pt>
                <c:pt idx="2">
                  <c:v>584.5</c:v>
                </c:pt>
                <c:pt idx="3">
                  <c:v>589.5</c:v>
                </c:pt>
                <c:pt idx="4">
                  <c:v>617.29999999999995</c:v>
                </c:pt>
                <c:pt idx="5">
                  <c:v>646.29999999999995</c:v>
                </c:pt>
                <c:pt idx="6">
                  <c:v>690.1</c:v>
                </c:pt>
                <c:pt idx="7">
                  <c:v>726.4</c:v>
                </c:pt>
                <c:pt idx="8">
                  <c:v>741.7</c:v>
                </c:pt>
                <c:pt idx="9">
                  <c:v>791.5</c:v>
                </c:pt>
                <c:pt idx="10">
                  <c:v>805</c:v>
                </c:pt>
                <c:pt idx="11">
                  <c:v>957.2</c:v>
                </c:pt>
                <c:pt idx="12">
                  <c:v>945.3</c:v>
                </c:pt>
                <c:pt idx="13">
                  <c:v>1090.8839194863999</c:v>
                </c:pt>
                <c:pt idx="14">
                  <c:v>1144.30130815137</c:v>
                </c:pt>
                <c:pt idx="15">
                  <c:v>1207.2008912634999</c:v>
                </c:pt>
                <c:pt idx="16">
                  <c:v>1265.2743877784401</c:v>
                </c:pt>
                <c:pt idx="17">
                  <c:v>1292.3221285696</c:v>
                </c:pt>
                <c:pt idx="18">
                  <c:v>1311.9916461712</c:v>
                </c:pt>
                <c:pt idx="19">
                  <c:v>1306.8515208138899</c:v>
                </c:pt>
                <c:pt idx="20">
                  <c:v>1303.2793318081201</c:v>
                </c:pt>
                <c:pt idx="21">
                  <c:v>1309.0920507897899</c:v>
                </c:pt>
                <c:pt idx="22">
                  <c:v>1276.8387074381001</c:v>
                </c:pt>
                <c:pt idx="23">
                  <c:v>1223.7040576556101</c:v>
                </c:pt>
                <c:pt idx="24">
                  <c:v>1199.6999408772101</c:v>
                </c:pt>
                <c:pt idx="25">
                  <c:v>1223.7260491464399</c:v>
                </c:pt>
                <c:pt idx="26">
                  <c:v>1222.9847632297301</c:v>
                </c:pt>
                <c:pt idx="27">
                  <c:v>1242.14562679291</c:v>
                </c:pt>
                <c:pt idx="28">
                  <c:v>1250.71886515952</c:v>
                </c:pt>
                <c:pt idx="29">
                  <c:v>1243.91192944353</c:v>
                </c:pt>
                <c:pt idx="30">
                  <c:v>1084.0105295266601</c:v>
                </c:pt>
                <c:pt idx="31">
                  <c:v>1157.0583035202901</c:v>
                </c:pt>
                <c:pt idx="32">
                  <c:v>1231.9232325742601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5-4B74-8742-67AA24A8D926}"/>
            </c:ext>
          </c:extLst>
        </c:ser>
        <c:ser>
          <c:idx val="7"/>
          <c:order val="4"/>
          <c:tx>
            <c:strRef>
              <c:f>'Consum Final sectors EE'!$A$12</c:f>
              <c:strCache>
                <c:ptCount val="1"/>
                <c:pt idx="0">
                  <c:v>Primari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EE'!$C$12:$AI$12</c:f>
              <c:numCache>
                <c:formatCode>#,##0.0</c:formatCode>
                <c:ptCount val="33"/>
                <c:pt idx="0">
                  <c:v>25.1</c:v>
                </c:pt>
                <c:pt idx="1">
                  <c:v>23.8</c:v>
                </c:pt>
                <c:pt idx="2">
                  <c:v>21.1</c:v>
                </c:pt>
                <c:pt idx="3">
                  <c:v>22.3</c:v>
                </c:pt>
                <c:pt idx="4">
                  <c:v>23.4</c:v>
                </c:pt>
                <c:pt idx="5">
                  <c:v>24.1</c:v>
                </c:pt>
                <c:pt idx="6">
                  <c:v>23.4</c:v>
                </c:pt>
                <c:pt idx="7">
                  <c:v>23.6</c:v>
                </c:pt>
                <c:pt idx="8">
                  <c:v>25</c:v>
                </c:pt>
                <c:pt idx="9">
                  <c:v>22.6</c:v>
                </c:pt>
                <c:pt idx="10">
                  <c:v>26.9</c:v>
                </c:pt>
                <c:pt idx="11">
                  <c:v>33.4</c:v>
                </c:pt>
                <c:pt idx="12">
                  <c:v>34</c:v>
                </c:pt>
                <c:pt idx="13">
                  <c:v>27.077760221999998</c:v>
                </c:pt>
                <c:pt idx="14">
                  <c:v>27.554028652</c:v>
                </c:pt>
                <c:pt idx="15">
                  <c:v>29.413596332000001</c:v>
                </c:pt>
                <c:pt idx="16">
                  <c:v>30.234023604000001</c:v>
                </c:pt>
                <c:pt idx="17">
                  <c:v>30.280179029999999</c:v>
                </c:pt>
                <c:pt idx="18">
                  <c:v>30.624241638000001</c:v>
                </c:pt>
                <c:pt idx="19">
                  <c:v>29.635202851999999</c:v>
                </c:pt>
                <c:pt idx="20">
                  <c:v>29.299077872000002</c:v>
                </c:pt>
                <c:pt idx="21">
                  <c:v>30.543281495999999</c:v>
                </c:pt>
                <c:pt idx="22">
                  <c:v>30.528505406000001</c:v>
                </c:pt>
                <c:pt idx="23">
                  <c:v>28.977870885191699</c:v>
                </c:pt>
                <c:pt idx="24">
                  <c:v>28.8579037329743</c:v>
                </c:pt>
                <c:pt idx="25">
                  <c:v>30.607033824535598</c:v>
                </c:pt>
                <c:pt idx="26">
                  <c:v>32.394586977382097</c:v>
                </c:pt>
                <c:pt idx="27">
                  <c:v>33.625726846818097</c:v>
                </c:pt>
                <c:pt idx="28">
                  <c:v>32.833954924742997</c:v>
                </c:pt>
                <c:pt idx="29">
                  <c:v>35.308241511425003</c:v>
                </c:pt>
                <c:pt idx="30">
                  <c:v>32.272594747680898</c:v>
                </c:pt>
                <c:pt idx="31">
                  <c:v>33.368747743000299</c:v>
                </c:pt>
                <c:pt idx="32">
                  <c:v>34.616865139657897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5-4B74-8742-67AA24A8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57419136"/>
        <c:axId val="257420672"/>
      </c:barChart>
      <c:catAx>
        <c:axId val="2574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5742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7420672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57419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 alignWithMargins="0"/>
    <c:pageMargins b="1" l="0.75000000000000422" r="0.75000000000000422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del pes dels diferents sectors en el consum d'energia elèctrica (%)</a:t>
            </a:r>
            <a:endParaRPr lang="es-ES" sz="10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'Consum Final sectors EE'!$A$9</c:f>
              <c:strCache>
                <c:ptCount val="1"/>
                <c:pt idx="0">
                  <c:v>Indústria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EE'!$C$9:$AI$9</c:f>
              <c:numCache>
                <c:formatCode>#,##0.0</c:formatCode>
                <c:ptCount val="33"/>
                <c:pt idx="0">
                  <c:v>1162.20723659962</c:v>
                </c:pt>
                <c:pt idx="1">
                  <c:v>1150.77425336376</c:v>
                </c:pt>
                <c:pt idx="2">
                  <c:v>1119.45456096983</c:v>
                </c:pt>
                <c:pt idx="3">
                  <c:v>1090.03237757789</c:v>
                </c:pt>
                <c:pt idx="4">
                  <c:v>1159.2746807040501</c:v>
                </c:pt>
                <c:pt idx="5">
                  <c:v>1220.5692515974899</c:v>
                </c:pt>
                <c:pt idx="6">
                  <c:v>1246.4957847002199</c:v>
                </c:pt>
                <c:pt idx="7">
                  <c:v>1316.86946661672</c:v>
                </c:pt>
                <c:pt idx="8">
                  <c:v>1460.4615342804</c:v>
                </c:pt>
                <c:pt idx="9">
                  <c:v>1485.70379932325</c:v>
                </c:pt>
                <c:pt idx="10">
                  <c:v>1544.7461800475401</c:v>
                </c:pt>
                <c:pt idx="11">
                  <c:v>1603.8491226010001</c:v>
                </c:pt>
                <c:pt idx="12">
                  <c:v>1648.8413504251901</c:v>
                </c:pt>
                <c:pt idx="13">
                  <c:v>1687.6407423374301</c:v>
                </c:pt>
                <c:pt idx="14">
                  <c:v>1697.63058333657</c:v>
                </c:pt>
                <c:pt idx="15">
                  <c:v>1740.77098363956</c:v>
                </c:pt>
                <c:pt idx="16">
                  <c:v>1760.59205179987</c:v>
                </c:pt>
                <c:pt idx="17">
                  <c:v>1766.5680404572399</c:v>
                </c:pt>
                <c:pt idx="18">
                  <c:v>1655.41737597675</c:v>
                </c:pt>
                <c:pt idx="19">
                  <c:v>1455.7697992101901</c:v>
                </c:pt>
                <c:pt idx="20">
                  <c:v>1500.2170136841501</c:v>
                </c:pt>
                <c:pt idx="21">
                  <c:v>1489.65240949757</c:v>
                </c:pt>
                <c:pt idx="22">
                  <c:v>1440.9999941001799</c:v>
                </c:pt>
                <c:pt idx="23">
                  <c:v>1387.20621596504</c:v>
                </c:pt>
                <c:pt idx="24">
                  <c:v>1421.88953144263</c:v>
                </c:pt>
                <c:pt idx="25">
                  <c:v>1455.7216714190399</c:v>
                </c:pt>
                <c:pt idx="26">
                  <c:v>1468.6778490193699</c:v>
                </c:pt>
                <c:pt idx="27">
                  <c:v>1514.84388150414</c:v>
                </c:pt>
                <c:pt idx="28">
                  <c:v>1438.63924344661</c:v>
                </c:pt>
                <c:pt idx="29">
                  <c:v>1435.0575844611701</c:v>
                </c:pt>
                <c:pt idx="30">
                  <c:v>1344.28936187915</c:v>
                </c:pt>
                <c:pt idx="31">
                  <c:v>1386.3356319268801</c:v>
                </c:pt>
                <c:pt idx="32">
                  <c:v>1315.1452228835501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B-4CE1-91BA-E9E534F9F57B}"/>
            </c:ext>
          </c:extLst>
        </c:ser>
        <c:ser>
          <c:idx val="4"/>
          <c:order val="1"/>
          <c:tx>
            <c:strRef>
              <c:f>'Consum Final sectors EE'!$A$8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EE'!$C$8:$AI$8</c:f>
              <c:numCache>
                <c:formatCode>#,##0.0</c:formatCode>
                <c:ptCount val="33"/>
                <c:pt idx="0">
                  <c:v>47.2</c:v>
                </c:pt>
                <c:pt idx="1">
                  <c:v>49.8</c:v>
                </c:pt>
                <c:pt idx="2">
                  <c:v>52.2</c:v>
                </c:pt>
                <c:pt idx="3">
                  <c:v>52.2</c:v>
                </c:pt>
                <c:pt idx="4">
                  <c:v>51.6</c:v>
                </c:pt>
                <c:pt idx="5">
                  <c:v>53.2</c:v>
                </c:pt>
                <c:pt idx="6">
                  <c:v>58.4</c:v>
                </c:pt>
                <c:pt idx="7">
                  <c:v>56.1</c:v>
                </c:pt>
                <c:pt idx="8">
                  <c:v>48.6</c:v>
                </c:pt>
                <c:pt idx="9">
                  <c:v>56.6</c:v>
                </c:pt>
                <c:pt idx="10">
                  <c:v>56</c:v>
                </c:pt>
                <c:pt idx="11">
                  <c:v>62</c:v>
                </c:pt>
                <c:pt idx="12">
                  <c:v>61</c:v>
                </c:pt>
                <c:pt idx="13">
                  <c:v>64.161927464000001</c:v>
                </c:pt>
                <c:pt idx="14">
                  <c:v>67.210699704000007</c:v>
                </c:pt>
                <c:pt idx="15">
                  <c:v>66.271023111999995</c:v>
                </c:pt>
                <c:pt idx="16">
                  <c:v>69.564094261999998</c:v>
                </c:pt>
                <c:pt idx="17">
                  <c:v>75.129453541999993</c:v>
                </c:pt>
                <c:pt idx="18">
                  <c:v>80.105347666</c:v>
                </c:pt>
                <c:pt idx="19">
                  <c:v>81.834577530000004</c:v>
                </c:pt>
                <c:pt idx="20">
                  <c:v>85.955791356000006</c:v>
                </c:pt>
                <c:pt idx="21">
                  <c:v>88.778270677999998</c:v>
                </c:pt>
                <c:pt idx="22">
                  <c:v>86.125998342000003</c:v>
                </c:pt>
                <c:pt idx="23">
                  <c:v>86.148271739999998</c:v>
                </c:pt>
                <c:pt idx="24">
                  <c:v>86.511895736</c:v>
                </c:pt>
                <c:pt idx="25">
                  <c:v>86.488492641999997</c:v>
                </c:pt>
                <c:pt idx="26">
                  <c:v>86.887147705999993</c:v>
                </c:pt>
                <c:pt idx="27">
                  <c:v>89.802902713999998</c:v>
                </c:pt>
                <c:pt idx="28">
                  <c:v>89.932293240000007</c:v>
                </c:pt>
                <c:pt idx="29">
                  <c:v>89.980729041999993</c:v>
                </c:pt>
                <c:pt idx="30">
                  <c:v>78.422832830000004</c:v>
                </c:pt>
                <c:pt idx="31">
                  <c:v>80.494514522000003</c:v>
                </c:pt>
                <c:pt idx="32">
                  <c:v>88.710447294000005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B-4CE1-91BA-E9E534F9F57B}"/>
            </c:ext>
          </c:extLst>
        </c:ser>
        <c:ser>
          <c:idx val="5"/>
          <c:order val="2"/>
          <c:tx>
            <c:strRef>
              <c:f>'Consum Final sectors EE'!$A$10</c:f>
              <c:strCache>
                <c:ptCount val="1"/>
                <c:pt idx="0">
                  <c:v>Domèstic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EE'!$C$10:$AI$10</c:f>
              <c:numCache>
                <c:formatCode>#,##0.0</c:formatCode>
                <c:ptCount val="33"/>
                <c:pt idx="0">
                  <c:v>466.7</c:v>
                </c:pt>
                <c:pt idx="1">
                  <c:v>542.79999999999995</c:v>
                </c:pt>
                <c:pt idx="2">
                  <c:v>546</c:v>
                </c:pt>
                <c:pt idx="3">
                  <c:v>555</c:v>
                </c:pt>
                <c:pt idx="4">
                  <c:v>554.1</c:v>
                </c:pt>
                <c:pt idx="5">
                  <c:v>561</c:v>
                </c:pt>
                <c:pt idx="6">
                  <c:v>579.6</c:v>
                </c:pt>
                <c:pt idx="7">
                  <c:v>587.70000000000005</c:v>
                </c:pt>
                <c:pt idx="8">
                  <c:v>616.9</c:v>
                </c:pt>
                <c:pt idx="9">
                  <c:v>628.6</c:v>
                </c:pt>
                <c:pt idx="10">
                  <c:v>687.4</c:v>
                </c:pt>
                <c:pt idx="11">
                  <c:v>707.6</c:v>
                </c:pt>
                <c:pt idx="12">
                  <c:v>751.2</c:v>
                </c:pt>
                <c:pt idx="13">
                  <c:v>808.17378542799997</c:v>
                </c:pt>
                <c:pt idx="14">
                  <c:v>839.00667046199999</c:v>
                </c:pt>
                <c:pt idx="15">
                  <c:v>886.54912742399995</c:v>
                </c:pt>
                <c:pt idx="16">
                  <c:v>907.35268626599998</c:v>
                </c:pt>
                <c:pt idx="17">
                  <c:v>926.13869706200001</c:v>
                </c:pt>
                <c:pt idx="18">
                  <c:v>947.02920809600005</c:v>
                </c:pt>
                <c:pt idx="19">
                  <c:v>989.34862189800003</c:v>
                </c:pt>
                <c:pt idx="20">
                  <c:v>975.57622723400004</c:v>
                </c:pt>
                <c:pt idx="21">
                  <c:v>920.36106768000002</c:v>
                </c:pt>
                <c:pt idx="22">
                  <c:v>917.35024913200004</c:v>
                </c:pt>
                <c:pt idx="23">
                  <c:v>881.41368008434802</c:v>
                </c:pt>
                <c:pt idx="24">
                  <c:v>826.33958780728506</c:v>
                </c:pt>
                <c:pt idx="25">
                  <c:v>838.75491628957195</c:v>
                </c:pt>
                <c:pt idx="26">
                  <c:v>842.06752883808895</c:v>
                </c:pt>
                <c:pt idx="27">
                  <c:v>856.57378936775694</c:v>
                </c:pt>
                <c:pt idx="28">
                  <c:v>877.32733745447797</c:v>
                </c:pt>
                <c:pt idx="29">
                  <c:v>865.81468095044499</c:v>
                </c:pt>
                <c:pt idx="30">
                  <c:v>893.297953200199</c:v>
                </c:pt>
                <c:pt idx="31">
                  <c:v>845.20604470959904</c:v>
                </c:pt>
                <c:pt idx="32">
                  <c:v>860.43376753524001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B-4CE1-91BA-E9E534F9F57B}"/>
            </c:ext>
          </c:extLst>
        </c:ser>
        <c:ser>
          <c:idx val="6"/>
          <c:order val="3"/>
          <c:tx>
            <c:strRef>
              <c:f>'Consum Final sectors EE'!$A$11</c:f>
              <c:strCache>
                <c:ptCount val="1"/>
                <c:pt idx="0">
                  <c:v>Serveis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EE'!$C$11:$AI$11</c:f>
              <c:numCache>
                <c:formatCode>#,##0.0</c:formatCode>
                <c:ptCount val="33"/>
                <c:pt idx="0">
                  <c:v>475.4</c:v>
                </c:pt>
                <c:pt idx="1">
                  <c:v>492.1</c:v>
                </c:pt>
                <c:pt idx="2">
                  <c:v>584.5</c:v>
                </c:pt>
                <c:pt idx="3">
                  <c:v>589.5</c:v>
                </c:pt>
                <c:pt idx="4">
                  <c:v>617.29999999999995</c:v>
                </c:pt>
                <c:pt idx="5">
                  <c:v>646.29999999999995</c:v>
                </c:pt>
                <c:pt idx="6">
                  <c:v>690.1</c:v>
                </c:pt>
                <c:pt idx="7">
                  <c:v>726.4</c:v>
                </c:pt>
                <c:pt idx="8">
                  <c:v>741.7</c:v>
                </c:pt>
                <c:pt idx="9">
                  <c:v>791.5</c:v>
                </c:pt>
                <c:pt idx="10">
                  <c:v>805</c:v>
                </c:pt>
                <c:pt idx="11">
                  <c:v>957.2</c:v>
                </c:pt>
                <c:pt idx="12">
                  <c:v>945.3</c:v>
                </c:pt>
                <c:pt idx="13">
                  <c:v>1090.8839194863999</c:v>
                </c:pt>
                <c:pt idx="14">
                  <c:v>1144.30130815137</c:v>
                </c:pt>
                <c:pt idx="15">
                  <c:v>1207.2008912634999</c:v>
                </c:pt>
                <c:pt idx="16">
                  <c:v>1265.2743877784401</c:v>
                </c:pt>
                <c:pt idx="17">
                  <c:v>1292.3221285696</c:v>
                </c:pt>
                <c:pt idx="18">
                  <c:v>1311.9916461712</c:v>
                </c:pt>
                <c:pt idx="19">
                  <c:v>1306.8515208138899</c:v>
                </c:pt>
                <c:pt idx="20">
                  <c:v>1303.2793318081201</c:v>
                </c:pt>
                <c:pt idx="21">
                  <c:v>1309.0920507897899</c:v>
                </c:pt>
                <c:pt idx="22">
                  <c:v>1276.8387074381001</c:v>
                </c:pt>
                <c:pt idx="23">
                  <c:v>1223.7040576556101</c:v>
                </c:pt>
                <c:pt idx="24">
                  <c:v>1199.6999408772101</c:v>
                </c:pt>
                <c:pt idx="25">
                  <c:v>1223.7260491464399</c:v>
                </c:pt>
                <c:pt idx="26">
                  <c:v>1222.9847632297301</c:v>
                </c:pt>
                <c:pt idx="27">
                  <c:v>1242.14562679291</c:v>
                </c:pt>
                <c:pt idx="28">
                  <c:v>1250.71886515952</c:v>
                </c:pt>
                <c:pt idx="29">
                  <c:v>1243.91192944353</c:v>
                </c:pt>
                <c:pt idx="30">
                  <c:v>1084.0105295266601</c:v>
                </c:pt>
                <c:pt idx="31">
                  <c:v>1157.0583035202901</c:v>
                </c:pt>
                <c:pt idx="32">
                  <c:v>1231.9232325742601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B-4CE1-91BA-E9E534F9F57B}"/>
            </c:ext>
          </c:extLst>
        </c:ser>
        <c:ser>
          <c:idx val="7"/>
          <c:order val="4"/>
          <c:tx>
            <c:strRef>
              <c:f>'Consum Final sectors EE'!$A$12</c:f>
              <c:strCache>
                <c:ptCount val="1"/>
                <c:pt idx="0">
                  <c:v>Primari</c:v>
                </c:pt>
              </c:strCache>
            </c:strRef>
          </c:tx>
          <c:invertIfNegative val="0"/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EE'!$C$12:$AI$12</c:f>
              <c:numCache>
                <c:formatCode>#,##0.0</c:formatCode>
                <c:ptCount val="33"/>
                <c:pt idx="0">
                  <c:v>25.1</c:v>
                </c:pt>
                <c:pt idx="1">
                  <c:v>23.8</c:v>
                </c:pt>
                <c:pt idx="2">
                  <c:v>21.1</c:v>
                </c:pt>
                <c:pt idx="3">
                  <c:v>22.3</c:v>
                </c:pt>
                <c:pt idx="4">
                  <c:v>23.4</c:v>
                </c:pt>
                <c:pt idx="5">
                  <c:v>24.1</c:v>
                </c:pt>
                <c:pt idx="6">
                  <c:v>23.4</c:v>
                </c:pt>
                <c:pt idx="7">
                  <c:v>23.6</c:v>
                </c:pt>
                <c:pt idx="8">
                  <c:v>25</c:v>
                </c:pt>
                <c:pt idx="9">
                  <c:v>22.6</c:v>
                </c:pt>
                <c:pt idx="10">
                  <c:v>26.9</c:v>
                </c:pt>
                <c:pt idx="11">
                  <c:v>33.4</c:v>
                </c:pt>
                <c:pt idx="12">
                  <c:v>34</c:v>
                </c:pt>
                <c:pt idx="13">
                  <c:v>27.077760221999998</c:v>
                </c:pt>
                <c:pt idx="14">
                  <c:v>27.554028652</c:v>
                </c:pt>
                <c:pt idx="15">
                  <c:v>29.413596332000001</c:v>
                </c:pt>
                <c:pt idx="16">
                  <c:v>30.234023604000001</c:v>
                </c:pt>
                <c:pt idx="17">
                  <c:v>30.280179029999999</c:v>
                </c:pt>
                <c:pt idx="18">
                  <c:v>30.624241638000001</c:v>
                </c:pt>
                <c:pt idx="19">
                  <c:v>29.635202851999999</c:v>
                </c:pt>
                <c:pt idx="20">
                  <c:v>29.299077872000002</c:v>
                </c:pt>
                <c:pt idx="21">
                  <c:v>30.543281495999999</c:v>
                </c:pt>
                <c:pt idx="22">
                  <c:v>30.528505406000001</c:v>
                </c:pt>
                <c:pt idx="23">
                  <c:v>28.977870885191699</c:v>
                </c:pt>
                <c:pt idx="24">
                  <c:v>28.8579037329743</c:v>
                </c:pt>
                <c:pt idx="25">
                  <c:v>30.607033824535598</c:v>
                </c:pt>
                <c:pt idx="26">
                  <c:v>32.394586977382097</c:v>
                </c:pt>
                <c:pt idx="27">
                  <c:v>33.625726846818097</c:v>
                </c:pt>
                <c:pt idx="28">
                  <c:v>32.833954924742997</c:v>
                </c:pt>
                <c:pt idx="29">
                  <c:v>35.308241511425003</c:v>
                </c:pt>
                <c:pt idx="30">
                  <c:v>32.272594747680898</c:v>
                </c:pt>
                <c:pt idx="31">
                  <c:v>33.368747743000299</c:v>
                </c:pt>
                <c:pt idx="32">
                  <c:v>34.616865139657897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B-4CE1-91BA-E9E534F9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8338304"/>
        <c:axId val="268339840"/>
      </c:barChart>
      <c:catAx>
        <c:axId val="2683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33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339840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8338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 alignWithMargins="0"/>
    <c:pageMargins b="1" l="0.75000000000000422" r="0.75000000000000422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elèctrica per sectors (Any 1990 = 100)</a:t>
            </a:r>
          </a:p>
        </c:rich>
      </c:tx>
      <c:layout>
        <c:manualLayout>
          <c:xMode val="edge"/>
          <c:yMode val="edge"/>
          <c:x val="0.15992322962433433"/>
          <c:y val="3.51438247925581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8517936607992E-2"/>
          <c:y val="0.14057529917023392"/>
          <c:w val="0.89017508537881862"/>
          <c:h val="0.54419695940563328"/>
        </c:manualLayout>
      </c:layout>
      <c:lineChart>
        <c:grouping val="standard"/>
        <c:varyColors val="0"/>
        <c:ser>
          <c:idx val="0"/>
          <c:order val="0"/>
          <c:tx>
            <c:strRef>
              <c:f>'Consum Final sectors EE'!$B$74</c:f>
              <c:strCache>
                <c:ptCount val="1"/>
                <c:pt idx="0">
                  <c:v>Indústria</c:v>
                </c:pt>
              </c:strCache>
            </c:strRef>
          </c:tx>
          <c:marker>
            <c:symbol val="circle"/>
            <c:size val="5"/>
          </c:marker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EE'!$C$74:$AI$74</c:f>
              <c:numCache>
                <c:formatCode>#,##0.0</c:formatCode>
                <c:ptCount val="33"/>
                <c:pt idx="0">
                  <c:v>100</c:v>
                </c:pt>
                <c:pt idx="1">
                  <c:v>99.016269829009957</c:v>
                </c:pt>
                <c:pt idx="2">
                  <c:v>96.321424072794841</c:v>
                </c:pt>
                <c:pt idx="3">
                  <c:v>93.789846014648916</c:v>
                </c:pt>
                <c:pt idx="4">
                  <c:v>99.747673581507712</c:v>
                </c:pt>
                <c:pt idx="5">
                  <c:v>105.0216530374243</c:v>
                </c:pt>
                <c:pt idx="6">
                  <c:v>107.25245424793697</c:v>
                </c:pt>
                <c:pt idx="7">
                  <c:v>113.30762923741638</c:v>
                </c:pt>
                <c:pt idx="8">
                  <c:v>125.66274656432279</c:v>
                </c:pt>
                <c:pt idx="9">
                  <c:v>127.83467117879206</c:v>
                </c:pt>
                <c:pt idx="10">
                  <c:v>132.91486504310112</c:v>
                </c:pt>
                <c:pt idx="11">
                  <c:v>138.00026983944221</c:v>
                </c:pt>
                <c:pt idx="12">
                  <c:v>141.87154394678882</c:v>
                </c:pt>
                <c:pt idx="13">
                  <c:v>145.20996679345421</c:v>
                </c:pt>
                <c:pt idx="14">
                  <c:v>146.06952442522118</c:v>
                </c:pt>
                <c:pt idx="15">
                  <c:v>149.78146141411912</c:v>
                </c:pt>
                <c:pt idx="16">
                  <c:v>151.4869290395232</c:v>
                </c:pt>
                <c:pt idx="17">
                  <c:v>152.00112207405073</c:v>
                </c:pt>
                <c:pt idx="18">
                  <c:v>142.43736606047659</c:v>
                </c:pt>
                <c:pt idx="19">
                  <c:v>125.25905478522694</c:v>
                </c:pt>
                <c:pt idx="20">
                  <c:v>129.08343421380485</c:v>
                </c:pt>
                <c:pt idx="21">
                  <c:v>128.17442213283644</c:v>
                </c:pt>
                <c:pt idx="22">
                  <c:v>123.98821386762746</c:v>
                </c:pt>
                <c:pt idx="23">
                  <c:v>119.35962643148916</c:v>
                </c:pt>
                <c:pt idx="24">
                  <c:v>122.34388899545894</c:v>
                </c:pt>
                <c:pt idx="25">
                  <c:v>125.25491371729736</c:v>
                </c:pt>
                <c:pt idx="26">
                  <c:v>126.36970436670313</c:v>
                </c:pt>
                <c:pt idx="27">
                  <c:v>130.34197635322445</c:v>
                </c:pt>
                <c:pt idx="28">
                  <c:v>123.78508738732114</c:v>
                </c:pt>
                <c:pt idx="29">
                  <c:v>123.4769100784344</c:v>
                </c:pt>
                <c:pt idx="30">
                  <c:v>115.66692406874569</c:v>
                </c:pt>
                <c:pt idx="31">
                  <c:v>119.28471861722474</c:v>
                </c:pt>
                <c:pt idx="32">
                  <c:v>113.15926983309753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4-4223-BC33-7B8E57A352F4}"/>
            </c:ext>
          </c:extLst>
        </c:ser>
        <c:ser>
          <c:idx val="4"/>
          <c:order val="1"/>
          <c:tx>
            <c:strRef>
              <c:f>'Consum Final sectors EE'!$B$75</c:f>
              <c:strCache>
                <c:ptCount val="1"/>
                <c:pt idx="0">
                  <c:v>Transport</c:v>
                </c:pt>
              </c:strCache>
            </c:strRef>
          </c:tx>
          <c:marker>
            <c:symbol val="circle"/>
            <c:size val="5"/>
          </c:marker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EE'!$C$75:$AI$75</c:f>
              <c:numCache>
                <c:formatCode>#,##0.0</c:formatCode>
                <c:ptCount val="33"/>
                <c:pt idx="0">
                  <c:v>100</c:v>
                </c:pt>
                <c:pt idx="1">
                  <c:v>105.50847457627117</c:v>
                </c:pt>
                <c:pt idx="2">
                  <c:v>110.59322033898304</c:v>
                </c:pt>
                <c:pt idx="3">
                  <c:v>110.59322033898304</c:v>
                </c:pt>
                <c:pt idx="4">
                  <c:v>109.32203389830508</c:v>
                </c:pt>
                <c:pt idx="5">
                  <c:v>112.71186440677965</c:v>
                </c:pt>
                <c:pt idx="6">
                  <c:v>123.72881355932202</c:v>
                </c:pt>
                <c:pt idx="7">
                  <c:v>118.85593220338984</c:v>
                </c:pt>
                <c:pt idx="8">
                  <c:v>102.96610169491525</c:v>
                </c:pt>
                <c:pt idx="9">
                  <c:v>119.91525423728812</c:v>
                </c:pt>
                <c:pt idx="10">
                  <c:v>118.64406779661016</c:v>
                </c:pt>
                <c:pt idx="11">
                  <c:v>131.35593220338981</c:v>
                </c:pt>
                <c:pt idx="12">
                  <c:v>129.23728813559322</c:v>
                </c:pt>
                <c:pt idx="13">
                  <c:v>135.93628699999999</c:v>
                </c:pt>
                <c:pt idx="14">
                  <c:v>142.39555022033898</c:v>
                </c:pt>
                <c:pt idx="15">
                  <c:v>140.40470998305082</c:v>
                </c:pt>
                <c:pt idx="16">
                  <c:v>147.38155563983048</c:v>
                </c:pt>
                <c:pt idx="17">
                  <c:v>159.17257106355927</c:v>
                </c:pt>
                <c:pt idx="18">
                  <c:v>169.7147196313559</c:v>
                </c:pt>
                <c:pt idx="19">
                  <c:v>173.37834222457627</c:v>
                </c:pt>
                <c:pt idx="20">
                  <c:v>182.10972744915256</c:v>
                </c:pt>
                <c:pt idx="21">
                  <c:v>188.08955652118641</c:v>
                </c:pt>
                <c:pt idx="22">
                  <c:v>182.47033547033897</c:v>
                </c:pt>
                <c:pt idx="23">
                  <c:v>182.51752487288132</c:v>
                </c:pt>
                <c:pt idx="24">
                  <c:v>183.28791469491523</c:v>
                </c:pt>
                <c:pt idx="25">
                  <c:v>183.23833186864405</c:v>
                </c:pt>
                <c:pt idx="26">
                  <c:v>184.08294005508472</c:v>
                </c:pt>
                <c:pt idx="27">
                  <c:v>190.26038710593218</c:v>
                </c:pt>
                <c:pt idx="28">
                  <c:v>190.53451957627118</c:v>
                </c:pt>
                <c:pt idx="29">
                  <c:v>190.63713780084743</c:v>
                </c:pt>
                <c:pt idx="30">
                  <c:v>166.15006955508474</c:v>
                </c:pt>
                <c:pt idx="31">
                  <c:v>170.53922568220338</c:v>
                </c:pt>
                <c:pt idx="32">
                  <c:v>187.94586291101695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4-4223-BC33-7B8E57A352F4}"/>
            </c:ext>
          </c:extLst>
        </c:ser>
        <c:ser>
          <c:idx val="1"/>
          <c:order val="2"/>
          <c:tx>
            <c:strRef>
              <c:f>'Consum Final sectors EE'!$B$76</c:f>
              <c:strCache>
                <c:ptCount val="1"/>
                <c:pt idx="0">
                  <c:v>Domèstic + Serveis + Primari</c:v>
                </c:pt>
              </c:strCache>
            </c:strRef>
          </c:tx>
          <c:marker>
            <c:symbol val="circle"/>
            <c:size val="5"/>
          </c:marker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EE'!$C$76:$AI$76</c:f>
              <c:numCache>
                <c:formatCode>#,##0.0</c:formatCode>
                <c:ptCount val="33"/>
                <c:pt idx="0">
                  <c:v>100</c:v>
                </c:pt>
                <c:pt idx="1">
                  <c:v>109.46029776674939</c:v>
                </c:pt>
                <c:pt idx="2">
                  <c:v>119.06534325889164</c:v>
                </c:pt>
                <c:pt idx="3">
                  <c:v>120.63688999172871</c:v>
                </c:pt>
                <c:pt idx="4">
                  <c:v>123.53184449958646</c:v>
                </c:pt>
                <c:pt idx="5">
                  <c:v>127.31596360628619</c:v>
                </c:pt>
                <c:pt idx="6">
                  <c:v>133.69520264681557</c:v>
                </c:pt>
                <c:pt idx="7">
                  <c:v>138.30645161290323</c:v>
                </c:pt>
                <c:pt idx="8">
                  <c:v>143.05210918114145</c:v>
                </c:pt>
                <c:pt idx="9">
                  <c:v>149.1625310173697</c:v>
                </c:pt>
                <c:pt idx="10">
                  <c:v>157.08229942100914</c:v>
                </c:pt>
                <c:pt idx="11">
                  <c:v>175.57899090157159</c:v>
                </c:pt>
                <c:pt idx="12">
                  <c:v>178.91852770885032</c:v>
                </c:pt>
                <c:pt idx="13">
                  <c:v>199.1455195550455</c:v>
                </c:pt>
                <c:pt idx="14">
                  <c:v>207.90550116474046</c:v>
                </c:pt>
                <c:pt idx="15">
                  <c:v>219.51650279357943</c:v>
                </c:pt>
                <c:pt idx="16">
                  <c:v>227.75652374363528</c:v>
                </c:pt>
                <c:pt idx="17">
                  <c:v>232.50010387320103</c:v>
                </c:pt>
                <c:pt idx="18">
                  <c:v>236.72922827803973</c:v>
                </c:pt>
                <c:pt idx="19">
                  <c:v>240.47098279196547</c:v>
                </c:pt>
                <c:pt idx="20">
                  <c:v>238.64295253454512</c:v>
                </c:pt>
                <c:pt idx="21">
                  <c:v>233.66381306511474</c:v>
                </c:pt>
                <c:pt idx="22">
                  <c:v>230.01628018776884</c:v>
                </c:pt>
                <c:pt idx="23">
                  <c:v>220.64677508531329</c:v>
                </c:pt>
                <c:pt idx="24">
                  <c:v>212.45837804150841</c:v>
                </c:pt>
                <c:pt idx="25">
                  <c:v>216.40694781436594</c:v>
                </c:pt>
                <c:pt idx="26">
                  <c:v>216.85761776728714</c:v>
                </c:pt>
                <c:pt idx="27">
                  <c:v>220.46579228778791</c:v>
                </c:pt>
                <c:pt idx="28">
                  <c:v>223.41606260739675</c:v>
                </c:pt>
                <c:pt idx="29">
                  <c:v>221.77779692983873</c:v>
                </c:pt>
                <c:pt idx="30">
                  <c:v>207.77306425501862</c:v>
                </c:pt>
                <c:pt idx="31">
                  <c:v>210.46661455468251</c:v>
                </c:pt>
                <c:pt idx="32">
                  <c:v>219.91044926066562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4-4223-BC33-7B8E57A352F4}"/>
            </c:ext>
          </c:extLst>
        </c:ser>
        <c:ser>
          <c:idx val="5"/>
          <c:order val="3"/>
          <c:tx>
            <c:strRef>
              <c:f>'Consum Final sectors EE'!$B$77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circle"/>
            <c:size val="5"/>
          </c:marker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EE'!$C$77:$AI$77</c:f>
              <c:numCache>
                <c:formatCode>#,##0.0</c:formatCode>
                <c:ptCount val="33"/>
                <c:pt idx="0">
                  <c:v>100</c:v>
                </c:pt>
                <c:pt idx="1">
                  <c:v>103.79797583018633</c:v>
                </c:pt>
                <c:pt idx="2">
                  <c:v>106.73742703342785</c:v>
                </c:pt>
                <c:pt idx="3">
                  <c:v>106.08401638805307</c:v>
                </c:pt>
                <c:pt idx="4">
                  <c:v>110.52405965819945</c:v>
                </c:pt>
                <c:pt idx="5">
                  <c:v>115.09514484161882</c:v>
                </c:pt>
                <c:pt idx="6">
                  <c:v>119.35987995514108</c:v>
                </c:pt>
                <c:pt idx="7">
                  <c:v>124.53645384600634</c:v>
                </c:pt>
                <c:pt idx="8">
                  <c:v>132.89772659211715</c:v>
                </c:pt>
                <c:pt idx="9">
                  <c:v>137.14021294841132</c:v>
                </c:pt>
                <c:pt idx="10">
                  <c:v>143.34447334291679</c:v>
                </c:pt>
                <c:pt idx="11">
                  <c:v>154.55471552398436</c:v>
                </c:pt>
                <c:pt idx="12">
                  <c:v>158.05981403424093</c:v>
                </c:pt>
                <c:pt idx="13">
                  <c:v>168.97573770285018</c:v>
                </c:pt>
                <c:pt idx="14">
                  <c:v>173.46736824253554</c:v>
                </c:pt>
                <c:pt idx="15">
                  <c:v>180.56567834952983</c:v>
                </c:pt>
                <c:pt idx="16">
                  <c:v>185.28915901294371</c:v>
                </c:pt>
                <c:pt idx="17">
                  <c:v>187.92726725704912</c:v>
                </c:pt>
                <c:pt idx="18">
                  <c:v>184.92853243639041</c:v>
                </c:pt>
                <c:pt idx="19">
                  <c:v>177.49824852827811</c:v>
                </c:pt>
                <c:pt idx="20">
                  <c:v>178.91732492988211</c:v>
                </c:pt>
                <c:pt idx="21">
                  <c:v>176.34909117264073</c:v>
                </c:pt>
                <c:pt idx="22">
                  <c:v>172.37117433642067</c:v>
                </c:pt>
                <c:pt idx="23">
                  <c:v>165.73730141437403</c:v>
                </c:pt>
                <c:pt idx="24">
                  <c:v>163.70885843248516</c:v>
                </c:pt>
                <c:pt idx="25">
                  <c:v>167.01672686712143</c:v>
                </c:pt>
                <c:pt idx="26">
                  <c:v>167.83054904648057</c:v>
                </c:pt>
                <c:pt idx="27">
                  <c:v>171.6888497101433</c:v>
                </c:pt>
                <c:pt idx="28">
                  <c:v>169.5047058645801</c:v>
                </c:pt>
                <c:pt idx="29">
                  <c:v>168.61439692455033</c:v>
                </c:pt>
                <c:pt idx="30">
                  <c:v>157.69006068112461</c:v>
                </c:pt>
                <c:pt idx="31">
                  <c:v>160.91388393495617</c:v>
                </c:pt>
                <c:pt idx="32">
                  <c:v>162.21711827728305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4-4223-BC33-7B8E57A35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80800"/>
        <c:axId val="268398976"/>
      </c:lineChart>
      <c:catAx>
        <c:axId val="2683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3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398976"/>
        <c:scaling>
          <c:orientation val="minMax"/>
          <c:min val="8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8380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9550619756345507E-2"/>
          <c:y val="0.83493211910811471"/>
          <c:w val="0.86191555535326869"/>
          <c:h val="0.14270500532481364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444" r="0.75000000000000444" t="1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u="none" strike="noStrike" baseline="0"/>
              <a:t>Evolució del consum d'energia elèctrica per sectors (ktep)</a:t>
            </a:r>
            <a:endParaRPr lang="es-ES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'Consum Final sectors EE'!$A$9</c:f>
              <c:strCache>
                <c:ptCount val="1"/>
                <c:pt idx="0">
                  <c:v>Indústria</c:v>
                </c:pt>
              </c:strCache>
            </c:strRef>
          </c:tx>
          <c:marker>
            <c:symbol val="none"/>
          </c:marker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EE'!$C$9:$AI$9</c:f>
              <c:numCache>
                <c:formatCode>#,##0.0</c:formatCode>
                <c:ptCount val="33"/>
                <c:pt idx="0">
                  <c:v>1162.20723659962</c:v>
                </c:pt>
                <c:pt idx="1">
                  <c:v>1150.77425336376</c:v>
                </c:pt>
                <c:pt idx="2">
                  <c:v>1119.45456096983</c:v>
                </c:pt>
                <c:pt idx="3">
                  <c:v>1090.03237757789</c:v>
                </c:pt>
                <c:pt idx="4">
                  <c:v>1159.2746807040501</c:v>
                </c:pt>
                <c:pt idx="5">
                  <c:v>1220.5692515974899</c:v>
                </c:pt>
                <c:pt idx="6">
                  <c:v>1246.4957847002199</c:v>
                </c:pt>
                <c:pt idx="7">
                  <c:v>1316.86946661672</c:v>
                </c:pt>
                <c:pt idx="8">
                  <c:v>1460.4615342804</c:v>
                </c:pt>
                <c:pt idx="9">
                  <c:v>1485.70379932325</c:v>
                </c:pt>
                <c:pt idx="10">
                  <c:v>1544.7461800475401</c:v>
                </c:pt>
                <c:pt idx="11">
                  <c:v>1603.8491226010001</c:v>
                </c:pt>
                <c:pt idx="12">
                  <c:v>1648.8413504251901</c:v>
                </c:pt>
                <c:pt idx="13">
                  <c:v>1687.6407423374301</c:v>
                </c:pt>
                <c:pt idx="14">
                  <c:v>1697.63058333657</c:v>
                </c:pt>
                <c:pt idx="15">
                  <c:v>1740.77098363956</c:v>
                </c:pt>
                <c:pt idx="16">
                  <c:v>1760.59205179987</c:v>
                </c:pt>
                <c:pt idx="17">
                  <c:v>1766.5680404572399</c:v>
                </c:pt>
                <c:pt idx="18">
                  <c:v>1655.41737597675</c:v>
                </c:pt>
                <c:pt idx="19">
                  <c:v>1455.7697992101901</c:v>
                </c:pt>
                <c:pt idx="20">
                  <c:v>1500.2170136841501</c:v>
                </c:pt>
                <c:pt idx="21">
                  <c:v>1489.65240949757</c:v>
                </c:pt>
                <c:pt idx="22">
                  <c:v>1440.9999941001799</c:v>
                </c:pt>
                <c:pt idx="23">
                  <c:v>1387.20621596504</c:v>
                </c:pt>
                <c:pt idx="24">
                  <c:v>1421.88953144263</c:v>
                </c:pt>
                <c:pt idx="25">
                  <c:v>1455.7216714190399</c:v>
                </c:pt>
                <c:pt idx="26">
                  <c:v>1468.6778490193699</c:v>
                </c:pt>
                <c:pt idx="27">
                  <c:v>1514.84388150414</c:v>
                </c:pt>
                <c:pt idx="28">
                  <c:v>1438.63924344661</c:v>
                </c:pt>
                <c:pt idx="29">
                  <c:v>1435.0575844611701</c:v>
                </c:pt>
                <c:pt idx="30">
                  <c:v>1344.28936187915</c:v>
                </c:pt>
                <c:pt idx="31">
                  <c:v>1386.3356319268801</c:v>
                </c:pt>
                <c:pt idx="32">
                  <c:v>1315.1452228835501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F-40EE-AC11-BFD63EC079CD}"/>
            </c:ext>
          </c:extLst>
        </c:ser>
        <c:ser>
          <c:idx val="1"/>
          <c:order val="1"/>
          <c:tx>
            <c:strRef>
              <c:f>'Consum Final sectors EE'!$A$8</c:f>
              <c:strCache>
                <c:ptCount val="1"/>
                <c:pt idx="0">
                  <c:v>Transport</c:v>
                </c:pt>
              </c:strCache>
            </c:strRef>
          </c:tx>
          <c:marker>
            <c:symbol val="none"/>
          </c:marker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EE'!$C$8:$AI$8</c:f>
              <c:numCache>
                <c:formatCode>#,##0.0</c:formatCode>
                <c:ptCount val="33"/>
                <c:pt idx="0">
                  <c:v>47.2</c:v>
                </c:pt>
                <c:pt idx="1">
                  <c:v>49.8</c:v>
                </c:pt>
                <c:pt idx="2">
                  <c:v>52.2</c:v>
                </c:pt>
                <c:pt idx="3">
                  <c:v>52.2</c:v>
                </c:pt>
                <c:pt idx="4">
                  <c:v>51.6</c:v>
                </c:pt>
                <c:pt idx="5">
                  <c:v>53.2</c:v>
                </c:pt>
                <c:pt idx="6">
                  <c:v>58.4</c:v>
                </c:pt>
                <c:pt idx="7">
                  <c:v>56.1</c:v>
                </c:pt>
                <c:pt idx="8">
                  <c:v>48.6</c:v>
                </c:pt>
                <c:pt idx="9">
                  <c:v>56.6</c:v>
                </c:pt>
                <c:pt idx="10">
                  <c:v>56</c:v>
                </c:pt>
                <c:pt idx="11">
                  <c:v>62</c:v>
                </c:pt>
                <c:pt idx="12">
                  <c:v>61</c:v>
                </c:pt>
                <c:pt idx="13">
                  <c:v>64.161927464000001</c:v>
                </c:pt>
                <c:pt idx="14">
                  <c:v>67.210699704000007</c:v>
                </c:pt>
                <c:pt idx="15">
                  <c:v>66.271023111999995</c:v>
                </c:pt>
                <c:pt idx="16">
                  <c:v>69.564094261999998</c:v>
                </c:pt>
                <c:pt idx="17">
                  <c:v>75.129453541999993</c:v>
                </c:pt>
                <c:pt idx="18">
                  <c:v>80.105347666</c:v>
                </c:pt>
                <c:pt idx="19">
                  <c:v>81.834577530000004</c:v>
                </c:pt>
                <c:pt idx="20">
                  <c:v>85.955791356000006</c:v>
                </c:pt>
                <c:pt idx="21">
                  <c:v>88.778270677999998</c:v>
                </c:pt>
                <c:pt idx="22">
                  <c:v>86.125998342000003</c:v>
                </c:pt>
                <c:pt idx="23">
                  <c:v>86.148271739999998</c:v>
                </c:pt>
                <c:pt idx="24">
                  <c:v>86.511895736</c:v>
                </c:pt>
                <c:pt idx="25">
                  <c:v>86.488492641999997</c:v>
                </c:pt>
                <c:pt idx="26">
                  <c:v>86.887147705999993</c:v>
                </c:pt>
                <c:pt idx="27">
                  <c:v>89.802902713999998</c:v>
                </c:pt>
                <c:pt idx="28">
                  <c:v>89.932293240000007</c:v>
                </c:pt>
                <c:pt idx="29">
                  <c:v>89.980729041999993</c:v>
                </c:pt>
                <c:pt idx="30">
                  <c:v>78.422832830000004</c:v>
                </c:pt>
                <c:pt idx="31">
                  <c:v>80.494514522000003</c:v>
                </c:pt>
                <c:pt idx="32">
                  <c:v>88.710447294000005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F-40EE-AC11-BFD63EC079CD}"/>
            </c:ext>
          </c:extLst>
        </c:ser>
        <c:ser>
          <c:idx val="2"/>
          <c:order val="2"/>
          <c:tx>
            <c:strRef>
              <c:f>'Consum Final sectors EE'!$A$10</c:f>
              <c:strCache>
                <c:ptCount val="1"/>
                <c:pt idx="0">
                  <c:v>Domèstic</c:v>
                </c:pt>
              </c:strCache>
            </c:strRef>
          </c:tx>
          <c:marker>
            <c:symbol val="none"/>
          </c:marker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EE'!$C$10:$AI$10</c:f>
              <c:numCache>
                <c:formatCode>#,##0.0</c:formatCode>
                <c:ptCount val="33"/>
                <c:pt idx="0">
                  <c:v>466.7</c:v>
                </c:pt>
                <c:pt idx="1">
                  <c:v>542.79999999999995</c:v>
                </c:pt>
                <c:pt idx="2">
                  <c:v>546</c:v>
                </c:pt>
                <c:pt idx="3">
                  <c:v>555</c:v>
                </c:pt>
                <c:pt idx="4">
                  <c:v>554.1</c:v>
                </c:pt>
                <c:pt idx="5">
                  <c:v>561</c:v>
                </c:pt>
                <c:pt idx="6">
                  <c:v>579.6</c:v>
                </c:pt>
                <c:pt idx="7">
                  <c:v>587.70000000000005</c:v>
                </c:pt>
                <c:pt idx="8">
                  <c:v>616.9</c:v>
                </c:pt>
                <c:pt idx="9">
                  <c:v>628.6</c:v>
                </c:pt>
                <c:pt idx="10">
                  <c:v>687.4</c:v>
                </c:pt>
                <c:pt idx="11">
                  <c:v>707.6</c:v>
                </c:pt>
                <c:pt idx="12">
                  <c:v>751.2</c:v>
                </c:pt>
                <c:pt idx="13">
                  <c:v>808.17378542799997</c:v>
                </c:pt>
                <c:pt idx="14">
                  <c:v>839.00667046199999</c:v>
                </c:pt>
                <c:pt idx="15">
                  <c:v>886.54912742399995</c:v>
                </c:pt>
                <c:pt idx="16">
                  <c:v>907.35268626599998</c:v>
                </c:pt>
                <c:pt idx="17">
                  <c:v>926.13869706200001</c:v>
                </c:pt>
                <c:pt idx="18">
                  <c:v>947.02920809600005</c:v>
                </c:pt>
                <c:pt idx="19">
                  <c:v>989.34862189800003</c:v>
                </c:pt>
                <c:pt idx="20">
                  <c:v>975.57622723400004</c:v>
                </c:pt>
                <c:pt idx="21">
                  <c:v>920.36106768000002</c:v>
                </c:pt>
                <c:pt idx="22">
                  <c:v>917.35024913200004</c:v>
                </c:pt>
                <c:pt idx="23">
                  <c:v>881.41368008434802</c:v>
                </c:pt>
                <c:pt idx="24">
                  <c:v>826.33958780728506</c:v>
                </c:pt>
                <c:pt idx="25">
                  <c:v>838.75491628957195</c:v>
                </c:pt>
                <c:pt idx="26">
                  <c:v>842.06752883808895</c:v>
                </c:pt>
                <c:pt idx="27">
                  <c:v>856.57378936775694</c:v>
                </c:pt>
                <c:pt idx="28">
                  <c:v>877.32733745447797</c:v>
                </c:pt>
                <c:pt idx="29">
                  <c:v>865.81468095044499</c:v>
                </c:pt>
                <c:pt idx="30">
                  <c:v>893.297953200199</c:v>
                </c:pt>
                <c:pt idx="31">
                  <c:v>845.20604470959904</c:v>
                </c:pt>
                <c:pt idx="32">
                  <c:v>860.43376753524001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F-40EE-AC11-BFD63EC079CD}"/>
            </c:ext>
          </c:extLst>
        </c:ser>
        <c:ser>
          <c:idx val="3"/>
          <c:order val="3"/>
          <c:tx>
            <c:strRef>
              <c:f>'Consum Final sectors EE'!$A$11</c:f>
              <c:strCache>
                <c:ptCount val="1"/>
                <c:pt idx="0">
                  <c:v>Serveis</c:v>
                </c:pt>
              </c:strCache>
            </c:strRef>
          </c:tx>
          <c:marker>
            <c:symbol val="none"/>
          </c:marker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EE'!$C$11:$AI$11</c:f>
              <c:numCache>
                <c:formatCode>#,##0.0</c:formatCode>
                <c:ptCount val="33"/>
                <c:pt idx="0">
                  <c:v>475.4</c:v>
                </c:pt>
                <c:pt idx="1">
                  <c:v>492.1</c:v>
                </c:pt>
                <c:pt idx="2">
                  <c:v>584.5</c:v>
                </c:pt>
                <c:pt idx="3">
                  <c:v>589.5</c:v>
                </c:pt>
                <c:pt idx="4">
                  <c:v>617.29999999999995</c:v>
                </c:pt>
                <c:pt idx="5">
                  <c:v>646.29999999999995</c:v>
                </c:pt>
                <c:pt idx="6">
                  <c:v>690.1</c:v>
                </c:pt>
                <c:pt idx="7">
                  <c:v>726.4</c:v>
                </c:pt>
                <c:pt idx="8">
                  <c:v>741.7</c:v>
                </c:pt>
                <c:pt idx="9">
                  <c:v>791.5</c:v>
                </c:pt>
                <c:pt idx="10">
                  <c:v>805</c:v>
                </c:pt>
                <c:pt idx="11">
                  <c:v>957.2</c:v>
                </c:pt>
                <c:pt idx="12">
                  <c:v>945.3</c:v>
                </c:pt>
                <c:pt idx="13">
                  <c:v>1090.8839194863999</c:v>
                </c:pt>
                <c:pt idx="14">
                  <c:v>1144.30130815137</c:v>
                </c:pt>
                <c:pt idx="15">
                  <c:v>1207.2008912634999</c:v>
                </c:pt>
                <c:pt idx="16">
                  <c:v>1265.2743877784401</c:v>
                </c:pt>
                <c:pt idx="17">
                  <c:v>1292.3221285696</c:v>
                </c:pt>
                <c:pt idx="18">
                  <c:v>1311.9916461712</c:v>
                </c:pt>
                <c:pt idx="19">
                  <c:v>1306.8515208138899</c:v>
                </c:pt>
                <c:pt idx="20">
                  <c:v>1303.2793318081201</c:v>
                </c:pt>
                <c:pt idx="21">
                  <c:v>1309.0920507897899</c:v>
                </c:pt>
                <c:pt idx="22">
                  <c:v>1276.8387074381001</c:v>
                </c:pt>
                <c:pt idx="23">
                  <c:v>1223.7040576556101</c:v>
                </c:pt>
                <c:pt idx="24">
                  <c:v>1199.6999408772101</c:v>
                </c:pt>
                <c:pt idx="25">
                  <c:v>1223.7260491464399</c:v>
                </c:pt>
                <c:pt idx="26">
                  <c:v>1222.9847632297301</c:v>
                </c:pt>
                <c:pt idx="27">
                  <c:v>1242.14562679291</c:v>
                </c:pt>
                <c:pt idx="28">
                  <c:v>1250.71886515952</c:v>
                </c:pt>
                <c:pt idx="29">
                  <c:v>1243.91192944353</c:v>
                </c:pt>
                <c:pt idx="30">
                  <c:v>1084.0105295266601</c:v>
                </c:pt>
                <c:pt idx="31">
                  <c:v>1157.0583035202901</c:v>
                </c:pt>
                <c:pt idx="32">
                  <c:v>1231.9232325742601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F-40EE-AC11-BFD63EC079CD}"/>
            </c:ext>
          </c:extLst>
        </c:ser>
        <c:ser>
          <c:idx val="4"/>
          <c:order val="4"/>
          <c:tx>
            <c:strRef>
              <c:f>'Consum Final sectors EE'!$A$12</c:f>
              <c:strCache>
                <c:ptCount val="1"/>
                <c:pt idx="0">
                  <c:v>Primari</c:v>
                </c:pt>
              </c:strCache>
            </c:strRef>
          </c:tx>
          <c:marker>
            <c:symbol val="none"/>
          </c:marker>
          <c:cat>
            <c:numRef>
              <c:f>'Consum Final sectors EE'!$C$7:$AI$7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EE'!$C$12:$AI$12</c:f>
              <c:numCache>
                <c:formatCode>#,##0.0</c:formatCode>
                <c:ptCount val="33"/>
                <c:pt idx="0">
                  <c:v>25.1</c:v>
                </c:pt>
                <c:pt idx="1">
                  <c:v>23.8</c:v>
                </c:pt>
                <c:pt idx="2">
                  <c:v>21.1</c:v>
                </c:pt>
                <c:pt idx="3">
                  <c:v>22.3</c:v>
                </c:pt>
                <c:pt idx="4">
                  <c:v>23.4</c:v>
                </c:pt>
                <c:pt idx="5">
                  <c:v>24.1</c:v>
                </c:pt>
                <c:pt idx="6">
                  <c:v>23.4</c:v>
                </c:pt>
                <c:pt idx="7">
                  <c:v>23.6</c:v>
                </c:pt>
                <c:pt idx="8">
                  <c:v>25</c:v>
                </c:pt>
                <c:pt idx="9">
                  <c:v>22.6</c:v>
                </c:pt>
                <c:pt idx="10">
                  <c:v>26.9</c:v>
                </c:pt>
                <c:pt idx="11">
                  <c:v>33.4</c:v>
                </c:pt>
                <c:pt idx="12">
                  <c:v>34</c:v>
                </c:pt>
                <c:pt idx="13">
                  <c:v>27.077760221999998</c:v>
                </c:pt>
                <c:pt idx="14">
                  <c:v>27.554028652</c:v>
                </c:pt>
                <c:pt idx="15">
                  <c:v>29.413596332000001</c:v>
                </c:pt>
                <c:pt idx="16">
                  <c:v>30.234023604000001</c:v>
                </c:pt>
                <c:pt idx="17">
                  <c:v>30.280179029999999</c:v>
                </c:pt>
                <c:pt idx="18">
                  <c:v>30.624241638000001</c:v>
                </c:pt>
                <c:pt idx="19">
                  <c:v>29.635202851999999</c:v>
                </c:pt>
                <c:pt idx="20">
                  <c:v>29.299077872000002</c:v>
                </c:pt>
                <c:pt idx="21">
                  <c:v>30.543281495999999</c:v>
                </c:pt>
                <c:pt idx="22">
                  <c:v>30.528505406000001</c:v>
                </c:pt>
                <c:pt idx="23">
                  <c:v>28.977870885191699</c:v>
                </c:pt>
                <c:pt idx="24">
                  <c:v>28.8579037329743</c:v>
                </c:pt>
                <c:pt idx="25">
                  <c:v>30.607033824535598</c:v>
                </c:pt>
                <c:pt idx="26">
                  <c:v>32.394586977382097</c:v>
                </c:pt>
                <c:pt idx="27">
                  <c:v>33.625726846818097</c:v>
                </c:pt>
                <c:pt idx="28">
                  <c:v>32.833954924742997</c:v>
                </c:pt>
                <c:pt idx="29">
                  <c:v>35.308241511425003</c:v>
                </c:pt>
                <c:pt idx="30">
                  <c:v>32.272594747680898</c:v>
                </c:pt>
                <c:pt idx="31">
                  <c:v>33.368747743000299</c:v>
                </c:pt>
                <c:pt idx="32">
                  <c:v>34.616865139657897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F-40EE-AC11-BFD63EC0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29184"/>
        <c:axId val="268430720"/>
      </c:lineChart>
      <c:catAx>
        <c:axId val="2684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430720"/>
        <c:crosses val="autoZero"/>
        <c:auto val="1"/>
        <c:lblAlgn val="ctr"/>
        <c:lblOffset val="100"/>
        <c:noMultiLvlLbl val="0"/>
      </c:catAx>
      <c:valAx>
        <c:axId val="268430720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268429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u="none" strike="noStrike" baseline="0"/>
              <a:t>Evolució del consum de combustibles per sectors (ktep) </a:t>
            </a:r>
            <a:endParaRPr lang="es-ES" sz="10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'Consum Final sectors Comb'!$A$9</c:f>
              <c:strCache>
                <c:ptCount val="1"/>
                <c:pt idx="0">
                  <c:v>Indústria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Comb'!$C$9:$AI$9</c:f>
              <c:numCache>
                <c:formatCode>#,##0.0</c:formatCode>
                <c:ptCount val="33"/>
                <c:pt idx="0">
                  <c:v>3174.1901590631642</c:v>
                </c:pt>
                <c:pt idx="1">
                  <c:v>3165.9450928086962</c:v>
                </c:pt>
                <c:pt idx="2">
                  <c:v>3070.5801679043479</c:v>
                </c:pt>
                <c:pt idx="3">
                  <c:v>3005.8675339826095</c:v>
                </c:pt>
                <c:pt idx="4">
                  <c:v>3192.6034212869572</c:v>
                </c:pt>
                <c:pt idx="5">
                  <c:v>3360.1840472608701</c:v>
                </c:pt>
                <c:pt idx="6">
                  <c:v>3483.8338252521753</c:v>
                </c:pt>
                <c:pt idx="7">
                  <c:v>3603.8390608695654</c:v>
                </c:pt>
                <c:pt idx="8">
                  <c:v>3729.2740744295779</c:v>
                </c:pt>
                <c:pt idx="9">
                  <c:v>3798.8232015512112</c:v>
                </c:pt>
                <c:pt idx="10">
                  <c:v>3750.50434539451</c:v>
                </c:pt>
                <c:pt idx="11">
                  <c:v>3880.5557973401574</c:v>
                </c:pt>
                <c:pt idx="12">
                  <c:v>4036.5614057145995</c:v>
                </c:pt>
                <c:pt idx="13">
                  <c:v>4352.5513671882745</c:v>
                </c:pt>
                <c:pt idx="14">
                  <c:v>4413.5538279243538</c:v>
                </c:pt>
                <c:pt idx="15">
                  <c:v>4429.5629949042777</c:v>
                </c:pt>
                <c:pt idx="16">
                  <c:v>4225.8967368708354</c:v>
                </c:pt>
                <c:pt idx="17">
                  <c:v>4327.75857519895</c:v>
                </c:pt>
                <c:pt idx="18">
                  <c:v>3917.0851079142785</c:v>
                </c:pt>
                <c:pt idx="19">
                  <c:v>3564.6771386060236</c:v>
                </c:pt>
                <c:pt idx="20">
                  <c:v>3583.7918805894392</c:v>
                </c:pt>
                <c:pt idx="21">
                  <c:v>3508.6136365054645</c:v>
                </c:pt>
                <c:pt idx="22">
                  <c:v>3365.7142108182679</c:v>
                </c:pt>
                <c:pt idx="23">
                  <c:v>3073.6233147623666</c:v>
                </c:pt>
                <c:pt idx="24">
                  <c:v>3247.2647558003864</c:v>
                </c:pt>
                <c:pt idx="25">
                  <c:v>3346.8561132033237</c:v>
                </c:pt>
                <c:pt idx="26">
                  <c:v>3403.1754436671599</c:v>
                </c:pt>
                <c:pt idx="27">
                  <c:v>3507.1807223910664</c:v>
                </c:pt>
                <c:pt idx="28">
                  <c:v>3521.7135545255769</c:v>
                </c:pt>
                <c:pt idx="29">
                  <c:v>3504.1382688435469</c:v>
                </c:pt>
                <c:pt idx="30">
                  <c:v>3356.8289456871794</c:v>
                </c:pt>
                <c:pt idx="31">
                  <c:v>3307.5311929376435</c:v>
                </c:pt>
                <c:pt idx="32">
                  <c:v>3280.535417191591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E-4C7C-8141-8A7ADFE9DB97}"/>
            </c:ext>
          </c:extLst>
        </c:ser>
        <c:ser>
          <c:idx val="4"/>
          <c:order val="1"/>
          <c:tx>
            <c:strRef>
              <c:f>'Consum Final sectors Comb'!$A$8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Comb'!$C$8:$AI$8</c:f>
              <c:numCache>
                <c:formatCode>#,##0.0</c:formatCode>
                <c:ptCount val="33"/>
                <c:pt idx="0">
                  <c:v>3351.5562791598513</c:v>
                </c:pt>
                <c:pt idx="1">
                  <c:v>3559.0619597240088</c:v>
                </c:pt>
                <c:pt idx="2">
                  <c:v>3533.0189491919305</c:v>
                </c:pt>
                <c:pt idx="3">
                  <c:v>3577.5605600282752</c:v>
                </c:pt>
                <c:pt idx="4">
                  <c:v>3793.6769883792326</c:v>
                </c:pt>
                <c:pt idx="5">
                  <c:v>4097.2878547648779</c:v>
                </c:pt>
                <c:pt idx="6">
                  <c:v>4296.8386829597139</c:v>
                </c:pt>
                <c:pt idx="7">
                  <c:v>4465.8946824213435</c:v>
                </c:pt>
                <c:pt idx="8">
                  <c:v>4694.3947543086715</c:v>
                </c:pt>
                <c:pt idx="9">
                  <c:v>4907.3821307559483</c:v>
                </c:pt>
                <c:pt idx="10">
                  <c:v>5025.6156568097076</c:v>
                </c:pt>
                <c:pt idx="11">
                  <c:v>5188.0678163092825</c:v>
                </c:pt>
                <c:pt idx="12">
                  <c:v>5250.2596493491455</c:v>
                </c:pt>
                <c:pt idx="13">
                  <c:v>5390.7251944481623</c:v>
                </c:pt>
                <c:pt idx="14">
                  <c:v>5668.520533835208</c:v>
                </c:pt>
                <c:pt idx="15">
                  <c:v>5608.0696646408614</c:v>
                </c:pt>
                <c:pt idx="16">
                  <c:v>5715.2189910976767</c:v>
                </c:pt>
                <c:pt idx="17">
                  <c:v>5929.4801370346577</c:v>
                </c:pt>
                <c:pt idx="18">
                  <c:v>5570.2922823837298</c:v>
                </c:pt>
                <c:pt idx="19">
                  <c:v>5383.6949301283612</c:v>
                </c:pt>
                <c:pt idx="20">
                  <c:v>5245.4737567724324</c:v>
                </c:pt>
                <c:pt idx="21">
                  <c:v>4982.7823055652862</c:v>
                </c:pt>
                <c:pt idx="22">
                  <c:v>4564.6122156567835</c:v>
                </c:pt>
                <c:pt idx="23">
                  <c:v>4337.4402463591168</c:v>
                </c:pt>
                <c:pt idx="24">
                  <c:v>4455.649269493877</c:v>
                </c:pt>
                <c:pt idx="25">
                  <c:v>4657.2384090560918</c:v>
                </c:pt>
                <c:pt idx="26">
                  <c:v>4853.2288075547713</c:v>
                </c:pt>
                <c:pt idx="27">
                  <c:v>4934.4435567106893</c:v>
                </c:pt>
                <c:pt idx="28">
                  <c:v>5145.6471370878926</c:v>
                </c:pt>
                <c:pt idx="29">
                  <c:v>5337.2126701653306</c:v>
                </c:pt>
                <c:pt idx="30">
                  <c:v>4254.5529653856483</c:v>
                </c:pt>
                <c:pt idx="31">
                  <c:v>4801.0751542522503</c:v>
                </c:pt>
                <c:pt idx="32">
                  <c:v>5324.1103905279579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E-4C7C-8141-8A7ADFE9DB97}"/>
            </c:ext>
          </c:extLst>
        </c:ser>
        <c:ser>
          <c:idx val="5"/>
          <c:order val="2"/>
          <c:tx>
            <c:strRef>
              <c:f>'Consum Final sectors Comb'!$A$10</c:f>
              <c:strCache>
                <c:ptCount val="1"/>
                <c:pt idx="0">
                  <c:v>Domèstic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Comb'!$C$10:$AI$10</c:f>
              <c:numCache>
                <c:formatCode>#,##0.0</c:formatCode>
                <c:ptCount val="33"/>
                <c:pt idx="0">
                  <c:v>800.53102919490107</c:v>
                </c:pt>
                <c:pt idx="1">
                  <c:v>925.89403753497413</c:v>
                </c:pt>
                <c:pt idx="2">
                  <c:v>942.16251876608885</c:v>
                </c:pt>
                <c:pt idx="3">
                  <c:v>974.59423041316495</c:v>
                </c:pt>
                <c:pt idx="4">
                  <c:v>906.76601384450612</c:v>
                </c:pt>
                <c:pt idx="5">
                  <c:v>903.22093641318588</c:v>
                </c:pt>
                <c:pt idx="6">
                  <c:v>1008.2899631526851</c:v>
                </c:pt>
                <c:pt idx="7">
                  <c:v>982.16740171883589</c:v>
                </c:pt>
                <c:pt idx="8">
                  <c:v>1080.346226359814</c:v>
                </c:pt>
                <c:pt idx="9">
                  <c:v>1204.9364713235791</c:v>
                </c:pt>
                <c:pt idx="10">
                  <c:v>1216.716606247418</c:v>
                </c:pt>
                <c:pt idx="11">
                  <c:v>1275.7350872050411</c:v>
                </c:pt>
                <c:pt idx="12">
                  <c:v>1239.6297196989769</c:v>
                </c:pt>
                <c:pt idx="13">
                  <c:v>1451.6558469850693</c:v>
                </c:pt>
                <c:pt idx="14">
                  <c:v>1494.1531399011014</c:v>
                </c:pt>
                <c:pt idx="15">
                  <c:v>1583.0272137985917</c:v>
                </c:pt>
                <c:pt idx="16">
                  <c:v>1395.0799665596619</c:v>
                </c:pt>
                <c:pt idx="17">
                  <c:v>1336.0665269590709</c:v>
                </c:pt>
                <c:pt idx="18">
                  <c:v>1380.1451653659963</c:v>
                </c:pt>
                <c:pt idx="19">
                  <c:v>1436.6953886184833</c:v>
                </c:pt>
                <c:pt idx="20">
                  <c:v>1529.2234465639892</c:v>
                </c:pt>
                <c:pt idx="21">
                  <c:v>1325.6666464295313</c:v>
                </c:pt>
                <c:pt idx="22">
                  <c:v>1338.0000909536861</c:v>
                </c:pt>
                <c:pt idx="23">
                  <c:v>1305.2050211961541</c:v>
                </c:pt>
                <c:pt idx="24">
                  <c:v>1206.4882667123948</c:v>
                </c:pt>
                <c:pt idx="25">
                  <c:v>1221.5091042603312</c:v>
                </c:pt>
                <c:pt idx="26">
                  <c:v>1181.6545950964889</c:v>
                </c:pt>
                <c:pt idx="27">
                  <c:v>1222.4171726127061</c:v>
                </c:pt>
                <c:pt idx="28">
                  <c:v>1355.860632767723</c:v>
                </c:pt>
                <c:pt idx="29">
                  <c:v>1320.4077229809541</c:v>
                </c:pt>
                <c:pt idx="30">
                  <c:v>1222.3075739011738</c:v>
                </c:pt>
                <c:pt idx="31">
                  <c:v>1350.4351677849518</c:v>
                </c:pt>
                <c:pt idx="32">
                  <c:v>1251.3645680788172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E-4C7C-8141-8A7ADFE9DB97}"/>
            </c:ext>
          </c:extLst>
        </c:ser>
        <c:ser>
          <c:idx val="6"/>
          <c:order val="3"/>
          <c:tx>
            <c:strRef>
              <c:f>'Consum Final sectors Comb'!$A$11</c:f>
              <c:strCache>
                <c:ptCount val="1"/>
                <c:pt idx="0">
                  <c:v>Serveis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Comb'!$C$11:$AI$11</c:f>
              <c:numCache>
                <c:formatCode>#,##0.0</c:formatCode>
                <c:ptCount val="33"/>
                <c:pt idx="0">
                  <c:v>389.99836106487805</c:v>
                </c:pt>
                <c:pt idx="1">
                  <c:v>427.050989603468</c:v>
                </c:pt>
                <c:pt idx="2">
                  <c:v>427.91040402114197</c:v>
                </c:pt>
                <c:pt idx="3">
                  <c:v>455.54943957430623</c:v>
                </c:pt>
                <c:pt idx="4">
                  <c:v>412.03118435872193</c:v>
                </c:pt>
                <c:pt idx="5">
                  <c:v>439.48923839377494</c:v>
                </c:pt>
                <c:pt idx="6">
                  <c:v>464.41121676986211</c:v>
                </c:pt>
                <c:pt idx="7">
                  <c:v>439.33697199430196</c:v>
                </c:pt>
                <c:pt idx="8">
                  <c:v>473.46192161672411</c:v>
                </c:pt>
                <c:pt idx="9">
                  <c:v>545.44946261338896</c:v>
                </c:pt>
                <c:pt idx="10">
                  <c:v>603.31607289002795</c:v>
                </c:pt>
                <c:pt idx="11">
                  <c:v>641.31738239276592</c:v>
                </c:pt>
                <c:pt idx="12">
                  <c:v>621.57666383183505</c:v>
                </c:pt>
                <c:pt idx="13">
                  <c:v>766.46090841712612</c:v>
                </c:pt>
                <c:pt idx="14">
                  <c:v>804.7748865108158</c:v>
                </c:pt>
                <c:pt idx="15">
                  <c:v>815.32060755633825</c:v>
                </c:pt>
                <c:pt idx="16">
                  <c:v>745.01239555553934</c:v>
                </c:pt>
                <c:pt idx="17">
                  <c:v>719.66781063814597</c:v>
                </c:pt>
                <c:pt idx="18">
                  <c:v>690.7316671022877</c:v>
                </c:pt>
                <c:pt idx="19">
                  <c:v>718.83411903818114</c:v>
                </c:pt>
                <c:pt idx="20">
                  <c:v>802.4656845146776</c:v>
                </c:pt>
                <c:pt idx="21">
                  <c:v>723.37554335216191</c:v>
                </c:pt>
                <c:pt idx="22">
                  <c:v>720.1336015912932</c:v>
                </c:pt>
                <c:pt idx="23">
                  <c:v>697.17443871447176</c:v>
                </c:pt>
                <c:pt idx="24">
                  <c:v>598.47786832468228</c:v>
                </c:pt>
                <c:pt idx="25">
                  <c:v>602.92031678542344</c:v>
                </c:pt>
                <c:pt idx="26">
                  <c:v>618.67773891190814</c:v>
                </c:pt>
                <c:pt idx="27">
                  <c:v>641.08914058906021</c:v>
                </c:pt>
                <c:pt idx="28">
                  <c:v>714.3523946937064</c:v>
                </c:pt>
                <c:pt idx="29">
                  <c:v>737.16394138751934</c:v>
                </c:pt>
                <c:pt idx="30">
                  <c:v>661.73887604901961</c:v>
                </c:pt>
                <c:pt idx="31">
                  <c:v>762.72091903112732</c:v>
                </c:pt>
                <c:pt idx="32">
                  <c:v>716.95623594585254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E-4C7C-8141-8A7ADFE9DB97}"/>
            </c:ext>
          </c:extLst>
        </c:ser>
        <c:ser>
          <c:idx val="7"/>
          <c:order val="4"/>
          <c:tx>
            <c:strRef>
              <c:f>'Consum Final sectors Comb'!$A$12</c:f>
              <c:strCache>
                <c:ptCount val="1"/>
                <c:pt idx="0">
                  <c:v>Primari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Comb'!$C$12:$AI$12</c:f>
              <c:numCache>
                <c:formatCode>#,##0.0</c:formatCode>
                <c:ptCount val="33"/>
                <c:pt idx="0">
                  <c:v>207.799382479619</c:v>
                </c:pt>
                <c:pt idx="1">
                  <c:v>211.54371258962902</c:v>
                </c:pt>
                <c:pt idx="2">
                  <c:v>211.087467554753</c:v>
                </c:pt>
                <c:pt idx="3">
                  <c:v>214.84368202895402</c:v>
                </c:pt>
                <c:pt idx="4">
                  <c:v>212.12254685164302</c:v>
                </c:pt>
                <c:pt idx="5">
                  <c:v>220.28580327032</c:v>
                </c:pt>
                <c:pt idx="6">
                  <c:v>229.96441550444797</c:v>
                </c:pt>
                <c:pt idx="7">
                  <c:v>224.56225894848799</c:v>
                </c:pt>
                <c:pt idx="8">
                  <c:v>230.14575322309</c:v>
                </c:pt>
                <c:pt idx="9">
                  <c:v>240.72811313785601</c:v>
                </c:pt>
                <c:pt idx="10">
                  <c:v>230.57970008902302</c:v>
                </c:pt>
                <c:pt idx="11">
                  <c:v>228.69518002248398</c:v>
                </c:pt>
                <c:pt idx="12">
                  <c:v>217.43214163653005</c:v>
                </c:pt>
                <c:pt idx="13">
                  <c:v>218.24734722330666</c:v>
                </c:pt>
                <c:pt idx="14">
                  <c:v>213.65302380728866</c:v>
                </c:pt>
                <c:pt idx="15">
                  <c:v>221.16699627300113</c:v>
                </c:pt>
                <c:pt idx="16">
                  <c:v>203.97225745459883</c:v>
                </c:pt>
                <c:pt idx="17">
                  <c:v>207.6520593031853</c:v>
                </c:pt>
                <c:pt idx="18">
                  <c:v>211.6965457634372</c:v>
                </c:pt>
                <c:pt idx="19">
                  <c:v>216.76020843370506</c:v>
                </c:pt>
                <c:pt idx="20">
                  <c:v>221.29281321190493</c:v>
                </c:pt>
                <c:pt idx="21">
                  <c:v>196.53153017501484</c:v>
                </c:pt>
                <c:pt idx="22">
                  <c:v>193.30095797908399</c:v>
                </c:pt>
                <c:pt idx="23">
                  <c:v>186.71150274404803</c:v>
                </c:pt>
                <c:pt idx="24">
                  <c:v>174.62589720591978</c:v>
                </c:pt>
                <c:pt idx="25">
                  <c:v>180.01940997356624</c:v>
                </c:pt>
                <c:pt idx="26">
                  <c:v>182.63451042158445</c:v>
                </c:pt>
                <c:pt idx="27">
                  <c:v>184.63046390437751</c:v>
                </c:pt>
                <c:pt idx="28">
                  <c:v>183.08058057951445</c:v>
                </c:pt>
                <c:pt idx="29">
                  <c:v>180.47727327108157</c:v>
                </c:pt>
                <c:pt idx="30">
                  <c:v>177.32480140311242</c:v>
                </c:pt>
                <c:pt idx="31">
                  <c:v>178.15423331171047</c:v>
                </c:pt>
                <c:pt idx="32">
                  <c:v>167.73383036747305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E-4C7C-8141-8A7ADFE9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7335168"/>
        <c:axId val="267336704"/>
      </c:barChart>
      <c:catAx>
        <c:axId val="2673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33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336704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7335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 alignWithMargins="0"/>
    <c:pageMargins b="1" l="0.75000000000000444" r="0.75000000000000444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del pes dels diferents sectors en el consum de combustibles (%)</a:t>
            </a:r>
            <a:endParaRPr lang="es-ES" sz="10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'Consum Final sectors Comb'!$A$9</c:f>
              <c:strCache>
                <c:ptCount val="1"/>
                <c:pt idx="0">
                  <c:v>Indústria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Comb'!$C$9:$AI$9</c:f>
              <c:numCache>
                <c:formatCode>#,##0.0</c:formatCode>
                <c:ptCount val="33"/>
                <c:pt idx="0">
                  <c:v>3174.1901590631642</c:v>
                </c:pt>
                <c:pt idx="1">
                  <c:v>3165.9450928086962</c:v>
                </c:pt>
                <c:pt idx="2">
                  <c:v>3070.5801679043479</c:v>
                </c:pt>
                <c:pt idx="3">
                  <c:v>3005.8675339826095</c:v>
                </c:pt>
                <c:pt idx="4">
                  <c:v>3192.6034212869572</c:v>
                </c:pt>
                <c:pt idx="5">
                  <c:v>3360.1840472608701</c:v>
                </c:pt>
                <c:pt idx="6">
                  <c:v>3483.8338252521753</c:v>
                </c:pt>
                <c:pt idx="7">
                  <c:v>3603.8390608695654</c:v>
                </c:pt>
                <c:pt idx="8">
                  <c:v>3729.2740744295779</c:v>
                </c:pt>
                <c:pt idx="9">
                  <c:v>3798.8232015512112</c:v>
                </c:pt>
                <c:pt idx="10">
                  <c:v>3750.50434539451</c:v>
                </c:pt>
                <c:pt idx="11">
                  <c:v>3880.5557973401574</c:v>
                </c:pt>
                <c:pt idx="12">
                  <c:v>4036.5614057145995</c:v>
                </c:pt>
                <c:pt idx="13">
                  <c:v>4352.5513671882745</c:v>
                </c:pt>
                <c:pt idx="14">
                  <c:v>4413.5538279243538</c:v>
                </c:pt>
                <c:pt idx="15">
                  <c:v>4429.5629949042777</c:v>
                </c:pt>
                <c:pt idx="16">
                  <c:v>4225.8967368708354</c:v>
                </c:pt>
                <c:pt idx="17">
                  <c:v>4327.75857519895</c:v>
                </c:pt>
                <c:pt idx="18">
                  <c:v>3917.0851079142785</c:v>
                </c:pt>
                <c:pt idx="19">
                  <c:v>3564.6771386060236</c:v>
                </c:pt>
                <c:pt idx="20">
                  <c:v>3583.7918805894392</c:v>
                </c:pt>
                <c:pt idx="21">
                  <c:v>3508.6136365054645</c:v>
                </c:pt>
                <c:pt idx="22">
                  <c:v>3365.7142108182679</c:v>
                </c:pt>
                <c:pt idx="23">
                  <c:v>3073.6233147623666</c:v>
                </c:pt>
                <c:pt idx="24">
                  <c:v>3247.2647558003864</c:v>
                </c:pt>
                <c:pt idx="25">
                  <c:v>3346.8561132033237</c:v>
                </c:pt>
                <c:pt idx="26">
                  <c:v>3403.1754436671599</c:v>
                </c:pt>
                <c:pt idx="27">
                  <c:v>3507.1807223910664</c:v>
                </c:pt>
                <c:pt idx="28">
                  <c:v>3521.7135545255769</c:v>
                </c:pt>
                <c:pt idx="29">
                  <c:v>3504.1382688435469</c:v>
                </c:pt>
                <c:pt idx="30">
                  <c:v>3356.8289456871794</c:v>
                </c:pt>
                <c:pt idx="31">
                  <c:v>3307.5311929376435</c:v>
                </c:pt>
                <c:pt idx="32">
                  <c:v>3280.535417191591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0-4211-A729-4C40929BF980}"/>
            </c:ext>
          </c:extLst>
        </c:ser>
        <c:ser>
          <c:idx val="4"/>
          <c:order val="1"/>
          <c:tx>
            <c:strRef>
              <c:f>'Consum Final sectors Comb'!$A$8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Comb'!$C$8:$AI$8</c:f>
              <c:numCache>
                <c:formatCode>#,##0.0</c:formatCode>
                <c:ptCount val="33"/>
                <c:pt idx="0">
                  <c:v>3351.5562791598513</c:v>
                </c:pt>
                <c:pt idx="1">
                  <c:v>3559.0619597240088</c:v>
                </c:pt>
                <c:pt idx="2">
                  <c:v>3533.0189491919305</c:v>
                </c:pt>
                <c:pt idx="3">
                  <c:v>3577.5605600282752</c:v>
                </c:pt>
                <c:pt idx="4">
                  <c:v>3793.6769883792326</c:v>
                </c:pt>
                <c:pt idx="5">
                  <c:v>4097.2878547648779</c:v>
                </c:pt>
                <c:pt idx="6">
                  <c:v>4296.8386829597139</c:v>
                </c:pt>
                <c:pt idx="7">
                  <c:v>4465.8946824213435</c:v>
                </c:pt>
                <c:pt idx="8">
                  <c:v>4694.3947543086715</c:v>
                </c:pt>
                <c:pt idx="9">
                  <c:v>4907.3821307559483</c:v>
                </c:pt>
                <c:pt idx="10">
                  <c:v>5025.6156568097076</c:v>
                </c:pt>
                <c:pt idx="11">
                  <c:v>5188.0678163092825</c:v>
                </c:pt>
                <c:pt idx="12">
                  <c:v>5250.2596493491455</c:v>
                </c:pt>
                <c:pt idx="13">
                  <c:v>5390.7251944481623</c:v>
                </c:pt>
                <c:pt idx="14">
                  <c:v>5668.520533835208</c:v>
                </c:pt>
                <c:pt idx="15">
                  <c:v>5608.0696646408614</c:v>
                </c:pt>
                <c:pt idx="16">
                  <c:v>5715.2189910976767</c:v>
                </c:pt>
                <c:pt idx="17">
                  <c:v>5929.4801370346577</c:v>
                </c:pt>
                <c:pt idx="18">
                  <c:v>5570.2922823837298</c:v>
                </c:pt>
                <c:pt idx="19">
                  <c:v>5383.6949301283612</c:v>
                </c:pt>
                <c:pt idx="20">
                  <c:v>5245.4737567724324</c:v>
                </c:pt>
                <c:pt idx="21">
                  <c:v>4982.7823055652862</c:v>
                </c:pt>
                <c:pt idx="22">
                  <c:v>4564.6122156567835</c:v>
                </c:pt>
                <c:pt idx="23">
                  <c:v>4337.4402463591168</c:v>
                </c:pt>
                <c:pt idx="24">
                  <c:v>4455.649269493877</c:v>
                </c:pt>
                <c:pt idx="25">
                  <c:v>4657.2384090560918</c:v>
                </c:pt>
                <c:pt idx="26">
                  <c:v>4853.2288075547713</c:v>
                </c:pt>
                <c:pt idx="27">
                  <c:v>4934.4435567106893</c:v>
                </c:pt>
                <c:pt idx="28">
                  <c:v>5145.6471370878926</c:v>
                </c:pt>
                <c:pt idx="29">
                  <c:v>5337.2126701653306</c:v>
                </c:pt>
                <c:pt idx="30">
                  <c:v>4254.5529653856483</c:v>
                </c:pt>
                <c:pt idx="31">
                  <c:v>4801.0751542522503</c:v>
                </c:pt>
                <c:pt idx="32">
                  <c:v>5324.1103905279579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0-4211-A729-4C40929BF980}"/>
            </c:ext>
          </c:extLst>
        </c:ser>
        <c:ser>
          <c:idx val="5"/>
          <c:order val="2"/>
          <c:tx>
            <c:strRef>
              <c:f>'Consum Final sectors Comb'!$A$10</c:f>
              <c:strCache>
                <c:ptCount val="1"/>
                <c:pt idx="0">
                  <c:v>Domèstic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Comb'!$C$10:$AI$10</c:f>
              <c:numCache>
                <c:formatCode>#,##0.0</c:formatCode>
                <c:ptCount val="33"/>
                <c:pt idx="0">
                  <c:v>800.53102919490107</c:v>
                </c:pt>
                <c:pt idx="1">
                  <c:v>925.89403753497413</c:v>
                </c:pt>
                <c:pt idx="2">
                  <c:v>942.16251876608885</c:v>
                </c:pt>
                <c:pt idx="3">
                  <c:v>974.59423041316495</c:v>
                </c:pt>
                <c:pt idx="4">
                  <c:v>906.76601384450612</c:v>
                </c:pt>
                <c:pt idx="5">
                  <c:v>903.22093641318588</c:v>
                </c:pt>
                <c:pt idx="6">
                  <c:v>1008.2899631526851</c:v>
                </c:pt>
                <c:pt idx="7">
                  <c:v>982.16740171883589</c:v>
                </c:pt>
                <c:pt idx="8">
                  <c:v>1080.346226359814</c:v>
                </c:pt>
                <c:pt idx="9">
                  <c:v>1204.9364713235791</c:v>
                </c:pt>
                <c:pt idx="10">
                  <c:v>1216.716606247418</c:v>
                </c:pt>
                <c:pt idx="11">
                  <c:v>1275.7350872050411</c:v>
                </c:pt>
                <c:pt idx="12">
                  <c:v>1239.6297196989769</c:v>
                </c:pt>
                <c:pt idx="13">
                  <c:v>1451.6558469850693</c:v>
                </c:pt>
                <c:pt idx="14">
                  <c:v>1494.1531399011014</c:v>
                </c:pt>
                <c:pt idx="15">
                  <c:v>1583.0272137985917</c:v>
                </c:pt>
                <c:pt idx="16">
                  <c:v>1395.0799665596619</c:v>
                </c:pt>
                <c:pt idx="17">
                  <c:v>1336.0665269590709</c:v>
                </c:pt>
                <c:pt idx="18">
                  <c:v>1380.1451653659963</c:v>
                </c:pt>
                <c:pt idx="19">
                  <c:v>1436.6953886184833</c:v>
                </c:pt>
                <c:pt idx="20">
                  <c:v>1529.2234465639892</c:v>
                </c:pt>
                <c:pt idx="21">
                  <c:v>1325.6666464295313</c:v>
                </c:pt>
                <c:pt idx="22">
                  <c:v>1338.0000909536861</c:v>
                </c:pt>
                <c:pt idx="23">
                  <c:v>1305.2050211961541</c:v>
                </c:pt>
                <c:pt idx="24">
                  <c:v>1206.4882667123948</c:v>
                </c:pt>
                <c:pt idx="25">
                  <c:v>1221.5091042603312</c:v>
                </c:pt>
                <c:pt idx="26">
                  <c:v>1181.6545950964889</c:v>
                </c:pt>
                <c:pt idx="27">
                  <c:v>1222.4171726127061</c:v>
                </c:pt>
                <c:pt idx="28">
                  <c:v>1355.860632767723</c:v>
                </c:pt>
                <c:pt idx="29">
                  <c:v>1320.4077229809541</c:v>
                </c:pt>
                <c:pt idx="30">
                  <c:v>1222.3075739011738</c:v>
                </c:pt>
                <c:pt idx="31">
                  <c:v>1350.4351677849518</c:v>
                </c:pt>
                <c:pt idx="32">
                  <c:v>1251.3645680788172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0-4211-A729-4C40929BF980}"/>
            </c:ext>
          </c:extLst>
        </c:ser>
        <c:ser>
          <c:idx val="6"/>
          <c:order val="3"/>
          <c:tx>
            <c:strRef>
              <c:f>'Consum Final sectors Comb'!$A$11</c:f>
              <c:strCache>
                <c:ptCount val="1"/>
                <c:pt idx="0">
                  <c:v>Serveis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Comb'!$C$11:$AI$11</c:f>
              <c:numCache>
                <c:formatCode>#,##0.0</c:formatCode>
                <c:ptCount val="33"/>
                <c:pt idx="0">
                  <c:v>389.99836106487805</c:v>
                </c:pt>
                <c:pt idx="1">
                  <c:v>427.050989603468</c:v>
                </c:pt>
                <c:pt idx="2">
                  <c:v>427.91040402114197</c:v>
                </c:pt>
                <c:pt idx="3">
                  <c:v>455.54943957430623</c:v>
                </c:pt>
                <c:pt idx="4">
                  <c:v>412.03118435872193</c:v>
                </c:pt>
                <c:pt idx="5">
                  <c:v>439.48923839377494</c:v>
                </c:pt>
                <c:pt idx="6">
                  <c:v>464.41121676986211</c:v>
                </c:pt>
                <c:pt idx="7">
                  <c:v>439.33697199430196</c:v>
                </c:pt>
                <c:pt idx="8">
                  <c:v>473.46192161672411</c:v>
                </c:pt>
                <c:pt idx="9">
                  <c:v>545.44946261338896</c:v>
                </c:pt>
                <c:pt idx="10">
                  <c:v>603.31607289002795</c:v>
                </c:pt>
                <c:pt idx="11">
                  <c:v>641.31738239276592</c:v>
                </c:pt>
                <c:pt idx="12">
                  <c:v>621.57666383183505</c:v>
                </c:pt>
                <c:pt idx="13">
                  <c:v>766.46090841712612</c:v>
                </c:pt>
                <c:pt idx="14">
                  <c:v>804.7748865108158</c:v>
                </c:pt>
                <c:pt idx="15">
                  <c:v>815.32060755633825</c:v>
                </c:pt>
                <c:pt idx="16">
                  <c:v>745.01239555553934</c:v>
                </c:pt>
                <c:pt idx="17">
                  <c:v>719.66781063814597</c:v>
                </c:pt>
                <c:pt idx="18">
                  <c:v>690.7316671022877</c:v>
                </c:pt>
                <c:pt idx="19">
                  <c:v>718.83411903818114</c:v>
                </c:pt>
                <c:pt idx="20">
                  <c:v>802.4656845146776</c:v>
                </c:pt>
                <c:pt idx="21">
                  <c:v>723.37554335216191</c:v>
                </c:pt>
                <c:pt idx="22">
                  <c:v>720.1336015912932</c:v>
                </c:pt>
                <c:pt idx="23">
                  <c:v>697.17443871447176</c:v>
                </c:pt>
                <c:pt idx="24">
                  <c:v>598.47786832468228</c:v>
                </c:pt>
                <c:pt idx="25">
                  <c:v>602.92031678542344</c:v>
                </c:pt>
                <c:pt idx="26">
                  <c:v>618.67773891190814</c:v>
                </c:pt>
                <c:pt idx="27">
                  <c:v>641.08914058906021</c:v>
                </c:pt>
                <c:pt idx="28">
                  <c:v>714.3523946937064</c:v>
                </c:pt>
                <c:pt idx="29">
                  <c:v>737.16394138751934</c:v>
                </c:pt>
                <c:pt idx="30">
                  <c:v>661.73887604901961</c:v>
                </c:pt>
                <c:pt idx="31">
                  <c:v>762.72091903112732</c:v>
                </c:pt>
                <c:pt idx="32">
                  <c:v>716.95623594585254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0-4211-A729-4C40929BF980}"/>
            </c:ext>
          </c:extLst>
        </c:ser>
        <c:ser>
          <c:idx val="7"/>
          <c:order val="4"/>
          <c:tx>
            <c:strRef>
              <c:f>'Consum Final sectors Comb'!$A$12</c:f>
              <c:strCache>
                <c:ptCount val="1"/>
                <c:pt idx="0">
                  <c:v>Primari</c:v>
                </c:pt>
              </c:strCache>
            </c:strRef>
          </c:tx>
          <c:invertIfNegative val="0"/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Comb'!$C$12:$AI$12</c:f>
              <c:numCache>
                <c:formatCode>#,##0.0</c:formatCode>
                <c:ptCount val="33"/>
                <c:pt idx="0">
                  <c:v>207.799382479619</c:v>
                </c:pt>
                <c:pt idx="1">
                  <c:v>211.54371258962902</c:v>
                </c:pt>
                <c:pt idx="2">
                  <c:v>211.087467554753</c:v>
                </c:pt>
                <c:pt idx="3">
                  <c:v>214.84368202895402</c:v>
                </c:pt>
                <c:pt idx="4">
                  <c:v>212.12254685164302</c:v>
                </c:pt>
                <c:pt idx="5">
                  <c:v>220.28580327032</c:v>
                </c:pt>
                <c:pt idx="6">
                  <c:v>229.96441550444797</c:v>
                </c:pt>
                <c:pt idx="7">
                  <c:v>224.56225894848799</c:v>
                </c:pt>
                <c:pt idx="8">
                  <c:v>230.14575322309</c:v>
                </c:pt>
                <c:pt idx="9">
                  <c:v>240.72811313785601</c:v>
                </c:pt>
                <c:pt idx="10">
                  <c:v>230.57970008902302</c:v>
                </c:pt>
                <c:pt idx="11">
                  <c:v>228.69518002248398</c:v>
                </c:pt>
                <c:pt idx="12">
                  <c:v>217.43214163653005</c:v>
                </c:pt>
                <c:pt idx="13">
                  <c:v>218.24734722330666</c:v>
                </c:pt>
                <c:pt idx="14">
                  <c:v>213.65302380728866</c:v>
                </c:pt>
                <c:pt idx="15">
                  <c:v>221.16699627300113</c:v>
                </c:pt>
                <c:pt idx="16">
                  <c:v>203.97225745459883</c:v>
                </c:pt>
                <c:pt idx="17">
                  <c:v>207.6520593031853</c:v>
                </c:pt>
                <c:pt idx="18">
                  <c:v>211.6965457634372</c:v>
                </c:pt>
                <c:pt idx="19">
                  <c:v>216.76020843370506</c:v>
                </c:pt>
                <c:pt idx="20">
                  <c:v>221.29281321190493</c:v>
                </c:pt>
                <c:pt idx="21">
                  <c:v>196.53153017501484</c:v>
                </c:pt>
                <c:pt idx="22">
                  <c:v>193.30095797908399</c:v>
                </c:pt>
                <c:pt idx="23">
                  <c:v>186.71150274404803</c:v>
                </c:pt>
                <c:pt idx="24">
                  <c:v>174.62589720591978</c:v>
                </c:pt>
                <c:pt idx="25">
                  <c:v>180.01940997356624</c:v>
                </c:pt>
                <c:pt idx="26">
                  <c:v>182.63451042158445</c:v>
                </c:pt>
                <c:pt idx="27">
                  <c:v>184.63046390437751</c:v>
                </c:pt>
                <c:pt idx="28">
                  <c:v>183.08058057951445</c:v>
                </c:pt>
                <c:pt idx="29">
                  <c:v>180.47727327108157</c:v>
                </c:pt>
                <c:pt idx="30">
                  <c:v>177.32480140311242</c:v>
                </c:pt>
                <c:pt idx="31">
                  <c:v>178.15423331171047</c:v>
                </c:pt>
                <c:pt idx="32">
                  <c:v>167.73383036747305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0-4211-A729-4C40929B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7256576"/>
        <c:axId val="267258112"/>
      </c:barChart>
      <c:catAx>
        <c:axId val="267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25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25811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7256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 alignWithMargins="0"/>
    <c:pageMargins b="1" l="0.75000000000000444" r="0.75000000000000444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de combustibles per sectors (Any 1990 = 100)</a:t>
            </a:r>
          </a:p>
        </c:rich>
      </c:tx>
      <c:layout>
        <c:manualLayout>
          <c:xMode val="edge"/>
          <c:yMode val="edge"/>
          <c:x val="0.15992322962433439"/>
          <c:y val="3.51438247925581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8517936607992E-2"/>
          <c:y val="0.14057529917023398"/>
          <c:w val="0.89017508537881862"/>
          <c:h val="0.54419695940563328"/>
        </c:manualLayout>
      </c:layout>
      <c:lineChart>
        <c:grouping val="standard"/>
        <c:varyColors val="0"/>
        <c:ser>
          <c:idx val="0"/>
          <c:order val="0"/>
          <c:tx>
            <c:strRef>
              <c:f>'Consum Final sectors Comb'!$B$74</c:f>
              <c:strCache>
                <c:ptCount val="1"/>
                <c:pt idx="0">
                  <c:v>Indústria</c:v>
                </c:pt>
              </c:strCache>
            </c:strRef>
          </c:tx>
          <c:marker>
            <c:symbol val="circle"/>
            <c:size val="5"/>
          </c:marker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Comb'!$C$74:$AI$74</c:f>
              <c:numCache>
                <c:formatCode>#,##0.0</c:formatCode>
                <c:ptCount val="33"/>
                <c:pt idx="0">
                  <c:v>100</c:v>
                </c:pt>
                <c:pt idx="1">
                  <c:v>99.740246619096652</c:v>
                </c:pt>
                <c:pt idx="2">
                  <c:v>96.735860614305608</c:v>
                </c:pt>
                <c:pt idx="3">
                  <c:v>94.697147409396749</c:v>
                </c:pt>
                <c:pt idx="4">
                  <c:v>100.58009323011787</c:v>
                </c:pt>
                <c:pt idx="5">
                  <c:v>105.85956980764506</c:v>
                </c:pt>
                <c:pt idx="6">
                  <c:v>109.75504461523502</c:v>
                </c:pt>
                <c:pt idx="7">
                  <c:v>113.53570140023396</c:v>
                </c:pt>
                <c:pt idx="8">
                  <c:v>117.4874184453474</c:v>
                </c:pt>
                <c:pt idx="9">
                  <c:v>119.67850100929058</c:v>
                </c:pt>
                <c:pt idx="10">
                  <c:v>118.15625899682836</c:v>
                </c:pt>
                <c:pt idx="11">
                  <c:v>122.25341277239265</c:v>
                </c:pt>
                <c:pt idx="12">
                  <c:v>127.16822885324417</c:v>
                </c:pt>
                <c:pt idx="13">
                  <c:v>137.12320778137922</c:v>
                </c:pt>
                <c:pt idx="14">
                  <c:v>139.04503532412744</c:v>
                </c:pt>
                <c:pt idx="15">
                  <c:v>139.54938970044651</c:v>
                </c:pt>
                <c:pt idx="16">
                  <c:v>133.13306780958811</c:v>
                </c:pt>
                <c:pt idx="17">
                  <c:v>136.34213321599648</c:v>
                </c:pt>
                <c:pt idx="18">
                  <c:v>123.40423577742972</c:v>
                </c:pt>
                <c:pt idx="19">
                  <c:v>112.30194033674745</c:v>
                </c:pt>
                <c:pt idx="20">
                  <c:v>112.90413305443445</c:v>
                </c:pt>
                <c:pt idx="21">
                  <c:v>110.53571023422877</c:v>
                </c:pt>
                <c:pt idx="22">
                  <c:v>106.03379262607349</c:v>
                </c:pt>
                <c:pt idx="23">
                  <c:v>96.83173221321816</c:v>
                </c:pt>
                <c:pt idx="24">
                  <c:v>102.3021493066058</c:v>
                </c:pt>
                <c:pt idx="25">
                  <c:v>105.43968525789647</c:v>
                </c:pt>
                <c:pt idx="26">
                  <c:v>107.21397500241696</c:v>
                </c:pt>
                <c:pt idx="27">
                  <c:v>110.4905675665689</c:v>
                </c:pt>
                <c:pt idx="28">
                  <c:v>110.94841134423343</c:v>
                </c:pt>
                <c:pt idx="29">
                  <c:v>110.39471780977874</c:v>
                </c:pt>
                <c:pt idx="30">
                  <c:v>105.7538703565863</c:v>
                </c:pt>
                <c:pt idx="31">
                  <c:v>104.20078908926595</c:v>
                </c:pt>
                <c:pt idx="32">
                  <c:v>103.35031150622096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B-4EEE-9A61-D43E124AC922}"/>
            </c:ext>
          </c:extLst>
        </c:ser>
        <c:ser>
          <c:idx val="4"/>
          <c:order val="1"/>
          <c:tx>
            <c:strRef>
              <c:f>'Consum Final sectors Comb'!$B$75</c:f>
              <c:strCache>
                <c:ptCount val="1"/>
                <c:pt idx="0">
                  <c:v>Transport</c:v>
                </c:pt>
              </c:strCache>
            </c:strRef>
          </c:tx>
          <c:marker>
            <c:symbol val="circle"/>
            <c:size val="5"/>
          </c:marker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Comb'!$C$75:$AI$75</c:f>
              <c:numCache>
                <c:formatCode>#,##0.0</c:formatCode>
                <c:ptCount val="33"/>
                <c:pt idx="0">
                  <c:v>100</c:v>
                </c:pt>
                <c:pt idx="1">
                  <c:v>106.19132317289251</c:v>
                </c:pt>
                <c:pt idx="2">
                  <c:v>105.41428085693872</c:v>
                </c:pt>
                <c:pt idx="3">
                  <c:v>106.74326378684822</c:v>
                </c:pt>
                <c:pt idx="4">
                  <c:v>113.19150485308901</c:v>
                </c:pt>
                <c:pt idx="5">
                  <c:v>122.25030742410694</c:v>
                </c:pt>
                <c:pt idx="6">
                  <c:v>128.20428257993689</c:v>
                </c:pt>
                <c:pt idx="7">
                  <c:v>133.24838703113849</c:v>
                </c:pt>
                <c:pt idx="8">
                  <c:v>140.06611744814367</c:v>
                </c:pt>
                <c:pt idx="9">
                  <c:v>146.42099735189595</c:v>
                </c:pt>
                <c:pt idx="10">
                  <c:v>149.94871749757698</c:v>
                </c:pt>
                <c:pt idx="11">
                  <c:v>154.79578393383855</c:v>
                </c:pt>
                <c:pt idx="12">
                  <c:v>156.65139451769105</c:v>
                </c:pt>
                <c:pt idx="13">
                  <c:v>160.84244886377016</c:v>
                </c:pt>
                <c:pt idx="14">
                  <c:v>169.1309965189115</c:v>
                </c:pt>
                <c:pt idx="15">
                  <c:v>167.32733087348484</c:v>
                </c:pt>
                <c:pt idx="16">
                  <c:v>170.52433302806821</c:v>
                </c:pt>
                <c:pt idx="17">
                  <c:v>176.91721824587788</c:v>
                </c:pt>
                <c:pt idx="18">
                  <c:v>166.20017145527564</c:v>
                </c:pt>
                <c:pt idx="19">
                  <c:v>160.63268767421428</c:v>
                </c:pt>
                <c:pt idx="20">
                  <c:v>156.5085983902182</c:v>
                </c:pt>
                <c:pt idx="21">
                  <c:v>148.67070371303271</c:v>
                </c:pt>
                <c:pt idx="22">
                  <c:v>136.19381073920124</c:v>
                </c:pt>
                <c:pt idx="23">
                  <c:v>129.41570676672035</c:v>
                </c:pt>
                <c:pt idx="24">
                  <c:v>132.94269582161974</c:v>
                </c:pt>
                <c:pt idx="25">
                  <c:v>138.95748783975489</c:v>
                </c:pt>
                <c:pt idx="26">
                  <c:v>144.80523086341699</c:v>
                </c:pt>
                <c:pt idx="27">
                  <c:v>147.22842601191905</c:v>
                </c:pt>
                <c:pt idx="28">
                  <c:v>153.53008299707781</c:v>
                </c:pt>
                <c:pt idx="29">
                  <c:v>159.24580181906515</c:v>
                </c:pt>
                <c:pt idx="30">
                  <c:v>126.94260847835605</c:v>
                </c:pt>
                <c:pt idx="31">
                  <c:v>143.24912829617637</c:v>
                </c:pt>
                <c:pt idx="32">
                  <c:v>158.85487060544227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B-4EEE-9A61-D43E124AC922}"/>
            </c:ext>
          </c:extLst>
        </c:ser>
        <c:ser>
          <c:idx val="1"/>
          <c:order val="2"/>
          <c:tx>
            <c:strRef>
              <c:f>'Consum Final sectors Comb'!$B$76</c:f>
              <c:strCache>
                <c:ptCount val="1"/>
                <c:pt idx="0">
                  <c:v>Domèstic + Serveis + Primari</c:v>
                </c:pt>
              </c:strCache>
            </c:strRef>
          </c:tx>
          <c:marker>
            <c:symbol val="circle"/>
            <c:size val="5"/>
          </c:marker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Comb'!$C$76:$AI$76</c:f>
              <c:numCache>
                <c:formatCode>#,##0.0</c:formatCode>
                <c:ptCount val="33"/>
                <c:pt idx="0">
                  <c:v>100</c:v>
                </c:pt>
                <c:pt idx="1">
                  <c:v>111.88275391510088</c:v>
                </c:pt>
                <c:pt idx="2">
                  <c:v>113.07500933735413</c:v>
                </c:pt>
                <c:pt idx="3">
                  <c:v>117.63952684702397</c:v>
                </c:pt>
                <c:pt idx="4">
                  <c:v>109.48210284307605</c:v>
                </c:pt>
                <c:pt idx="5">
                  <c:v>111.77600064792281</c:v>
                </c:pt>
                <c:pt idx="6">
                  <c:v>121.76432528749197</c:v>
                </c:pt>
                <c:pt idx="7">
                  <c:v>117.71671045836356</c:v>
                </c:pt>
                <c:pt idx="8">
                  <c:v>127.57757231189417</c:v>
                </c:pt>
                <c:pt idx="9">
                  <c:v>142.39241056122512</c:v>
                </c:pt>
                <c:pt idx="10">
                  <c:v>146.64737071877693</c:v>
                </c:pt>
                <c:pt idx="11">
                  <c:v>153.45086874073687</c:v>
                </c:pt>
                <c:pt idx="12">
                  <c:v>148.65163083894655</c:v>
                </c:pt>
                <c:pt idx="13">
                  <c:v>174.23399633353316</c:v>
                </c:pt>
                <c:pt idx="14">
                  <c:v>179.68457055324191</c:v>
                </c:pt>
                <c:pt idx="15">
                  <c:v>187.33182558320431</c:v>
                </c:pt>
                <c:pt idx="16">
                  <c:v>167.63329663721765</c:v>
                </c:pt>
                <c:pt idx="17">
                  <c:v>161.86367905927531</c:v>
                </c:pt>
                <c:pt idx="18">
                  <c:v>163.23581569161612</c:v>
                </c:pt>
                <c:pt idx="19">
                  <c:v>169.65178449721316</c:v>
                </c:pt>
                <c:pt idx="20">
                  <c:v>182.5737976691382</c:v>
                </c:pt>
                <c:pt idx="21">
                  <c:v>160.58982434849804</c:v>
                </c:pt>
                <c:pt idx="22">
                  <c:v>161.00896258562906</c:v>
                </c:pt>
                <c:pt idx="23">
                  <c:v>156.55051982990611</c:v>
                </c:pt>
                <c:pt idx="24">
                  <c:v>141.56842588348331</c:v>
                </c:pt>
                <c:pt idx="25">
                  <c:v>143.34603350058387</c:v>
                </c:pt>
                <c:pt idx="26">
                  <c:v>141.80977199984574</c:v>
                </c:pt>
                <c:pt idx="27">
                  <c:v>146.47033065719862</c:v>
                </c:pt>
                <c:pt idx="28">
                  <c:v>161.14190396201496</c:v>
                </c:pt>
                <c:pt idx="29">
                  <c:v>160.05169751710838</c:v>
                </c:pt>
                <c:pt idx="30">
                  <c:v>147.41678005487745</c:v>
                </c:pt>
                <c:pt idx="31">
                  <c:v>163.86062883044269</c:v>
                </c:pt>
                <c:pt idx="32">
                  <c:v>152.75768303097288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B-4EEE-9A61-D43E124AC922}"/>
            </c:ext>
          </c:extLst>
        </c:ser>
        <c:ser>
          <c:idx val="5"/>
          <c:order val="3"/>
          <c:tx>
            <c:strRef>
              <c:f>'Consum Final sectors Comb'!$B$77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circle"/>
            <c:size val="5"/>
          </c:marker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Comb'!$C$77:$AI$77</c:f>
              <c:numCache>
                <c:formatCode>#,##0.0</c:formatCode>
                <c:ptCount val="33"/>
                <c:pt idx="0">
                  <c:v>100</c:v>
                </c:pt>
                <c:pt idx="1">
                  <c:v>104.61152338373603</c:v>
                </c:pt>
                <c:pt idx="2">
                  <c:v>103.28977564618785</c:v>
                </c:pt>
                <c:pt idx="3">
                  <c:v>103.84070351381649</c:v>
                </c:pt>
                <c:pt idx="4">
                  <c:v>107.48509987560566</c:v>
                </c:pt>
                <c:pt idx="5">
                  <c:v>113.83622239758442</c:v>
                </c:pt>
                <c:pt idx="6">
                  <c:v>119.67753777146559</c:v>
                </c:pt>
                <c:pt idx="7">
                  <c:v>122.61115798738751</c:v>
                </c:pt>
                <c:pt idx="8">
                  <c:v>128.81784256434534</c:v>
                </c:pt>
                <c:pt idx="9">
                  <c:v>134.99770124068203</c:v>
                </c:pt>
                <c:pt idx="10">
                  <c:v>136.63086345334841</c:v>
                </c:pt>
                <c:pt idx="11">
                  <c:v>141.52277666112278</c:v>
                </c:pt>
                <c:pt idx="12">
                  <c:v>143.42947634454242</c:v>
                </c:pt>
                <c:pt idx="13">
                  <c:v>153.70425368265364</c:v>
                </c:pt>
                <c:pt idx="14">
                  <c:v>158.94164399846844</c:v>
                </c:pt>
                <c:pt idx="15">
                  <c:v>159.73027943579808</c:v>
                </c:pt>
                <c:pt idx="16">
                  <c:v>155.03614012323621</c:v>
                </c:pt>
                <c:pt idx="17">
                  <c:v>158.00739866543148</c:v>
                </c:pt>
                <c:pt idx="18">
                  <c:v>148.53406176971683</c:v>
                </c:pt>
                <c:pt idx="19">
                  <c:v>142.86413850746138</c:v>
                </c:pt>
                <c:pt idx="20">
                  <c:v>143.64133704720376</c:v>
                </c:pt>
                <c:pt idx="21">
                  <c:v>135.49807865495268</c:v>
                </c:pt>
                <c:pt idx="22">
                  <c:v>128.49147447406034</c:v>
                </c:pt>
                <c:pt idx="23">
                  <c:v>121.15173402815516</c:v>
                </c:pt>
                <c:pt idx="24">
                  <c:v>122.19099137451622</c:v>
                </c:pt>
                <c:pt idx="25">
                  <c:v>126.30550678560704</c:v>
                </c:pt>
                <c:pt idx="26">
                  <c:v>129.21849961098863</c:v>
                </c:pt>
                <c:pt idx="27">
                  <c:v>132.3783631141718</c:v>
                </c:pt>
                <c:pt idx="28">
                  <c:v>137.81613638076578</c:v>
                </c:pt>
                <c:pt idx="29">
                  <c:v>139.81946891822585</c:v>
                </c:pt>
                <c:pt idx="30">
                  <c:v>122.06791208953373</c:v>
                </c:pt>
                <c:pt idx="31">
                  <c:v>131.24454766570256</c:v>
                </c:pt>
                <c:pt idx="32">
                  <c:v>135.54516023841711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B-4EEE-9A61-D43E124A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03168"/>
        <c:axId val="267309056"/>
      </c:lineChart>
      <c:catAx>
        <c:axId val="2673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30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309056"/>
        <c:scaling>
          <c:orientation val="minMax"/>
          <c:min val="8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73031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9550619756345507E-2"/>
          <c:y val="0.83493211910811471"/>
          <c:w val="0.86191555535326869"/>
          <c:h val="0.14270500532481364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466" r="0.75000000000000466" t="1" header="0" footer="0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u="none" strike="noStrike" baseline="0"/>
              <a:t>Evolució del consum de combustibles per sectors (ktep)</a:t>
            </a:r>
            <a:endParaRPr lang="es-ES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'Consum Final sectors Comb'!$A$9</c:f>
              <c:strCache>
                <c:ptCount val="1"/>
                <c:pt idx="0">
                  <c:v>Indústria</c:v>
                </c:pt>
              </c:strCache>
            </c:strRef>
          </c:tx>
          <c:marker>
            <c:symbol val="none"/>
          </c:marker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Comb'!$C$9:$AI$9</c:f>
              <c:numCache>
                <c:formatCode>#,##0.0</c:formatCode>
                <c:ptCount val="33"/>
                <c:pt idx="0">
                  <c:v>3174.1901590631642</c:v>
                </c:pt>
                <c:pt idx="1">
                  <c:v>3165.9450928086962</c:v>
                </c:pt>
                <c:pt idx="2">
                  <c:v>3070.5801679043479</c:v>
                </c:pt>
                <c:pt idx="3">
                  <c:v>3005.8675339826095</c:v>
                </c:pt>
                <c:pt idx="4">
                  <c:v>3192.6034212869572</c:v>
                </c:pt>
                <c:pt idx="5">
                  <c:v>3360.1840472608701</c:v>
                </c:pt>
                <c:pt idx="6">
                  <c:v>3483.8338252521753</c:v>
                </c:pt>
                <c:pt idx="7">
                  <c:v>3603.8390608695654</c:v>
                </c:pt>
                <c:pt idx="8">
                  <c:v>3729.2740744295779</c:v>
                </c:pt>
                <c:pt idx="9">
                  <c:v>3798.8232015512112</c:v>
                </c:pt>
                <c:pt idx="10">
                  <c:v>3750.50434539451</c:v>
                </c:pt>
                <c:pt idx="11">
                  <c:v>3880.5557973401574</c:v>
                </c:pt>
                <c:pt idx="12">
                  <c:v>4036.5614057145995</c:v>
                </c:pt>
                <c:pt idx="13">
                  <c:v>4352.5513671882745</c:v>
                </c:pt>
                <c:pt idx="14">
                  <c:v>4413.5538279243538</c:v>
                </c:pt>
                <c:pt idx="15">
                  <c:v>4429.5629949042777</c:v>
                </c:pt>
                <c:pt idx="16">
                  <c:v>4225.8967368708354</c:v>
                </c:pt>
                <c:pt idx="17">
                  <c:v>4327.75857519895</c:v>
                </c:pt>
                <c:pt idx="18">
                  <c:v>3917.0851079142785</c:v>
                </c:pt>
                <c:pt idx="19">
                  <c:v>3564.6771386060236</c:v>
                </c:pt>
                <c:pt idx="20">
                  <c:v>3583.7918805894392</c:v>
                </c:pt>
                <c:pt idx="21">
                  <c:v>3508.6136365054645</c:v>
                </c:pt>
                <c:pt idx="22">
                  <c:v>3365.7142108182679</c:v>
                </c:pt>
                <c:pt idx="23">
                  <c:v>3073.6233147623666</c:v>
                </c:pt>
                <c:pt idx="24">
                  <c:v>3247.2647558003864</c:v>
                </c:pt>
                <c:pt idx="25">
                  <c:v>3346.8561132033237</c:v>
                </c:pt>
                <c:pt idx="26">
                  <c:v>3403.1754436671599</c:v>
                </c:pt>
                <c:pt idx="27">
                  <c:v>3507.1807223910664</c:v>
                </c:pt>
                <c:pt idx="28">
                  <c:v>3521.7135545255769</c:v>
                </c:pt>
                <c:pt idx="29">
                  <c:v>3504.1382688435469</c:v>
                </c:pt>
                <c:pt idx="30">
                  <c:v>3356.8289456871794</c:v>
                </c:pt>
                <c:pt idx="31">
                  <c:v>3307.5311929376435</c:v>
                </c:pt>
                <c:pt idx="32">
                  <c:v>3280.535417191591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D-4630-BA2E-42CCDD61EB25}"/>
            </c:ext>
          </c:extLst>
        </c:ser>
        <c:ser>
          <c:idx val="1"/>
          <c:order val="1"/>
          <c:tx>
            <c:strRef>
              <c:f>'Consum Final sectors Comb'!$A$8</c:f>
              <c:strCache>
                <c:ptCount val="1"/>
                <c:pt idx="0">
                  <c:v>Transport</c:v>
                </c:pt>
              </c:strCache>
            </c:strRef>
          </c:tx>
          <c:marker>
            <c:symbol val="none"/>
          </c:marker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Comb'!$C$8:$AI$8</c:f>
              <c:numCache>
                <c:formatCode>#,##0.0</c:formatCode>
                <c:ptCount val="33"/>
                <c:pt idx="0">
                  <c:v>3351.5562791598513</c:v>
                </c:pt>
                <c:pt idx="1">
                  <c:v>3559.0619597240088</c:v>
                </c:pt>
                <c:pt idx="2">
                  <c:v>3533.0189491919305</c:v>
                </c:pt>
                <c:pt idx="3">
                  <c:v>3577.5605600282752</c:v>
                </c:pt>
                <c:pt idx="4">
                  <c:v>3793.6769883792326</c:v>
                </c:pt>
                <c:pt idx="5">
                  <c:v>4097.2878547648779</c:v>
                </c:pt>
                <c:pt idx="6">
                  <c:v>4296.8386829597139</c:v>
                </c:pt>
                <c:pt idx="7">
                  <c:v>4465.8946824213435</c:v>
                </c:pt>
                <c:pt idx="8">
                  <c:v>4694.3947543086715</c:v>
                </c:pt>
                <c:pt idx="9">
                  <c:v>4907.3821307559483</c:v>
                </c:pt>
                <c:pt idx="10">
                  <c:v>5025.6156568097076</c:v>
                </c:pt>
                <c:pt idx="11">
                  <c:v>5188.0678163092825</c:v>
                </c:pt>
                <c:pt idx="12">
                  <c:v>5250.2596493491455</c:v>
                </c:pt>
                <c:pt idx="13">
                  <c:v>5390.7251944481623</c:v>
                </c:pt>
                <c:pt idx="14">
                  <c:v>5668.520533835208</c:v>
                </c:pt>
                <c:pt idx="15">
                  <c:v>5608.0696646408614</c:v>
                </c:pt>
                <c:pt idx="16">
                  <c:v>5715.2189910976767</c:v>
                </c:pt>
                <c:pt idx="17">
                  <c:v>5929.4801370346577</c:v>
                </c:pt>
                <c:pt idx="18">
                  <c:v>5570.2922823837298</c:v>
                </c:pt>
                <c:pt idx="19">
                  <c:v>5383.6949301283612</c:v>
                </c:pt>
                <c:pt idx="20">
                  <c:v>5245.4737567724324</c:v>
                </c:pt>
                <c:pt idx="21">
                  <c:v>4982.7823055652862</c:v>
                </c:pt>
                <c:pt idx="22">
                  <c:v>4564.6122156567835</c:v>
                </c:pt>
                <c:pt idx="23">
                  <c:v>4337.4402463591168</c:v>
                </c:pt>
                <c:pt idx="24">
                  <c:v>4455.649269493877</c:v>
                </c:pt>
                <c:pt idx="25">
                  <c:v>4657.2384090560918</c:v>
                </c:pt>
                <c:pt idx="26">
                  <c:v>4853.2288075547713</c:v>
                </c:pt>
                <c:pt idx="27">
                  <c:v>4934.4435567106893</c:v>
                </c:pt>
                <c:pt idx="28">
                  <c:v>5145.6471370878926</c:v>
                </c:pt>
                <c:pt idx="29">
                  <c:v>5337.2126701653306</c:v>
                </c:pt>
                <c:pt idx="30">
                  <c:v>4254.5529653856483</c:v>
                </c:pt>
                <c:pt idx="31">
                  <c:v>4801.0751542522503</c:v>
                </c:pt>
                <c:pt idx="32">
                  <c:v>5324.1103905279579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D-4630-BA2E-42CCDD61EB25}"/>
            </c:ext>
          </c:extLst>
        </c:ser>
        <c:ser>
          <c:idx val="2"/>
          <c:order val="2"/>
          <c:tx>
            <c:strRef>
              <c:f>'Consum Final sectors Comb'!$A$10</c:f>
              <c:strCache>
                <c:ptCount val="1"/>
                <c:pt idx="0">
                  <c:v>Domèstic</c:v>
                </c:pt>
              </c:strCache>
            </c:strRef>
          </c:tx>
          <c:marker>
            <c:symbol val="none"/>
          </c:marker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Comb'!$C$10:$AI$10</c:f>
              <c:numCache>
                <c:formatCode>#,##0.0</c:formatCode>
                <c:ptCount val="33"/>
                <c:pt idx="0">
                  <c:v>800.53102919490107</c:v>
                </c:pt>
                <c:pt idx="1">
                  <c:v>925.89403753497413</c:v>
                </c:pt>
                <c:pt idx="2">
                  <c:v>942.16251876608885</c:v>
                </c:pt>
                <c:pt idx="3">
                  <c:v>974.59423041316495</c:v>
                </c:pt>
                <c:pt idx="4">
                  <c:v>906.76601384450612</c:v>
                </c:pt>
                <c:pt idx="5">
                  <c:v>903.22093641318588</c:v>
                </c:pt>
                <c:pt idx="6">
                  <c:v>1008.2899631526851</c:v>
                </c:pt>
                <c:pt idx="7">
                  <c:v>982.16740171883589</c:v>
                </c:pt>
                <c:pt idx="8">
                  <c:v>1080.346226359814</c:v>
                </c:pt>
                <c:pt idx="9">
                  <c:v>1204.9364713235791</c:v>
                </c:pt>
                <c:pt idx="10">
                  <c:v>1216.716606247418</c:v>
                </c:pt>
                <c:pt idx="11">
                  <c:v>1275.7350872050411</c:v>
                </c:pt>
                <c:pt idx="12">
                  <c:v>1239.6297196989769</c:v>
                </c:pt>
                <c:pt idx="13">
                  <c:v>1451.6558469850693</c:v>
                </c:pt>
                <c:pt idx="14">
                  <c:v>1494.1531399011014</c:v>
                </c:pt>
                <c:pt idx="15">
                  <c:v>1583.0272137985917</c:v>
                </c:pt>
                <c:pt idx="16">
                  <c:v>1395.0799665596619</c:v>
                </c:pt>
                <c:pt idx="17">
                  <c:v>1336.0665269590709</c:v>
                </c:pt>
                <c:pt idx="18">
                  <c:v>1380.1451653659963</c:v>
                </c:pt>
                <c:pt idx="19">
                  <c:v>1436.6953886184833</c:v>
                </c:pt>
                <c:pt idx="20">
                  <c:v>1529.2234465639892</c:v>
                </c:pt>
                <c:pt idx="21">
                  <c:v>1325.6666464295313</c:v>
                </c:pt>
                <c:pt idx="22">
                  <c:v>1338.0000909536861</c:v>
                </c:pt>
                <c:pt idx="23">
                  <c:v>1305.2050211961541</c:v>
                </c:pt>
                <c:pt idx="24">
                  <c:v>1206.4882667123948</c:v>
                </c:pt>
                <c:pt idx="25">
                  <c:v>1221.5091042603312</c:v>
                </c:pt>
                <c:pt idx="26">
                  <c:v>1181.6545950964889</c:v>
                </c:pt>
                <c:pt idx="27">
                  <c:v>1222.4171726127061</c:v>
                </c:pt>
                <c:pt idx="28">
                  <c:v>1355.860632767723</c:v>
                </c:pt>
                <c:pt idx="29">
                  <c:v>1320.4077229809541</c:v>
                </c:pt>
                <c:pt idx="30">
                  <c:v>1222.3075739011738</c:v>
                </c:pt>
                <c:pt idx="31">
                  <c:v>1350.4351677849518</c:v>
                </c:pt>
                <c:pt idx="32">
                  <c:v>1251.3645680788172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D-4630-BA2E-42CCDD61EB25}"/>
            </c:ext>
          </c:extLst>
        </c:ser>
        <c:ser>
          <c:idx val="3"/>
          <c:order val="3"/>
          <c:tx>
            <c:strRef>
              <c:f>'Consum Final sectors Comb'!$A$11</c:f>
              <c:strCache>
                <c:ptCount val="1"/>
                <c:pt idx="0">
                  <c:v>Serveis</c:v>
                </c:pt>
              </c:strCache>
            </c:strRef>
          </c:tx>
          <c:marker>
            <c:symbol val="none"/>
          </c:marker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Comb'!$C$11:$AI$11</c:f>
              <c:numCache>
                <c:formatCode>#,##0.0</c:formatCode>
                <c:ptCount val="33"/>
                <c:pt idx="0">
                  <c:v>389.99836106487805</c:v>
                </c:pt>
                <c:pt idx="1">
                  <c:v>427.050989603468</c:v>
                </c:pt>
                <c:pt idx="2">
                  <c:v>427.91040402114197</c:v>
                </c:pt>
                <c:pt idx="3">
                  <c:v>455.54943957430623</c:v>
                </c:pt>
                <c:pt idx="4">
                  <c:v>412.03118435872193</c:v>
                </c:pt>
                <c:pt idx="5">
                  <c:v>439.48923839377494</c:v>
                </c:pt>
                <c:pt idx="6">
                  <c:v>464.41121676986211</c:v>
                </c:pt>
                <c:pt idx="7">
                  <c:v>439.33697199430196</c:v>
                </c:pt>
                <c:pt idx="8">
                  <c:v>473.46192161672411</c:v>
                </c:pt>
                <c:pt idx="9">
                  <c:v>545.44946261338896</c:v>
                </c:pt>
                <c:pt idx="10">
                  <c:v>603.31607289002795</c:v>
                </c:pt>
                <c:pt idx="11">
                  <c:v>641.31738239276592</c:v>
                </c:pt>
                <c:pt idx="12">
                  <c:v>621.57666383183505</c:v>
                </c:pt>
                <c:pt idx="13">
                  <c:v>766.46090841712612</c:v>
                </c:pt>
                <c:pt idx="14">
                  <c:v>804.7748865108158</c:v>
                </c:pt>
                <c:pt idx="15">
                  <c:v>815.32060755633825</c:v>
                </c:pt>
                <c:pt idx="16">
                  <c:v>745.01239555553934</c:v>
                </c:pt>
                <c:pt idx="17">
                  <c:v>719.66781063814597</c:v>
                </c:pt>
                <c:pt idx="18">
                  <c:v>690.7316671022877</c:v>
                </c:pt>
                <c:pt idx="19">
                  <c:v>718.83411903818114</c:v>
                </c:pt>
                <c:pt idx="20">
                  <c:v>802.4656845146776</c:v>
                </c:pt>
                <c:pt idx="21">
                  <c:v>723.37554335216191</c:v>
                </c:pt>
                <c:pt idx="22">
                  <c:v>720.1336015912932</c:v>
                </c:pt>
                <c:pt idx="23">
                  <c:v>697.17443871447176</c:v>
                </c:pt>
                <c:pt idx="24">
                  <c:v>598.47786832468228</c:v>
                </c:pt>
                <c:pt idx="25">
                  <c:v>602.92031678542344</c:v>
                </c:pt>
                <c:pt idx="26">
                  <c:v>618.67773891190814</c:v>
                </c:pt>
                <c:pt idx="27">
                  <c:v>641.08914058906021</c:v>
                </c:pt>
                <c:pt idx="28">
                  <c:v>714.3523946937064</c:v>
                </c:pt>
                <c:pt idx="29">
                  <c:v>737.16394138751934</c:v>
                </c:pt>
                <c:pt idx="30">
                  <c:v>661.73887604901961</c:v>
                </c:pt>
                <c:pt idx="31">
                  <c:v>762.72091903112732</c:v>
                </c:pt>
                <c:pt idx="32">
                  <c:v>716.95623594585254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D-4630-BA2E-42CCDD61EB25}"/>
            </c:ext>
          </c:extLst>
        </c:ser>
        <c:ser>
          <c:idx val="4"/>
          <c:order val="4"/>
          <c:tx>
            <c:strRef>
              <c:f>'Consum Final sectors Comb'!$A$12</c:f>
              <c:strCache>
                <c:ptCount val="1"/>
                <c:pt idx="0">
                  <c:v>Primari</c:v>
                </c:pt>
              </c:strCache>
            </c:strRef>
          </c:tx>
          <c:marker>
            <c:symbol val="none"/>
          </c:marker>
          <c:cat>
            <c:numRef>
              <c:f>'Consum Final sectors Comb'!$C$7:$AI$7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Final sectors Comb'!$C$12:$AI$12</c:f>
              <c:numCache>
                <c:formatCode>#,##0.0</c:formatCode>
                <c:ptCount val="33"/>
                <c:pt idx="0">
                  <c:v>207.799382479619</c:v>
                </c:pt>
                <c:pt idx="1">
                  <c:v>211.54371258962902</c:v>
                </c:pt>
                <c:pt idx="2">
                  <c:v>211.087467554753</c:v>
                </c:pt>
                <c:pt idx="3">
                  <c:v>214.84368202895402</c:v>
                </c:pt>
                <c:pt idx="4">
                  <c:v>212.12254685164302</c:v>
                </c:pt>
                <c:pt idx="5">
                  <c:v>220.28580327032</c:v>
                </c:pt>
                <c:pt idx="6">
                  <c:v>229.96441550444797</c:v>
                </c:pt>
                <c:pt idx="7">
                  <c:v>224.56225894848799</c:v>
                </c:pt>
                <c:pt idx="8">
                  <c:v>230.14575322309</c:v>
                </c:pt>
                <c:pt idx="9">
                  <c:v>240.72811313785601</c:v>
                </c:pt>
                <c:pt idx="10">
                  <c:v>230.57970008902302</c:v>
                </c:pt>
                <c:pt idx="11">
                  <c:v>228.69518002248398</c:v>
                </c:pt>
                <c:pt idx="12">
                  <c:v>217.43214163653005</c:v>
                </c:pt>
                <c:pt idx="13">
                  <c:v>218.24734722330666</c:v>
                </c:pt>
                <c:pt idx="14">
                  <c:v>213.65302380728866</c:v>
                </c:pt>
                <c:pt idx="15">
                  <c:v>221.16699627300113</c:v>
                </c:pt>
                <c:pt idx="16">
                  <c:v>203.97225745459883</c:v>
                </c:pt>
                <c:pt idx="17">
                  <c:v>207.6520593031853</c:v>
                </c:pt>
                <c:pt idx="18">
                  <c:v>211.6965457634372</c:v>
                </c:pt>
                <c:pt idx="19">
                  <c:v>216.76020843370506</c:v>
                </c:pt>
                <c:pt idx="20">
                  <c:v>221.29281321190493</c:v>
                </c:pt>
                <c:pt idx="21">
                  <c:v>196.53153017501484</c:v>
                </c:pt>
                <c:pt idx="22">
                  <c:v>193.30095797908399</c:v>
                </c:pt>
                <c:pt idx="23">
                  <c:v>186.71150274404803</c:v>
                </c:pt>
                <c:pt idx="24">
                  <c:v>174.62589720591978</c:v>
                </c:pt>
                <c:pt idx="25">
                  <c:v>180.01940997356624</c:v>
                </c:pt>
                <c:pt idx="26">
                  <c:v>182.63451042158445</c:v>
                </c:pt>
                <c:pt idx="27">
                  <c:v>184.63046390437751</c:v>
                </c:pt>
                <c:pt idx="28">
                  <c:v>183.08058057951445</c:v>
                </c:pt>
                <c:pt idx="29">
                  <c:v>180.47727327108157</c:v>
                </c:pt>
                <c:pt idx="30">
                  <c:v>177.32480140311242</c:v>
                </c:pt>
                <c:pt idx="31">
                  <c:v>178.15423331171047</c:v>
                </c:pt>
                <c:pt idx="32">
                  <c:v>167.73383036747305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D-4630-BA2E-42CCDD61E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482624"/>
        <c:axId val="267484160"/>
      </c:lineChart>
      <c:catAx>
        <c:axId val="2674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7484160"/>
        <c:crosses val="autoZero"/>
        <c:auto val="1"/>
        <c:lblAlgn val="ctr"/>
        <c:lblOffset val="100"/>
        <c:noMultiLvlLbl val="0"/>
      </c:catAx>
      <c:valAx>
        <c:axId val="267484160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267482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final al sector transport (ktep)</a:t>
            </a:r>
          </a:p>
        </c:rich>
      </c:tx>
      <c:layout>
        <c:manualLayout>
          <c:xMode val="edge"/>
          <c:yMode val="edge"/>
          <c:x val="0.22898052201591318"/>
          <c:y val="3.4268017024487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0883420431085"/>
          <c:y val="0.13084151954804185"/>
          <c:w val="0.87060301719888811"/>
          <c:h val="0.69886002567436079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'CF Transport'!$C$6:$AI$6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Transport'!$C$18:$AI$18</c:f>
              <c:numCache>
                <c:formatCode>#,##0.0</c:formatCode>
                <c:ptCount val="33"/>
                <c:pt idx="0">
                  <c:v>3398.7562791598511</c:v>
                </c:pt>
                <c:pt idx="1">
                  <c:v>3608.861959724009</c:v>
                </c:pt>
                <c:pt idx="2">
                  <c:v>3585.2189491919303</c:v>
                </c:pt>
                <c:pt idx="3">
                  <c:v>3629.760560028275</c:v>
                </c:pt>
                <c:pt idx="4">
                  <c:v>3845.2769883792325</c:v>
                </c:pt>
                <c:pt idx="5">
                  <c:v>4150.4878547648777</c:v>
                </c:pt>
                <c:pt idx="6">
                  <c:v>4355.2386829597135</c:v>
                </c:pt>
                <c:pt idx="7">
                  <c:v>4521.9946824213439</c:v>
                </c:pt>
                <c:pt idx="8">
                  <c:v>4742.9947543086719</c:v>
                </c:pt>
                <c:pt idx="9">
                  <c:v>4963.9821307559487</c:v>
                </c:pt>
                <c:pt idx="10">
                  <c:v>5081.6156568097076</c:v>
                </c:pt>
                <c:pt idx="11">
                  <c:v>5250.0678163092825</c:v>
                </c:pt>
                <c:pt idx="12">
                  <c:v>5311.2596493491455</c:v>
                </c:pt>
                <c:pt idx="13">
                  <c:v>5454.887121912162</c:v>
                </c:pt>
                <c:pt idx="14">
                  <c:v>5735.731233539208</c:v>
                </c:pt>
                <c:pt idx="15">
                  <c:v>5674.3406877528614</c:v>
                </c:pt>
                <c:pt idx="16">
                  <c:v>5784.783085359677</c:v>
                </c:pt>
                <c:pt idx="17">
                  <c:v>6004.6095905766579</c:v>
                </c:pt>
                <c:pt idx="18">
                  <c:v>5650.3976300497297</c:v>
                </c:pt>
                <c:pt idx="19">
                  <c:v>5465.5295076583616</c:v>
                </c:pt>
                <c:pt idx="20">
                  <c:v>5331.4295481284325</c:v>
                </c:pt>
                <c:pt idx="21">
                  <c:v>5071.5605762432861</c:v>
                </c:pt>
                <c:pt idx="22">
                  <c:v>4650.7382139987831</c:v>
                </c:pt>
                <c:pt idx="23">
                  <c:v>4423.5885180991172</c:v>
                </c:pt>
                <c:pt idx="24">
                  <c:v>4542.161165229877</c:v>
                </c:pt>
                <c:pt idx="25">
                  <c:v>4743.7269016980918</c:v>
                </c:pt>
                <c:pt idx="26">
                  <c:v>4940.1159552607714</c:v>
                </c:pt>
                <c:pt idx="27">
                  <c:v>5024.2464594246894</c:v>
                </c:pt>
                <c:pt idx="28">
                  <c:v>5235.5794303278926</c:v>
                </c:pt>
                <c:pt idx="29">
                  <c:v>5427.1933992073309</c:v>
                </c:pt>
                <c:pt idx="30">
                  <c:v>4332.975798215648</c:v>
                </c:pt>
                <c:pt idx="31">
                  <c:v>4881.5696687742502</c:v>
                </c:pt>
                <c:pt idx="32">
                  <c:v>5412.8208378219579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B-4A70-A4F3-9BD3787F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43744"/>
        <c:axId val="268945280"/>
      </c:lineChart>
      <c:catAx>
        <c:axId val="2689437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94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945280"/>
        <c:scaling>
          <c:orientation val="minMax"/>
          <c:min val="3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89437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del pes de les diferents fonts d'energia en el consum d'energia del sector transport (%)</a:t>
            </a:r>
          </a:p>
        </c:rich>
      </c:tx>
      <c:layout>
        <c:manualLayout>
          <c:xMode val="edge"/>
          <c:yMode val="edge"/>
          <c:x val="0.15207849276278917"/>
          <c:y val="2.507836990595611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'CF Transport'!$B$61</c:f>
              <c:strCache>
                <c:ptCount val="1"/>
                <c:pt idx="0">
                  <c:v>Productes petrolífers</c:v>
                </c:pt>
              </c:strCache>
            </c:strRef>
          </c:tx>
          <c:invertIfNegative val="0"/>
          <c:cat>
            <c:numRef>
              <c:f>'CF Transport'!$C$6:$AI$6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Transport'!$C$61:$AI$61</c:f>
              <c:numCache>
                <c:formatCode>#,##0.0</c:formatCode>
                <c:ptCount val="33"/>
                <c:pt idx="0">
                  <c:v>3351.5562791598513</c:v>
                </c:pt>
                <c:pt idx="1">
                  <c:v>3559.0619597240088</c:v>
                </c:pt>
                <c:pt idx="2">
                  <c:v>3533.0189491919305</c:v>
                </c:pt>
                <c:pt idx="3">
                  <c:v>3577.5605600282752</c:v>
                </c:pt>
                <c:pt idx="4">
                  <c:v>3793.6769883792326</c:v>
                </c:pt>
                <c:pt idx="5">
                  <c:v>4097.2878547648779</c:v>
                </c:pt>
                <c:pt idx="6">
                  <c:v>4296.8386829597139</c:v>
                </c:pt>
                <c:pt idx="7">
                  <c:v>4465.8946824213435</c:v>
                </c:pt>
                <c:pt idx="8">
                  <c:v>4694.3947543086715</c:v>
                </c:pt>
                <c:pt idx="9">
                  <c:v>4907.1821307559485</c:v>
                </c:pt>
                <c:pt idx="10">
                  <c:v>5024.9156568097078</c:v>
                </c:pt>
                <c:pt idx="11">
                  <c:v>5186.7678163092824</c:v>
                </c:pt>
                <c:pt idx="12">
                  <c:v>5247.0596493491448</c:v>
                </c:pt>
                <c:pt idx="13">
                  <c:v>5370.363550908779</c:v>
                </c:pt>
                <c:pt idx="14">
                  <c:v>5645.7614911040237</c:v>
                </c:pt>
                <c:pt idx="15">
                  <c:v>5580.6654577925392</c:v>
                </c:pt>
                <c:pt idx="16">
                  <c:v>5680.102082676598</c:v>
                </c:pt>
                <c:pt idx="17">
                  <c:v>5857.9884508989644</c:v>
                </c:pt>
                <c:pt idx="18">
                  <c:v>5463.8352095306682</c:v>
                </c:pt>
                <c:pt idx="19">
                  <c:v>5202.1239227644428</c:v>
                </c:pt>
                <c:pt idx="20">
                  <c:v>4998.850309574118</c:v>
                </c:pt>
                <c:pt idx="21">
                  <c:v>4687.6332494026283</c:v>
                </c:pt>
                <c:pt idx="22">
                  <c:v>4210.249130587109</c:v>
                </c:pt>
                <c:pt idx="23">
                  <c:v>4175.5404729638412</c:v>
                </c:pt>
                <c:pt idx="24">
                  <c:v>4280.1558433518585</c:v>
                </c:pt>
                <c:pt idx="25">
                  <c:v>4471.8759017632183</c:v>
                </c:pt>
                <c:pt idx="26">
                  <c:v>4650.2195602423144</c:v>
                </c:pt>
                <c:pt idx="27">
                  <c:v>4701.3120426733176</c:v>
                </c:pt>
                <c:pt idx="28">
                  <c:v>4850.0233561184241</c:v>
                </c:pt>
                <c:pt idx="29">
                  <c:v>5031.445328116356</c:v>
                </c:pt>
                <c:pt idx="30">
                  <c:v>3974.7409817814114</c:v>
                </c:pt>
                <c:pt idx="31">
                  <c:v>4530.8110778722457</c:v>
                </c:pt>
                <c:pt idx="32">
                  <c:v>5051.9702365681887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3-44D4-96CB-382AF95979B8}"/>
            </c:ext>
          </c:extLst>
        </c:ser>
        <c:ser>
          <c:idx val="1"/>
          <c:order val="1"/>
          <c:tx>
            <c:strRef>
              <c:f>'CF Transport'!$B$62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'CF Transport'!$C$6:$AI$6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Transport'!$C$62:$AI$62</c:f>
              <c:numCache>
                <c:formatCode>#,##0.0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0.7</c:v>
                </c:pt>
                <c:pt idx="11">
                  <c:v>1.3</c:v>
                </c:pt>
                <c:pt idx="12">
                  <c:v>2.1</c:v>
                </c:pt>
                <c:pt idx="13">
                  <c:v>3.0212096866840001</c:v>
                </c:pt>
                <c:pt idx="14">
                  <c:v>2.929558241834</c:v>
                </c:pt>
                <c:pt idx="15">
                  <c:v>4.3982517964139998</c:v>
                </c:pt>
                <c:pt idx="16">
                  <c:v>7.096080360208</c:v>
                </c:pt>
                <c:pt idx="17">
                  <c:v>10.041356863279001</c:v>
                </c:pt>
                <c:pt idx="18">
                  <c:v>11.306890589162</c:v>
                </c:pt>
                <c:pt idx="19">
                  <c:v>12.627702279066</c:v>
                </c:pt>
                <c:pt idx="20">
                  <c:v>18.830062936426</c:v>
                </c:pt>
                <c:pt idx="21">
                  <c:v>21.496107038601998</c:v>
                </c:pt>
                <c:pt idx="22">
                  <c:v>23.226432677229901</c:v>
                </c:pt>
                <c:pt idx="23">
                  <c:v>23.978713978708299</c:v>
                </c:pt>
                <c:pt idx="24">
                  <c:v>24.091425648804101</c:v>
                </c:pt>
                <c:pt idx="25">
                  <c:v>25.0109386239961</c:v>
                </c:pt>
                <c:pt idx="26">
                  <c:v>25.634229833868702</c:v>
                </c:pt>
                <c:pt idx="27">
                  <c:v>26.8591528307585</c:v>
                </c:pt>
                <c:pt idx="28">
                  <c:v>28.355166643428198</c:v>
                </c:pt>
                <c:pt idx="29">
                  <c:v>32.546369265884998</c:v>
                </c:pt>
                <c:pt idx="30">
                  <c:v>38.2209343982978</c:v>
                </c:pt>
                <c:pt idx="31">
                  <c:v>39.264399585091603</c:v>
                </c:pt>
                <c:pt idx="32">
                  <c:v>32.170980390824397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3-44D4-96CB-382AF95979B8}"/>
            </c:ext>
          </c:extLst>
        </c:ser>
        <c:ser>
          <c:idx val="2"/>
          <c:order val="2"/>
          <c:tx>
            <c:strRef>
              <c:f>'CF Transport'!$B$63</c:f>
              <c:strCache>
                <c:ptCount val="1"/>
                <c:pt idx="0">
                  <c:v>Energia elèctrica</c:v>
                </c:pt>
              </c:strCache>
            </c:strRef>
          </c:tx>
          <c:invertIfNegative val="0"/>
          <c:cat>
            <c:numRef>
              <c:f>'CF Transport'!$C$6:$AI$6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Transport'!$C$63:$AI$63</c:f>
              <c:numCache>
                <c:formatCode>#,##0.0</c:formatCode>
                <c:ptCount val="33"/>
                <c:pt idx="0">
                  <c:v>47.2</c:v>
                </c:pt>
                <c:pt idx="1">
                  <c:v>49.8</c:v>
                </c:pt>
                <c:pt idx="2">
                  <c:v>52.2</c:v>
                </c:pt>
                <c:pt idx="3">
                  <c:v>52.2</c:v>
                </c:pt>
                <c:pt idx="4">
                  <c:v>51.6</c:v>
                </c:pt>
                <c:pt idx="5">
                  <c:v>53.2</c:v>
                </c:pt>
                <c:pt idx="6">
                  <c:v>58.4</c:v>
                </c:pt>
                <c:pt idx="7">
                  <c:v>56.1</c:v>
                </c:pt>
                <c:pt idx="8">
                  <c:v>48.6</c:v>
                </c:pt>
                <c:pt idx="9">
                  <c:v>56.6</c:v>
                </c:pt>
                <c:pt idx="10">
                  <c:v>56</c:v>
                </c:pt>
                <c:pt idx="11">
                  <c:v>62</c:v>
                </c:pt>
                <c:pt idx="12">
                  <c:v>61</c:v>
                </c:pt>
                <c:pt idx="13">
                  <c:v>64.161927464000001</c:v>
                </c:pt>
                <c:pt idx="14">
                  <c:v>67.210699704000007</c:v>
                </c:pt>
                <c:pt idx="15">
                  <c:v>66.271023111999995</c:v>
                </c:pt>
                <c:pt idx="16">
                  <c:v>69.564094261999998</c:v>
                </c:pt>
                <c:pt idx="17">
                  <c:v>75.129453541999993</c:v>
                </c:pt>
                <c:pt idx="18">
                  <c:v>80.105347666</c:v>
                </c:pt>
                <c:pt idx="19">
                  <c:v>81.834577530000004</c:v>
                </c:pt>
                <c:pt idx="20">
                  <c:v>85.955791356000006</c:v>
                </c:pt>
                <c:pt idx="21">
                  <c:v>88.778270677999998</c:v>
                </c:pt>
                <c:pt idx="22">
                  <c:v>86.125998342000003</c:v>
                </c:pt>
                <c:pt idx="23">
                  <c:v>86.148271739999998</c:v>
                </c:pt>
                <c:pt idx="24">
                  <c:v>86.511895736</c:v>
                </c:pt>
                <c:pt idx="25">
                  <c:v>86.488492641999997</c:v>
                </c:pt>
                <c:pt idx="26">
                  <c:v>86.887147705999993</c:v>
                </c:pt>
                <c:pt idx="27">
                  <c:v>89.802902713999998</c:v>
                </c:pt>
                <c:pt idx="28">
                  <c:v>89.932293240000007</c:v>
                </c:pt>
                <c:pt idx="29">
                  <c:v>89.980729041999993</c:v>
                </c:pt>
                <c:pt idx="30">
                  <c:v>78.422832830000004</c:v>
                </c:pt>
                <c:pt idx="31">
                  <c:v>80.494514522000003</c:v>
                </c:pt>
                <c:pt idx="32">
                  <c:v>88.710447294000005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3-44D4-96CB-382AF95979B8}"/>
            </c:ext>
          </c:extLst>
        </c:ser>
        <c:ser>
          <c:idx val="3"/>
          <c:order val="3"/>
          <c:tx>
            <c:strRef>
              <c:f>'CF Transport'!$B$64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'CF Transport'!$C$6:$AI$6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Transport'!$C$64:$AI$64</c:f>
              <c:numCache>
                <c:formatCode>#,##0.0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1.1000000000000001</c:v>
                </c:pt>
                <c:pt idx="13">
                  <c:v>17.340433852698759</c:v>
                </c:pt>
                <c:pt idx="14">
                  <c:v>19.829484489350779</c:v>
                </c:pt>
                <c:pt idx="15">
                  <c:v>23.005955051908508</c:v>
                </c:pt>
                <c:pt idx="16">
                  <c:v>28.020828060869952</c:v>
                </c:pt>
                <c:pt idx="17">
                  <c:v>61.450329272414301</c:v>
                </c:pt>
                <c:pt idx="18">
                  <c:v>95.150182263899296</c:v>
                </c:pt>
                <c:pt idx="19">
                  <c:v>168.9433050848518</c:v>
                </c:pt>
                <c:pt idx="20">
                  <c:v>227.79338426188872</c:v>
                </c:pt>
                <c:pt idx="21">
                  <c:v>273.65294912405614</c:v>
                </c:pt>
                <c:pt idx="22">
                  <c:v>331.1366523924433</c:v>
                </c:pt>
                <c:pt idx="23">
                  <c:v>137.92105941656709</c:v>
                </c:pt>
                <c:pt idx="24">
                  <c:v>151.4020004932147</c:v>
                </c:pt>
                <c:pt idx="25">
                  <c:v>160.35156866887672</c:v>
                </c:pt>
                <c:pt idx="26">
                  <c:v>177.37501747858789</c:v>
                </c:pt>
                <c:pt idx="27">
                  <c:v>206.27236120661249</c:v>
                </c:pt>
                <c:pt idx="28">
                  <c:v>267.26861432604051</c:v>
                </c:pt>
                <c:pt idx="29">
                  <c:v>273.22097278308991</c:v>
                </c:pt>
                <c:pt idx="30">
                  <c:v>241.59104920593879</c:v>
                </c:pt>
                <c:pt idx="31">
                  <c:v>230.99967679491363</c:v>
                </c:pt>
                <c:pt idx="32">
                  <c:v>239.969173568945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3-44D4-96CB-382AF9597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8724096"/>
        <c:axId val="268725632"/>
      </c:barChart>
      <c:catAx>
        <c:axId val="268724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72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725632"/>
        <c:scaling>
          <c:orientation val="minMax"/>
          <c:min val="0.9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8724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Consum d’energia primària (ktep)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'Consum Primària'!$A$9</c:f>
              <c:strCache>
                <c:ptCount val="1"/>
                <c:pt idx="0">
                  <c:v>Petroli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Primària'!$C$65:$AI$65</c:f>
              <c:numCache>
                <c:formatCode>#,##0.0</c:formatCode>
                <c:ptCount val="33"/>
                <c:pt idx="0">
                  <c:v>8428.9336702714372</c:v>
                </c:pt>
                <c:pt idx="1">
                  <c:v>8811.0139348374159</c:v>
                </c:pt>
                <c:pt idx="2">
                  <c:v>8945.1773163269627</c:v>
                </c:pt>
                <c:pt idx="3">
                  <c:v>9310.3029053789614</c:v>
                </c:pt>
                <c:pt idx="4">
                  <c:v>9565.0841917159923</c:v>
                </c:pt>
                <c:pt idx="5">
                  <c:v>10090.36207163691</c:v>
                </c:pt>
                <c:pt idx="6">
                  <c:v>10558.652750757952</c:v>
                </c:pt>
                <c:pt idx="7">
                  <c:v>10238.482944270787</c:v>
                </c:pt>
                <c:pt idx="8">
                  <c:v>11052.38222388099</c:v>
                </c:pt>
                <c:pt idx="9">
                  <c:v>11557.971136329272</c:v>
                </c:pt>
                <c:pt idx="10">
                  <c:v>11213.566805353836</c:v>
                </c:pt>
                <c:pt idx="11">
                  <c:v>11654.83582624852</c:v>
                </c:pt>
                <c:pt idx="12">
                  <c:v>11952.355721199747</c:v>
                </c:pt>
                <c:pt idx="13">
                  <c:v>12147.861813395741</c:v>
                </c:pt>
                <c:pt idx="14">
                  <c:v>12456.227342843042</c:v>
                </c:pt>
                <c:pt idx="15">
                  <c:v>12571.711855271558</c:v>
                </c:pt>
                <c:pt idx="16">
                  <c:v>12254.996535717888</c:v>
                </c:pt>
                <c:pt idx="17">
                  <c:v>12484.809926459655</c:v>
                </c:pt>
                <c:pt idx="18">
                  <c:v>11107.179407587246</c:v>
                </c:pt>
                <c:pt idx="19">
                  <c:v>11080.392994327132</c:v>
                </c:pt>
                <c:pt idx="20">
                  <c:v>11265.078035720233</c:v>
                </c:pt>
                <c:pt idx="21">
                  <c:v>10584.867832894413</c:v>
                </c:pt>
                <c:pt idx="22">
                  <c:v>9570.3591672899147</c:v>
                </c:pt>
                <c:pt idx="23">
                  <c:v>8912.8096003193605</c:v>
                </c:pt>
                <c:pt idx="24">
                  <c:v>9443.9246352717528</c:v>
                </c:pt>
                <c:pt idx="25">
                  <c:v>10208.250491996376</c:v>
                </c:pt>
                <c:pt idx="26">
                  <c:v>10285.410187133199</c:v>
                </c:pt>
                <c:pt idx="27">
                  <c:v>10468.261004623389</c:v>
                </c:pt>
                <c:pt idx="28">
                  <c:v>10679.582843028154</c:v>
                </c:pt>
                <c:pt idx="29">
                  <c:v>10524.743948670823</c:v>
                </c:pt>
                <c:pt idx="30">
                  <c:v>9209.3869123768764</c:v>
                </c:pt>
                <c:pt idx="31">
                  <c:v>9467.1164260738824</c:v>
                </c:pt>
                <c:pt idx="32">
                  <c:v>10279.680272548932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7F9-BF3C-395E4C1B5931}"/>
            </c:ext>
          </c:extLst>
        </c:ser>
        <c:ser>
          <c:idx val="1"/>
          <c:order val="1"/>
          <c:tx>
            <c:strRef>
              <c:f>'Consum Primària'!$A$10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Primària'!$C$66:$AI$66</c:f>
              <c:numCache>
                <c:formatCode>#,##0.0</c:formatCode>
                <c:ptCount val="33"/>
                <c:pt idx="0">
                  <c:v>1749.2</c:v>
                </c:pt>
                <c:pt idx="1">
                  <c:v>1891.3334476874099</c:v>
                </c:pt>
                <c:pt idx="2">
                  <c:v>2013.5558255651899</c:v>
                </c:pt>
                <c:pt idx="3">
                  <c:v>1887.6656051561499</c:v>
                </c:pt>
                <c:pt idx="4">
                  <c:v>1991.2201413082601</c:v>
                </c:pt>
                <c:pt idx="5">
                  <c:v>2215.7408337492502</c:v>
                </c:pt>
                <c:pt idx="6">
                  <c:v>2505.5307067065</c:v>
                </c:pt>
                <c:pt idx="7">
                  <c:v>3206.5319985771998</c:v>
                </c:pt>
                <c:pt idx="8">
                  <c:v>3162.5403220261901</c:v>
                </c:pt>
                <c:pt idx="9">
                  <c:v>3642.9206311763401</c:v>
                </c:pt>
                <c:pt idx="10">
                  <c:v>3936.7804253956101</c:v>
                </c:pt>
                <c:pt idx="11">
                  <c:v>4247.2565345401699</c:v>
                </c:pt>
                <c:pt idx="12">
                  <c:v>4912.4343280393196</c:v>
                </c:pt>
                <c:pt idx="13">
                  <c:v>5668.4494190204196</c:v>
                </c:pt>
                <c:pt idx="14">
                  <c:v>6206.8693720797</c:v>
                </c:pt>
                <c:pt idx="15">
                  <c:v>6719.9850885738897</c:v>
                </c:pt>
                <c:pt idx="16">
                  <c:v>6102.4190452372704</c:v>
                </c:pt>
                <c:pt idx="17">
                  <c:v>6563.8195026801304</c:v>
                </c:pt>
                <c:pt idx="18">
                  <c:v>6513.6223992246096</c:v>
                </c:pt>
                <c:pt idx="19">
                  <c:v>5955.8358262531201</c:v>
                </c:pt>
                <c:pt idx="20">
                  <c:v>6074.7694690784801</c:v>
                </c:pt>
                <c:pt idx="21">
                  <c:v>5939.3979406348799</c:v>
                </c:pt>
                <c:pt idx="22">
                  <c:v>5921.6076334654699</c:v>
                </c:pt>
                <c:pt idx="23">
                  <c:v>5545.1052789372097</c:v>
                </c:pt>
                <c:pt idx="24">
                  <c:v>4929.0921198528804</c:v>
                </c:pt>
                <c:pt idx="25">
                  <c:v>5252.9576451482999</c:v>
                </c:pt>
                <c:pt idx="26">
                  <c:v>5203.4749604223298</c:v>
                </c:pt>
                <c:pt idx="27">
                  <c:v>5608.6839435477305</c:v>
                </c:pt>
                <c:pt idx="28">
                  <c:v>5522.7180179594998</c:v>
                </c:pt>
                <c:pt idx="29">
                  <c:v>5808.6668121416697</c:v>
                </c:pt>
                <c:pt idx="30">
                  <c:v>4939.0543925572802</c:v>
                </c:pt>
                <c:pt idx="31">
                  <c:v>5189.0818535465996</c:v>
                </c:pt>
                <c:pt idx="32">
                  <c:v>4984.3713067172403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9-47F9-BF3C-395E4C1B5931}"/>
            </c:ext>
          </c:extLst>
        </c:ser>
        <c:ser>
          <c:idx val="2"/>
          <c:order val="2"/>
          <c:tx>
            <c:strRef>
              <c:f>'Consum Primària'!$A$11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Primària'!$C$68:$AI$68</c:f>
              <c:numCache>
                <c:formatCode>#,##0.0</c:formatCode>
                <c:ptCount val="33"/>
                <c:pt idx="0">
                  <c:v>5674.8968999999997</c:v>
                </c:pt>
                <c:pt idx="1">
                  <c:v>5642.74953</c:v>
                </c:pt>
                <c:pt idx="2">
                  <c:v>5602.039272</c:v>
                </c:pt>
                <c:pt idx="3">
                  <c:v>5540.8794029999999</c:v>
                </c:pt>
                <c:pt idx="4">
                  <c:v>5712.6435030000002</c:v>
                </c:pt>
                <c:pt idx="5">
                  <c:v>5406.7862160000004</c:v>
                </c:pt>
                <c:pt idx="6">
                  <c:v>5806.0259100000003</c:v>
                </c:pt>
                <c:pt idx="7">
                  <c:v>5837.5547100000003</c:v>
                </c:pt>
                <c:pt idx="8">
                  <c:v>6249.7989900000002</c:v>
                </c:pt>
                <c:pt idx="9">
                  <c:v>6136.5544829999999</c:v>
                </c:pt>
                <c:pt idx="10">
                  <c:v>6554.6681310000004</c:v>
                </c:pt>
                <c:pt idx="11">
                  <c:v>6696.3788640000002</c:v>
                </c:pt>
                <c:pt idx="12">
                  <c:v>6602.9849729999996</c:v>
                </c:pt>
                <c:pt idx="13">
                  <c:v>6612.8337030303001</c:v>
                </c:pt>
                <c:pt idx="14">
                  <c:v>6344.3776768302996</c:v>
                </c:pt>
                <c:pt idx="15">
                  <c:v>5388.2489515151501</c:v>
                </c:pt>
                <c:pt idx="16">
                  <c:v>6105.2031550121201</c:v>
                </c:pt>
                <c:pt idx="17">
                  <c:v>5439.0000259696999</c:v>
                </c:pt>
                <c:pt idx="18">
                  <c:v>5842.78559535758</c:v>
                </c:pt>
                <c:pt idx="19">
                  <c:v>5033.8150666666697</c:v>
                </c:pt>
                <c:pt idx="20">
                  <c:v>6478.5960424242403</c:v>
                </c:pt>
                <c:pt idx="21">
                  <c:v>5677.0424242424197</c:v>
                </c:pt>
                <c:pt idx="22">
                  <c:v>6253.6077939393899</c:v>
                </c:pt>
                <c:pt idx="23">
                  <c:v>6439.4986181818203</c:v>
                </c:pt>
                <c:pt idx="24">
                  <c:v>6184.68192121212</c:v>
                </c:pt>
                <c:pt idx="25">
                  <c:v>6329.1767757575799</c:v>
                </c:pt>
                <c:pt idx="26">
                  <c:v>6438.1132363636398</c:v>
                </c:pt>
                <c:pt idx="27">
                  <c:v>6580.83137781818</c:v>
                </c:pt>
                <c:pt idx="28">
                  <c:v>5716.4630052121202</c:v>
                </c:pt>
                <c:pt idx="29">
                  <c:v>6407.3853373333304</c:v>
                </c:pt>
                <c:pt idx="30">
                  <c:v>6485.19855951515</c:v>
                </c:pt>
                <c:pt idx="31">
                  <c:v>6360.9078178787904</c:v>
                </c:pt>
                <c:pt idx="32">
                  <c:v>6523.8369939393897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9-47F9-BF3C-395E4C1B5931}"/>
            </c:ext>
          </c:extLst>
        </c:ser>
        <c:ser>
          <c:idx val="3"/>
          <c:order val="3"/>
          <c:tx>
            <c:strRef>
              <c:f>'Consum Primària'!$A$14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Primària'!$C$67:$AI$67</c:f>
              <c:numCache>
                <c:formatCode>#,##0.0</c:formatCode>
                <c:ptCount val="33"/>
                <c:pt idx="0">
                  <c:v>484.27702632</c:v>
                </c:pt>
                <c:pt idx="1">
                  <c:v>563.6308203673949</c:v>
                </c:pt>
                <c:pt idx="2">
                  <c:v>652.18066512407995</c:v>
                </c:pt>
                <c:pt idx="3">
                  <c:v>547.73364734697009</c:v>
                </c:pt>
                <c:pt idx="4">
                  <c:v>539.70304573660496</c:v>
                </c:pt>
                <c:pt idx="5">
                  <c:v>497.49643473905002</c:v>
                </c:pt>
                <c:pt idx="6">
                  <c:v>659.53957647212997</c:v>
                </c:pt>
                <c:pt idx="7">
                  <c:v>607.25017856097998</c:v>
                </c:pt>
                <c:pt idx="8">
                  <c:v>542.80865061077509</c:v>
                </c:pt>
                <c:pt idx="9">
                  <c:v>527.95360649079998</c:v>
                </c:pt>
                <c:pt idx="10">
                  <c:v>505.98278355101502</c:v>
                </c:pt>
                <c:pt idx="11">
                  <c:v>561.64813519521499</c:v>
                </c:pt>
                <c:pt idx="12">
                  <c:v>482.8001252987201</c:v>
                </c:pt>
                <c:pt idx="13">
                  <c:v>699.41696847778883</c:v>
                </c:pt>
                <c:pt idx="14">
                  <c:v>660.83001255309603</c:v>
                </c:pt>
                <c:pt idx="15">
                  <c:v>538.26251081278474</c:v>
                </c:pt>
                <c:pt idx="16">
                  <c:v>530.61039058741096</c:v>
                </c:pt>
                <c:pt idx="17">
                  <c:v>603.90268643046238</c:v>
                </c:pt>
                <c:pt idx="18">
                  <c:v>737.54994056520832</c:v>
                </c:pt>
                <c:pt idx="19">
                  <c:v>916.34383257480079</c:v>
                </c:pt>
                <c:pt idx="20">
                  <c:v>1128.1055182576793</c:v>
                </c:pt>
                <c:pt idx="21">
                  <c:v>1140.363261423166</c:v>
                </c:pt>
                <c:pt idx="22">
                  <c:v>1269.3153227409878</c:v>
                </c:pt>
                <c:pt idx="23">
                  <c:v>1330.6132965767197</c:v>
                </c:pt>
                <c:pt idx="24">
                  <c:v>1320.5964808472033</c:v>
                </c:pt>
                <c:pt idx="25">
                  <c:v>1274.6742598562689</c:v>
                </c:pt>
                <c:pt idx="26">
                  <c:v>1275.3065623523307</c:v>
                </c:pt>
                <c:pt idx="27">
                  <c:v>1352.5105325944355</c:v>
                </c:pt>
                <c:pt idx="28">
                  <c:v>1572.8647190736453</c:v>
                </c:pt>
                <c:pt idx="29">
                  <c:v>1505.4338766336093</c:v>
                </c:pt>
                <c:pt idx="30">
                  <c:v>1603.708124103056</c:v>
                </c:pt>
                <c:pt idx="31">
                  <c:v>1521.7424535943278</c:v>
                </c:pt>
                <c:pt idx="32">
                  <c:v>1519.0208263595646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9-47F9-BF3C-395E4C1B5931}"/>
            </c:ext>
          </c:extLst>
        </c:ser>
        <c:ser>
          <c:idx val="4"/>
          <c:order val="4"/>
          <c:tx>
            <c:strRef>
              <c:f>'Consum Primària'!$B$69</c:f>
              <c:strCache>
                <c:ptCount val="1"/>
                <c:pt idx="0">
                  <c:v>Altres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Primària'!$C$69:$AI$69</c:f>
              <c:numCache>
                <c:formatCode>#,##0.0</c:formatCode>
                <c:ptCount val="33"/>
                <c:pt idx="0">
                  <c:v>742.48055399999896</c:v>
                </c:pt>
                <c:pt idx="1">
                  <c:v>775.3493545376316</c:v>
                </c:pt>
                <c:pt idx="2">
                  <c:v>462.60444979847</c:v>
                </c:pt>
                <c:pt idx="3">
                  <c:v>576.33854171920905</c:v>
                </c:pt>
                <c:pt idx="4">
                  <c:v>562.48300508679097</c:v>
                </c:pt>
                <c:pt idx="5">
                  <c:v>709.00318331841402</c:v>
                </c:pt>
                <c:pt idx="6">
                  <c:v>481.58458528820302</c:v>
                </c:pt>
                <c:pt idx="7">
                  <c:v>537.07494503581506</c:v>
                </c:pt>
                <c:pt idx="8">
                  <c:v>485.42170005722903</c:v>
                </c:pt>
                <c:pt idx="9">
                  <c:v>540.206830729731</c:v>
                </c:pt>
                <c:pt idx="10">
                  <c:v>671.67581329107099</c:v>
                </c:pt>
                <c:pt idx="11">
                  <c:v>640.15772333683913</c:v>
                </c:pt>
                <c:pt idx="12">
                  <c:v>720.79605314524599</c:v>
                </c:pt>
                <c:pt idx="13">
                  <c:v>663.03089078932999</c:v>
                </c:pt>
                <c:pt idx="14">
                  <c:v>633.16418760905003</c:v>
                </c:pt>
                <c:pt idx="15">
                  <c:v>1041.8714633338791</c:v>
                </c:pt>
                <c:pt idx="16">
                  <c:v>1154.415416570808</c:v>
                </c:pt>
                <c:pt idx="17">
                  <c:v>1259.341836738638</c:v>
                </c:pt>
                <c:pt idx="18">
                  <c:v>975.81382974673602</c:v>
                </c:pt>
                <c:pt idx="19">
                  <c:v>1048.507602398927</c:v>
                </c:pt>
                <c:pt idx="20">
                  <c:v>724.75330749143802</c:v>
                </c:pt>
                <c:pt idx="21">
                  <c:v>737.72260729990751</c:v>
                </c:pt>
                <c:pt idx="22">
                  <c:v>559.96000204724464</c:v>
                </c:pt>
                <c:pt idx="23">
                  <c:v>336.08539037022626</c:v>
                </c:pt>
                <c:pt idx="24">
                  <c:v>636.55449078773358</c:v>
                </c:pt>
                <c:pt idx="25">
                  <c:v>639.69767687243007</c:v>
                </c:pt>
                <c:pt idx="26">
                  <c:v>643.15871638855003</c:v>
                </c:pt>
                <c:pt idx="27">
                  <c:v>571.71344125228802</c:v>
                </c:pt>
                <c:pt idx="28">
                  <c:v>634.24759657440404</c:v>
                </c:pt>
                <c:pt idx="29">
                  <c:v>359.50559852509298</c:v>
                </c:pt>
                <c:pt idx="30">
                  <c:v>303.76447556469452</c:v>
                </c:pt>
                <c:pt idx="31">
                  <c:v>636.72119833166198</c:v>
                </c:pt>
                <c:pt idx="32">
                  <c:v>486.26664734091003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9-47F9-BF3C-395E4C1B5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47799168"/>
        <c:axId val="247800960"/>
      </c:barChart>
      <c:catAx>
        <c:axId val="2477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780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800960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47799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final d'energia al sector industrial (ktep)</a:t>
            </a:r>
          </a:p>
        </c:rich>
      </c:tx>
      <c:layout>
        <c:manualLayout>
          <c:xMode val="edge"/>
          <c:yMode val="edge"/>
          <c:x val="0.25543523450809685"/>
          <c:y val="3.39507196141963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2831855320411"/>
          <c:y val="0.12963002034511337"/>
          <c:w val="0.8814574340998077"/>
          <c:h val="0.68210082133976335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'CF Industrial'!$C$6:$AI$6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Industrial'!$C$23:$AI$23</c:f>
              <c:numCache>
                <c:formatCode>#,##0.0</c:formatCode>
                <c:ptCount val="33"/>
                <c:pt idx="0">
                  <c:v>4336.3973956627842</c:v>
                </c:pt>
                <c:pt idx="1">
                  <c:v>4316.7193461724564</c:v>
                </c:pt>
                <c:pt idx="2">
                  <c:v>4190.0347288741777</c:v>
                </c:pt>
                <c:pt idx="3">
                  <c:v>4095.8999115604993</c:v>
                </c:pt>
                <c:pt idx="4">
                  <c:v>4351.8781019910075</c:v>
                </c:pt>
                <c:pt idx="5">
                  <c:v>4580.7532988583598</c:v>
                </c:pt>
                <c:pt idx="6">
                  <c:v>4730.329609952395</c:v>
                </c:pt>
                <c:pt idx="7">
                  <c:v>4920.7085274862857</c:v>
                </c:pt>
                <c:pt idx="8">
                  <c:v>5189.7356087099779</c:v>
                </c:pt>
                <c:pt idx="9">
                  <c:v>5284.527000874461</c:v>
                </c:pt>
                <c:pt idx="10">
                  <c:v>5295.2505254420503</c:v>
                </c:pt>
                <c:pt idx="11">
                  <c:v>5484.4049199411575</c:v>
                </c:pt>
                <c:pt idx="12">
                  <c:v>5685.4027561397897</c:v>
                </c:pt>
                <c:pt idx="13">
                  <c:v>6040.1921095257048</c:v>
                </c:pt>
                <c:pt idx="14">
                  <c:v>6111.1844112609242</c:v>
                </c:pt>
                <c:pt idx="15">
                  <c:v>6170.3339785438375</c:v>
                </c:pt>
                <c:pt idx="16">
                  <c:v>5986.4887886707056</c:v>
                </c:pt>
                <c:pt idx="17">
                  <c:v>6094.3266156561895</c:v>
                </c:pt>
                <c:pt idx="18">
                  <c:v>5572.5024838910285</c:v>
                </c:pt>
                <c:pt idx="19">
                  <c:v>5020.4469378162139</c:v>
                </c:pt>
                <c:pt idx="20">
                  <c:v>5084.0088942735892</c:v>
                </c:pt>
                <c:pt idx="21">
                  <c:v>4998.2660460030347</c:v>
                </c:pt>
                <c:pt idx="22">
                  <c:v>4806.7142049184476</c:v>
                </c:pt>
                <c:pt idx="23">
                  <c:v>4460.8295307274066</c:v>
                </c:pt>
                <c:pt idx="24">
                  <c:v>4669.1542872430164</c:v>
                </c:pt>
                <c:pt idx="25">
                  <c:v>4802.5777846223637</c:v>
                </c:pt>
                <c:pt idx="26">
                  <c:v>4871.85329268653</c:v>
                </c:pt>
                <c:pt idx="27">
                  <c:v>5022.0246038952064</c:v>
                </c:pt>
                <c:pt idx="28">
                  <c:v>4960.3527979721866</c:v>
                </c:pt>
                <c:pt idx="29">
                  <c:v>4939.1958533047173</c:v>
                </c:pt>
                <c:pt idx="30">
                  <c:v>4701.1183075663293</c:v>
                </c:pt>
                <c:pt idx="31">
                  <c:v>4693.8668248645236</c:v>
                </c:pt>
                <c:pt idx="32">
                  <c:v>4595.6806400751411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B-4E6C-81DE-FF9F7B64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26880"/>
        <c:axId val="268832768"/>
      </c:lineChart>
      <c:catAx>
        <c:axId val="2688268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83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832768"/>
        <c:scaling>
          <c:orientation val="minMax"/>
          <c:min val="3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88268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del pes de les diferents fonts d'energia en el consum d'energia del sector industrial (%)</a:t>
            </a:r>
            <a:endParaRPr lang="es-ES" sz="1000"/>
          </a:p>
        </c:rich>
      </c:tx>
      <c:layout>
        <c:manualLayout>
          <c:xMode val="edge"/>
          <c:yMode val="edge"/>
          <c:x val="0.15605348430841581"/>
          <c:y val="2.4767801857585141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'CF Industrial'!$B$66</c:f>
              <c:strCache>
                <c:ptCount val="1"/>
                <c:pt idx="0">
                  <c:v>Productes petrolífers</c:v>
                </c:pt>
              </c:strCache>
            </c:strRef>
          </c:tx>
          <c:invertIfNegative val="0"/>
          <c:cat>
            <c:numRef>
              <c:f>'CF Industrial'!$C$6:$AI$6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Industrial'!$C$66:$AI$66</c:f>
              <c:numCache>
                <c:formatCode>#,##0.0</c:formatCode>
                <c:ptCount val="33"/>
                <c:pt idx="0">
                  <c:v>1668.590159063164</c:v>
                </c:pt>
                <c:pt idx="1">
                  <c:v>1693.245092808696</c:v>
                </c:pt>
                <c:pt idx="2">
                  <c:v>1762.480167904348</c:v>
                </c:pt>
                <c:pt idx="3">
                  <c:v>1840.2675339826092</c:v>
                </c:pt>
                <c:pt idx="4">
                  <c:v>1999.5034212869568</c:v>
                </c:pt>
                <c:pt idx="5">
                  <c:v>2030.1840472608701</c:v>
                </c:pt>
                <c:pt idx="6">
                  <c:v>1959.0338252521742</c:v>
                </c:pt>
                <c:pt idx="7">
                  <c:v>1976.239060869565</c:v>
                </c:pt>
                <c:pt idx="8">
                  <c:v>1993.3740744295778</c:v>
                </c:pt>
                <c:pt idx="9">
                  <c:v>1973.7232015512109</c:v>
                </c:pt>
                <c:pt idx="10">
                  <c:v>1886.8045508584901</c:v>
                </c:pt>
                <c:pt idx="11">
                  <c:v>1917.7587863670581</c:v>
                </c:pt>
                <c:pt idx="12">
                  <c:v>1997.57932866281</c:v>
                </c:pt>
                <c:pt idx="13">
                  <c:v>2103.0748183564501</c:v>
                </c:pt>
                <c:pt idx="14">
                  <c:v>2142.8773191407008</c:v>
                </c:pt>
                <c:pt idx="15">
                  <c:v>2144.9871994398172</c:v>
                </c:pt>
                <c:pt idx="16">
                  <c:v>2014.4307408302852</c:v>
                </c:pt>
                <c:pt idx="17">
                  <c:v>2033.6832100158128</c:v>
                </c:pt>
                <c:pt idx="18">
                  <c:v>1674.1832973721698</c:v>
                </c:pt>
                <c:pt idx="19">
                  <c:v>1637.4548626179962</c:v>
                </c:pt>
                <c:pt idx="20">
                  <c:v>1595.3748871579803</c:v>
                </c:pt>
                <c:pt idx="21">
                  <c:v>1438.5729891390429</c:v>
                </c:pt>
                <c:pt idx="22">
                  <c:v>1304.7459665045144</c:v>
                </c:pt>
                <c:pt idx="23">
                  <c:v>1062.2050566381599</c:v>
                </c:pt>
                <c:pt idx="24">
                  <c:v>1303.0164183961438</c:v>
                </c:pt>
                <c:pt idx="25">
                  <c:v>1378.827217825673</c:v>
                </c:pt>
                <c:pt idx="26">
                  <c:v>1425.7570049533531</c:v>
                </c:pt>
                <c:pt idx="27">
                  <c:v>1426.0813488639958</c:v>
                </c:pt>
                <c:pt idx="28">
                  <c:v>1447.3437191797416</c:v>
                </c:pt>
                <c:pt idx="29">
                  <c:v>1379.3281728419147</c:v>
                </c:pt>
                <c:pt idx="30">
                  <c:v>1334.2682157537199</c:v>
                </c:pt>
                <c:pt idx="31">
                  <c:v>1229.0909610423605</c:v>
                </c:pt>
                <c:pt idx="32">
                  <c:v>1277.4242982463554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A-4826-ADD8-B88D7DF0B92F}"/>
            </c:ext>
          </c:extLst>
        </c:ser>
        <c:ser>
          <c:idx val="1"/>
          <c:order val="1"/>
          <c:tx>
            <c:strRef>
              <c:f>'CF Industrial'!$B$67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'CF Industrial'!$C$6:$AI$6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Industrial'!$C$67:$AI$67</c:f>
              <c:numCache>
                <c:formatCode>#,##0.0</c:formatCode>
                <c:ptCount val="33"/>
                <c:pt idx="0">
                  <c:v>1025</c:v>
                </c:pt>
                <c:pt idx="1">
                  <c:v>1059.9000000000001</c:v>
                </c:pt>
                <c:pt idx="2">
                  <c:v>1074.4000000000001</c:v>
                </c:pt>
                <c:pt idx="3">
                  <c:v>1032.8</c:v>
                </c:pt>
                <c:pt idx="4">
                  <c:v>1085.5999999999999</c:v>
                </c:pt>
                <c:pt idx="5">
                  <c:v>1221.7</c:v>
                </c:pt>
                <c:pt idx="6">
                  <c:v>1349.6</c:v>
                </c:pt>
                <c:pt idx="7">
                  <c:v>1503.8</c:v>
                </c:pt>
                <c:pt idx="8">
                  <c:v>1622.8</c:v>
                </c:pt>
                <c:pt idx="9">
                  <c:v>1717.8</c:v>
                </c:pt>
                <c:pt idx="10">
                  <c:v>1742.89979453602</c:v>
                </c:pt>
                <c:pt idx="11">
                  <c:v>1849.5970109730999</c:v>
                </c:pt>
                <c:pt idx="12">
                  <c:v>1946.18207705179</c:v>
                </c:pt>
                <c:pt idx="13">
                  <c:v>2134.11295627757</c:v>
                </c:pt>
                <c:pt idx="14">
                  <c:v>2144.4398316255301</c:v>
                </c:pt>
                <c:pt idx="15">
                  <c:v>2150.1446467139399</c:v>
                </c:pt>
                <c:pt idx="16">
                  <c:v>2070.55747729003</c:v>
                </c:pt>
                <c:pt idx="17">
                  <c:v>2108.00453041111</c:v>
                </c:pt>
                <c:pt idx="18">
                  <c:v>2032.888317015</c:v>
                </c:pt>
                <c:pt idx="19">
                  <c:v>1774.2369416844699</c:v>
                </c:pt>
                <c:pt idx="20">
                  <c:v>1797.14858393906</c:v>
                </c:pt>
                <c:pt idx="21">
                  <c:v>1843.06187005022</c:v>
                </c:pt>
                <c:pt idx="22">
                  <c:v>1824.0439178183501</c:v>
                </c:pt>
                <c:pt idx="23">
                  <c:v>1811.06651840016</c:v>
                </c:pt>
                <c:pt idx="24">
                  <c:v>1734.29990209166</c:v>
                </c:pt>
                <c:pt idx="25">
                  <c:v>1743.6626347855399</c:v>
                </c:pt>
                <c:pt idx="26">
                  <c:v>1731.25432531397</c:v>
                </c:pt>
                <c:pt idx="27">
                  <c:v>1812.97201591975</c:v>
                </c:pt>
                <c:pt idx="28">
                  <c:v>1816.5306687893001</c:v>
                </c:pt>
                <c:pt idx="29">
                  <c:v>1834.5540518329301</c:v>
                </c:pt>
                <c:pt idx="30">
                  <c:v>1710.85333886935</c:v>
                </c:pt>
                <c:pt idx="31">
                  <c:v>1759.54382532151</c:v>
                </c:pt>
                <c:pt idx="32">
                  <c:v>1672.0768371986301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A-4826-ADD8-B88D7DF0B92F}"/>
            </c:ext>
          </c:extLst>
        </c:ser>
        <c:ser>
          <c:idx val="2"/>
          <c:order val="2"/>
          <c:tx>
            <c:strRef>
              <c:f>'CF Industrial'!$B$68</c:f>
              <c:strCache>
                <c:ptCount val="1"/>
                <c:pt idx="0">
                  <c:v>Energia elèctrica</c:v>
                </c:pt>
              </c:strCache>
            </c:strRef>
          </c:tx>
          <c:invertIfNegative val="0"/>
          <c:cat>
            <c:numRef>
              <c:f>'CF Industrial'!$C$6:$AI$6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Industrial'!$C$68:$AI$68</c:f>
              <c:numCache>
                <c:formatCode>#,##0.0</c:formatCode>
                <c:ptCount val="33"/>
                <c:pt idx="0">
                  <c:v>1162.20723659962</c:v>
                </c:pt>
                <c:pt idx="1">
                  <c:v>1150.77425336376</c:v>
                </c:pt>
                <c:pt idx="2">
                  <c:v>1119.45456096983</c:v>
                </c:pt>
                <c:pt idx="3">
                  <c:v>1090.03237757789</c:v>
                </c:pt>
                <c:pt idx="4">
                  <c:v>1159.2746807040501</c:v>
                </c:pt>
                <c:pt idx="5">
                  <c:v>1220.5692515974899</c:v>
                </c:pt>
                <c:pt idx="6">
                  <c:v>1246.4957847002199</c:v>
                </c:pt>
                <c:pt idx="7">
                  <c:v>1316.86946661672</c:v>
                </c:pt>
                <c:pt idx="8">
                  <c:v>1460.4615342804</c:v>
                </c:pt>
                <c:pt idx="9">
                  <c:v>1485.70379932325</c:v>
                </c:pt>
                <c:pt idx="10">
                  <c:v>1544.7461800475401</c:v>
                </c:pt>
                <c:pt idx="11">
                  <c:v>1603.8491226010001</c:v>
                </c:pt>
                <c:pt idx="12">
                  <c:v>1648.8413504251901</c:v>
                </c:pt>
                <c:pt idx="13">
                  <c:v>1687.6407423374301</c:v>
                </c:pt>
                <c:pt idx="14">
                  <c:v>1697.63058333657</c:v>
                </c:pt>
                <c:pt idx="15">
                  <c:v>1740.77098363956</c:v>
                </c:pt>
                <c:pt idx="16">
                  <c:v>1760.59205179987</c:v>
                </c:pt>
                <c:pt idx="17">
                  <c:v>1766.5680404572399</c:v>
                </c:pt>
                <c:pt idx="18">
                  <c:v>1655.41737597675</c:v>
                </c:pt>
                <c:pt idx="19">
                  <c:v>1455.7697992101901</c:v>
                </c:pt>
                <c:pt idx="20">
                  <c:v>1500.2170136841501</c:v>
                </c:pt>
                <c:pt idx="21">
                  <c:v>1489.65240949757</c:v>
                </c:pt>
                <c:pt idx="22">
                  <c:v>1440.9999941001799</c:v>
                </c:pt>
                <c:pt idx="23">
                  <c:v>1387.20621596504</c:v>
                </c:pt>
                <c:pt idx="24">
                  <c:v>1421.88953144263</c:v>
                </c:pt>
                <c:pt idx="25">
                  <c:v>1455.7216714190399</c:v>
                </c:pt>
                <c:pt idx="26">
                  <c:v>1468.6778490193699</c:v>
                </c:pt>
                <c:pt idx="27">
                  <c:v>1514.84388150414</c:v>
                </c:pt>
                <c:pt idx="28">
                  <c:v>1438.63924344661</c:v>
                </c:pt>
                <c:pt idx="29">
                  <c:v>1435.0575844611701</c:v>
                </c:pt>
                <c:pt idx="30">
                  <c:v>1344.28936187915</c:v>
                </c:pt>
                <c:pt idx="31">
                  <c:v>1386.3356319268801</c:v>
                </c:pt>
                <c:pt idx="32">
                  <c:v>1315.1452228835501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A-4826-ADD8-B88D7DF0B92F}"/>
            </c:ext>
          </c:extLst>
        </c:ser>
        <c:ser>
          <c:idx val="3"/>
          <c:order val="3"/>
          <c:tx>
            <c:strRef>
              <c:f>'CF Industrial'!$B$69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'CF Industrial'!$C$6:$AI$6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Industrial'!$C$69:$AI$69</c:f>
              <c:numCache>
                <c:formatCode>#,##0.0</c:formatCode>
                <c:ptCount val="33"/>
                <c:pt idx="0">
                  <c:v>121.7</c:v>
                </c:pt>
                <c:pt idx="1">
                  <c:v>132.30000000000001</c:v>
                </c:pt>
                <c:pt idx="2">
                  <c:v>113</c:v>
                </c:pt>
                <c:pt idx="3">
                  <c:v>66.2</c:v>
                </c:pt>
                <c:pt idx="4">
                  <c:v>43.8</c:v>
                </c:pt>
                <c:pt idx="5">
                  <c:v>41.8</c:v>
                </c:pt>
                <c:pt idx="6">
                  <c:v>39.6</c:v>
                </c:pt>
                <c:pt idx="7">
                  <c:v>37.6</c:v>
                </c:pt>
                <c:pt idx="8">
                  <c:v>34.1</c:v>
                </c:pt>
                <c:pt idx="9">
                  <c:v>32</c:v>
                </c:pt>
                <c:pt idx="10">
                  <c:v>34.200000000000003</c:v>
                </c:pt>
                <c:pt idx="11">
                  <c:v>34.700000000000003</c:v>
                </c:pt>
                <c:pt idx="12">
                  <c:v>35</c:v>
                </c:pt>
                <c:pt idx="13">
                  <c:v>42.069792554254626</c:v>
                </c:pt>
                <c:pt idx="14">
                  <c:v>45.254967158124082</c:v>
                </c:pt>
                <c:pt idx="15">
                  <c:v>52.171988750520555</c:v>
                </c:pt>
                <c:pt idx="16">
                  <c:v>58.48469875052055</c:v>
                </c:pt>
                <c:pt idx="17">
                  <c:v>59.756114772026862</c:v>
                </c:pt>
                <c:pt idx="18">
                  <c:v>66.501433527108546</c:v>
                </c:pt>
                <c:pt idx="19">
                  <c:v>78.06898430355831</c:v>
                </c:pt>
                <c:pt idx="20">
                  <c:v>101.52973949239906</c:v>
                </c:pt>
                <c:pt idx="21">
                  <c:v>125.70367731620205</c:v>
                </c:pt>
                <c:pt idx="22">
                  <c:v>136.21020649540358</c:v>
                </c:pt>
                <c:pt idx="23">
                  <c:v>107.36706972404704</c:v>
                </c:pt>
                <c:pt idx="24">
                  <c:v>109.81436603564026</c:v>
                </c:pt>
                <c:pt idx="25">
                  <c:v>115.63606004432849</c:v>
                </c:pt>
                <c:pt idx="26">
                  <c:v>127.70762283111029</c:v>
                </c:pt>
                <c:pt idx="27">
                  <c:v>147.04153360835798</c:v>
                </c:pt>
                <c:pt idx="28">
                  <c:v>163.1865899316175</c:v>
                </c:pt>
                <c:pt idx="29">
                  <c:v>188.82227775790184</c:v>
                </c:pt>
                <c:pt idx="30">
                  <c:v>207.34747131461606</c:v>
                </c:pt>
                <c:pt idx="31">
                  <c:v>207.76291137160214</c:v>
                </c:pt>
                <c:pt idx="32">
                  <c:v>220.40716484897294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A-4826-ADD8-B88D7DF0B92F}"/>
            </c:ext>
          </c:extLst>
        </c:ser>
        <c:ser>
          <c:idx val="4"/>
          <c:order val="4"/>
          <c:tx>
            <c:strRef>
              <c:f>'CF Industrial'!$B$70</c:f>
              <c:strCache>
                <c:ptCount val="1"/>
                <c:pt idx="0">
                  <c:v>Altres</c:v>
                </c:pt>
              </c:strCache>
            </c:strRef>
          </c:tx>
          <c:invertIfNegative val="0"/>
          <c:cat>
            <c:numRef>
              <c:f>'CF Industrial'!$C$6:$AI$6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Industrial'!$C$70:$AI$70</c:f>
              <c:numCache>
                <c:formatCode>#,##0.0</c:formatCode>
                <c:ptCount val="33"/>
                <c:pt idx="0">
                  <c:v>358.9</c:v>
                </c:pt>
                <c:pt idx="1">
                  <c:v>280.5</c:v>
                </c:pt>
                <c:pt idx="2">
                  <c:v>120.7</c:v>
                </c:pt>
                <c:pt idx="3">
                  <c:v>66.599999999999994</c:v>
                </c:pt>
                <c:pt idx="4">
                  <c:v>63.7</c:v>
                </c:pt>
                <c:pt idx="5">
                  <c:v>66.5</c:v>
                </c:pt>
                <c:pt idx="6">
                  <c:v>135.6</c:v>
                </c:pt>
                <c:pt idx="7">
                  <c:v>86.2</c:v>
                </c:pt>
                <c:pt idx="8">
                  <c:v>79</c:v>
                </c:pt>
                <c:pt idx="9">
                  <c:v>75.300000000000011</c:v>
                </c:pt>
                <c:pt idx="10">
                  <c:v>86.6</c:v>
                </c:pt>
                <c:pt idx="11">
                  <c:v>78.5</c:v>
                </c:pt>
                <c:pt idx="12">
                  <c:v>57.8</c:v>
                </c:pt>
                <c:pt idx="13">
                  <c:v>73.293800000000005</c:v>
                </c:pt>
                <c:pt idx="14">
                  <c:v>80.981709999999993</c:v>
                </c:pt>
                <c:pt idx="15">
                  <c:v>82.259160000000008</c:v>
                </c:pt>
                <c:pt idx="16">
                  <c:v>82.423820000000006</c:v>
                </c:pt>
                <c:pt idx="17">
                  <c:v>126.31472000000001</c:v>
                </c:pt>
                <c:pt idx="18">
                  <c:v>143.51205999999999</c:v>
                </c:pt>
                <c:pt idx="19">
                  <c:v>74.916350000000008</c:v>
                </c:pt>
                <c:pt idx="20">
                  <c:v>89.738669999999999</c:v>
                </c:pt>
                <c:pt idx="21">
                  <c:v>101.27509999999999</c:v>
                </c:pt>
                <c:pt idx="22">
                  <c:v>100.71411999999999</c:v>
                </c:pt>
                <c:pt idx="23">
                  <c:v>92.984670000000008</c:v>
                </c:pt>
                <c:pt idx="24">
                  <c:v>100.1340692769429</c:v>
                </c:pt>
                <c:pt idx="25">
                  <c:v>108.73020054778171</c:v>
                </c:pt>
                <c:pt idx="26">
                  <c:v>118.4564905687258</c:v>
                </c:pt>
                <c:pt idx="27">
                  <c:v>121.0858239989626</c:v>
                </c:pt>
                <c:pt idx="28">
                  <c:v>94.652576624917899</c:v>
                </c:pt>
                <c:pt idx="29">
                  <c:v>101.4337664108001</c:v>
                </c:pt>
                <c:pt idx="30">
                  <c:v>104.3599197494941</c:v>
                </c:pt>
                <c:pt idx="31">
                  <c:v>111.1334952021713</c:v>
                </c:pt>
                <c:pt idx="32">
                  <c:v>110.62711689763191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A-4826-ADD8-B88D7DF0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8874880"/>
        <c:axId val="268876416"/>
      </c:barChart>
      <c:catAx>
        <c:axId val="2688748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87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87641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8874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final al sector domèstic (ktep)</a:t>
            </a:r>
          </a:p>
        </c:rich>
      </c:tx>
      <c:layout>
        <c:manualLayout>
          <c:xMode val="edge"/>
          <c:yMode val="edge"/>
          <c:x val="0.22898052201591318"/>
          <c:y val="3.39507196141963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10705532669349"/>
          <c:y val="0.12963002034511337"/>
          <c:w val="0.88100467574003549"/>
          <c:h val="0.68930267975761716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'CF Domèstic'!$C$6:$AI$6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Domèstic'!$C$21:$AI$21</c:f>
              <c:numCache>
                <c:formatCode>#,##0.0</c:formatCode>
                <c:ptCount val="33"/>
                <c:pt idx="0">
                  <c:v>1267.2310291949011</c:v>
                </c:pt>
                <c:pt idx="1">
                  <c:v>1468.6940375349741</c:v>
                </c:pt>
                <c:pt idx="2">
                  <c:v>1488.1625187660889</c:v>
                </c:pt>
                <c:pt idx="3">
                  <c:v>1529.594230413165</c:v>
                </c:pt>
                <c:pt idx="4">
                  <c:v>1460.8660138445061</c:v>
                </c:pt>
                <c:pt idx="5">
                  <c:v>1464.2209364131859</c:v>
                </c:pt>
                <c:pt idx="6">
                  <c:v>1587.8899631526851</c:v>
                </c:pt>
                <c:pt idx="7">
                  <c:v>1569.8674017188359</c:v>
                </c:pt>
                <c:pt idx="8">
                  <c:v>1697.2462263598138</c:v>
                </c:pt>
                <c:pt idx="9">
                  <c:v>1833.536471323579</c:v>
                </c:pt>
                <c:pt idx="10">
                  <c:v>1904.1166062474178</c:v>
                </c:pt>
                <c:pt idx="11">
                  <c:v>1983.335087205041</c:v>
                </c:pt>
                <c:pt idx="12">
                  <c:v>1990.829719698977</c:v>
                </c:pt>
                <c:pt idx="13">
                  <c:v>2259.8296324130692</c:v>
                </c:pt>
                <c:pt idx="14">
                  <c:v>2333.1598103631013</c:v>
                </c:pt>
                <c:pt idx="15">
                  <c:v>2469.5763412225915</c:v>
                </c:pt>
                <c:pt idx="16">
                  <c:v>2302.432652825662</c:v>
                </c:pt>
                <c:pt idx="17">
                  <c:v>2262.205224021071</c:v>
                </c:pt>
                <c:pt idx="18">
                  <c:v>2327.1743734619963</c:v>
                </c:pt>
                <c:pt idx="19">
                  <c:v>2426.0440105164835</c:v>
                </c:pt>
                <c:pt idx="20">
                  <c:v>2504.7996737979893</c:v>
                </c:pt>
                <c:pt idx="21">
                  <c:v>2246.0277141095312</c:v>
                </c:pt>
                <c:pt idx="22">
                  <c:v>2255.3503400856862</c:v>
                </c:pt>
                <c:pt idx="23">
                  <c:v>2186.6187012805021</c:v>
                </c:pt>
                <c:pt idx="24">
                  <c:v>2032.8278545196799</c:v>
                </c:pt>
                <c:pt idx="25">
                  <c:v>2060.2640205499033</c:v>
                </c:pt>
                <c:pt idx="26">
                  <c:v>2023.7221239345779</c:v>
                </c:pt>
                <c:pt idx="27">
                  <c:v>2078.990961980463</c:v>
                </c:pt>
                <c:pt idx="28">
                  <c:v>2233.1879702222009</c:v>
                </c:pt>
                <c:pt idx="29">
                  <c:v>2186.2224039313992</c:v>
                </c:pt>
                <c:pt idx="30">
                  <c:v>2115.6055271013729</c:v>
                </c:pt>
                <c:pt idx="31">
                  <c:v>2195.6412124945509</c:v>
                </c:pt>
                <c:pt idx="32">
                  <c:v>2111.7983356140571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1-469F-8BB5-019F38F8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81504"/>
        <c:axId val="268183040"/>
      </c:lineChart>
      <c:catAx>
        <c:axId val="2681815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18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183040"/>
        <c:scaling>
          <c:orientation val="minMax"/>
          <c:min val="1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81815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1200" verticalDpi="120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del pes de les diferents fonts d'energia en el consum d'energia del sector domèstic (%)</a:t>
            </a:r>
          </a:p>
        </c:rich>
      </c:tx>
      <c:layout>
        <c:manualLayout>
          <c:xMode val="edge"/>
          <c:yMode val="edge"/>
          <c:x val="0.14700336700336741"/>
          <c:y val="2.4767801857585141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'CF Domèstic'!$B$64</c:f>
              <c:strCache>
                <c:ptCount val="1"/>
                <c:pt idx="0">
                  <c:v>Productes petrolífers</c:v>
                </c:pt>
              </c:strCache>
            </c:strRef>
          </c:tx>
          <c:invertIfNegative val="0"/>
          <c:cat>
            <c:numRef>
              <c:f>'CF Domèstic'!$C$6:$AI$6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Domèstic'!$C$64:$AI$64</c:f>
              <c:numCache>
                <c:formatCode>#,##0.0</c:formatCode>
                <c:ptCount val="33"/>
                <c:pt idx="0">
                  <c:v>434.33102919490102</c:v>
                </c:pt>
                <c:pt idx="1">
                  <c:v>470.99403753497404</c:v>
                </c:pt>
                <c:pt idx="2">
                  <c:v>465.86251876608901</c:v>
                </c:pt>
                <c:pt idx="3">
                  <c:v>494.49423041316504</c:v>
                </c:pt>
                <c:pt idx="4">
                  <c:v>435.26601384450606</c:v>
                </c:pt>
                <c:pt idx="5">
                  <c:v>442.52093641318595</c:v>
                </c:pt>
                <c:pt idx="6">
                  <c:v>485.38996315268497</c:v>
                </c:pt>
                <c:pt idx="7">
                  <c:v>455.36740171883599</c:v>
                </c:pt>
                <c:pt idx="8">
                  <c:v>499.34622635981401</c:v>
                </c:pt>
                <c:pt idx="9">
                  <c:v>531.93647132357898</c:v>
                </c:pt>
                <c:pt idx="10">
                  <c:v>502.61660624741802</c:v>
                </c:pt>
                <c:pt idx="11">
                  <c:v>513.83508720504096</c:v>
                </c:pt>
                <c:pt idx="12">
                  <c:v>488.02971969897692</c:v>
                </c:pt>
                <c:pt idx="13">
                  <c:v>516.12261020583219</c:v>
                </c:pt>
                <c:pt idx="14">
                  <c:v>513.42622878488999</c:v>
                </c:pt>
                <c:pt idx="15">
                  <c:v>551.47606806353372</c:v>
                </c:pt>
                <c:pt idx="16">
                  <c:v>447.01045152356238</c:v>
                </c:pt>
                <c:pt idx="17">
                  <c:v>432.95367840710537</c:v>
                </c:pt>
                <c:pt idx="18">
                  <c:v>427.30445352175121</c:v>
                </c:pt>
                <c:pt idx="19">
                  <c:v>416.46525901597698</c:v>
                </c:pt>
                <c:pt idx="20">
                  <c:v>467.70976163509209</c:v>
                </c:pt>
                <c:pt idx="21">
                  <c:v>370.68056287661301</c:v>
                </c:pt>
                <c:pt idx="22">
                  <c:v>385.53576861720472</c:v>
                </c:pt>
                <c:pt idx="23">
                  <c:v>358.62755876400979</c:v>
                </c:pt>
                <c:pt idx="24">
                  <c:v>314.06938516114508</c:v>
                </c:pt>
                <c:pt idx="25">
                  <c:v>306.40814228083639</c:v>
                </c:pt>
                <c:pt idx="26">
                  <c:v>305.98889490217283</c:v>
                </c:pt>
                <c:pt idx="27">
                  <c:v>309.75090370650145</c:v>
                </c:pt>
                <c:pt idx="28">
                  <c:v>325.40834193051063</c:v>
                </c:pt>
                <c:pt idx="29">
                  <c:v>323.22015389671157</c:v>
                </c:pt>
                <c:pt idx="30">
                  <c:v>292.75164023785328</c:v>
                </c:pt>
                <c:pt idx="31">
                  <c:v>340.65349954274421</c:v>
                </c:pt>
                <c:pt idx="32">
                  <c:v>276.75091094211143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3-474A-A374-2035C5B62756}"/>
            </c:ext>
          </c:extLst>
        </c:ser>
        <c:ser>
          <c:idx val="1"/>
          <c:order val="1"/>
          <c:tx>
            <c:strRef>
              <c:f>'CF Domèstic'!$B$65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'CF Domèstic'!$C$6:$AI$6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Domèstic'!$C$65:$AI$65</c:f>
              <c:numCache>
                <c:formatCode>#,##0.0</c:formatCode>
                <c:ptCount val="33"/>
                <c:pt idx="0">
                  <c:v>251.9</c:v>
                </c:pt>
                <c:pt idx="1">
                  <c:v>351.7</c:v>
                </c:pt>
                <c:pt idx="2">
                  <c:v>386.6</c:v>
                </c:pt>
                <c:pt idx="3">
                  <c:v>390.7</c:v>
                </c:pt>
                <c:pt idx="4">
                  <c:v>404</c:v>
                </c:pt>
                <c:pt idx="5">
                  <c:v>398.6</c:v>
                </c:pt>
                <c:pt idx="6">
                  <c:v>461.4</c:v>
                </c:pt>
                <c:pt idx="7">
                  <c:v>479.9</c:v>
                </c:pt>
                <c:pt idx="8">
                  <c:v>531.9</c:v>
                </c:pt>
                <c:pt idx="9">
                  <c:v>624.1</c:v>
                </c:pt>
                <c:pt idx="10">
                  <c:v>671</c:v>
                </c:pt>
                <c:pt idx="11">
                  <c:v>718.6</c:v>
                </c:pt>
                <c:pt idx="12">
                  <c:v>712.6</c:v>
                </c:pt>
                <c:pt idx="13">
                  <c:v>893.34082998535598</c:v>
                </c:pt>
                <c:pt idx="14">
                  <c:v>937.39444916769401</c:v>
                </c:pt>
                <c:pt idx="15">
                  <c:v>982.13440094280804</c:v>
                </c:pt>
                <c:pt idx="16">
                  <c:v>904.81539561946204</c:v>
                </c:pt>
                <c:pt idx="17">
                  <c:v>853.53321780006797</c:v>
                </c:pt>
                <c:pt idx="18">
                  <c:v>897.66956754542298</c:v>
                </c:pt>
                <c:pt idx="19">
                  <c:v>951.54309853505504</c:v>
                </c:pt>
                <c:pt idx="20">
                  <c:v>993.03873670861401</c:v>
                </c:pt>
                <c:pt idx="21">
                  <c:v>888.48932946235902</c:v>
                </c:pt>
                <c:pt idx="22">
                  <c:v>877.98721808768698</c:v>
                </c:pt>
                <c:pt idx="23">
                  <c:v>859.30601936899905</c:v>
                </c:pt>
                <c:pt idx="24">
                  <c:v>789.86449528931905</c:v>
                </c:pt>
                <c:pt idx="25">
                  <c:v>802.20382275731197</c:v>
                </c:pt>
                <c:pt idx="26">
                  <c:v>756.28460000698703</c:v>
                </c:pt>
                <c:pt idx="27">
                  <c:v>780.52729482638995</c:v>
                </c:pt>
                <c:pt idx="28">
                  <c:v>885.93620155833696</c:v>
                </c:pt>
                <c:pt idx="29">
                  <c:v>832.20487476962001</c:v>
                </c:pt>
                <c:pt idx="30">
                  <c:v>759.44352997507997</c:v>
                </c:pt>
                <c:pt idx="31">
                  <c:v>825.00120623821294</c:v>
                </c:pt>
                <c:pt idx="32">
                  <c:v>774.63288283731094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3-474A-A374-2035C5B62756}"/>
            </c:ext>
          </c:extLst>
        </c:ser>
        <c:ser>
          <c:idx val="2"/>
          <c:order val="2"/>
          <c:tx>
            <c:strRef>
              <c:f>'CF Domèstic'!$B$66</c:f>
              <c:strCache>
                <c:ptCount val="1"/>
                <c:pt idx="0">
                  <c:v>Energia elèctrica</c:v>
                </c:pt>
              </c:strCache>
            </c:strRef>
          </c:tx>
          <c:invertIfNegative val="0"/>
          <c:cat>
            <c:numRef>
              <c:f>'CF Domèstic'!$C$6:$AI$6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Domèstic'!$C$66:$AI$66</c:f>
              <c:numCache>
                <c:formatCode>#,##0.0</c:formatCode>
                <c:ptCount val="33"/>
                <c:pt idx="0">
                  <c:v>466.7</c:v>
                </c:pt>
                <c:pt idx="1">
                  <c:v>542.79999999999995</c:v>
                </c:pt>
                <c:pt idx="2">
                  <c:v>546</c:v>
                </c:pt>
                <c:pt idx="3">
                  <c:v>555</c:v>
                </c:pt>
                <c:pt idx="4">
                  <c:v>554.1</c:v>
                </c:pt>
                <c:pt idx="5">
                  <c:v>561</c:v>
                </c:pt>
                <c:pt idx="6">
                  <c:v>579.6</c:v>
                </c:pt>
                <c:pt idx="7">
                  <c:v>587.70000000000005</c:v>
                </c:pt>
                <c:pt idx="8">
                  <c:v>616.9</c:v>
                </c:pt>
                <c:pt idx="9">
                  <c:v>628.6</c:v>
                </c:pt>
                <c:pt idx="10">
                  <c:v>687.4</c:v>
                </c:pt>
                <c:pt idx="11">
                  <c:v>707.6</c:v>
                </c:pt>
                <c:pt idx="12">
                  <c:v>751.2</c:v>
                </c:pt>
                <c:pt idx="13">
                  <c:v>808.17378542799997</c:v>
                </c:pt>
                <c:pt idx="14">
                  <c:v>839.00667046199999</c:v>
                </c:pt>
                <c:pt idx="15">
                  <c:v>886.54912742399995</c:v>
                </c:pt>
                <c:pt idx="16">
                  <c:v>907.35268626599998</c:v>
                </c:pt>
                <c:pt idx="17">
                  <c:v>926.13869706200001</c:v>
                </c:pt>
                <c:pt idx="18">
                  <c:v>947.02920809600005</c:v>
                </c:pt>
                <c:pt idx="19">
                  <c:v>989.34862189800003</c:v>
                </c:pt>
                <c:pt idx="20">
                  <c:v>975.57622723400004</c:v>
                </c:pt>
                <c:pt idx="21">
                  <c:v>920.36106768000002</c:v>
                </c:pt>
                <c:pt idx="22">
                  <c:v>917.35024913200004</c:v>
                </c:pt>
                <c:pt idx="23">
                  <c:v>881.41368008434802</c:v>
                </c:pt>
                <c:pt idx="24">
                  <c:v>826.33958780728506</c:v>
                </c:pt>
                <c:pt idx="25">
                  <c:v>838.75491628957195</c:v>
                </c:pt>
                <c:pt idx="26">
                  <c:v>842.06752883808895</c:v>
                </c:pt>
                <c:pt idx="27">
                  <c:v>856.57378936775694</c:v>
                </c:pt>
                <c:pt idx="28">
                  <c:v>877.32733745447797</c:v>
                </c:pt>
                <c:pt idx="29">
                  <c:v>865.81468095044499</c:v>
                </c:pt>
                <c:pt idx="30">
                  <c:v>893.297953200199</c:v>
                </c:pt>
                <c:pt idx="31">
                  <c:v>845.20604470959904</c:v>
                </c:pt>
                <c:pt idx="32">
                  <c:v>860.43376753524001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3-474A-A374-2035C5B62756}"/>
            </c:ext>
          </c:extLst>
        </c:ser>
        <c:ser>
          <c:idx val="3"/>
          <c:order val="3"/>
          <c:tx>
            <c:strRef>
              <c:f>'CF Domèstic'!$B$67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'CF Domèstic'!$C$6:$AI$6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Domèstic'!$C$67:$AI$67</c:f>
              <c:numCache>
                <c:formatCode>#,##0.0</c:formatCode>
                <c:ptCount val="33"/>
                <c:pt idx="0">
                  <c:v>73.900000000000006</c:v>
                </c:pt>
                <c:pt idx="1">
                  <c:v>78.699999999999989</c:v>
                </c:pt>
                <c:pt idx="2">
                  <c:v>72.5</c:v>
                </c:pt>
                <c:pt idx="3">
                  <c:v>71.5</c:v>
                </c:pt>
                <c:pt idx="4">
                  <c:v>57.5</c:v>
                </c:pt>
                <c:pt idx="5">
                  <c:v>54</c:v>
                </c:pt>
                <c:pt idx="6">
                  <c:v>55.900000000000006</c:v>
                </c:pt>
                <c:pt idx="7">
                  <c:v>46.5</c:v>
                </c:pt>
                <c:pt idx="8">
                  <c:v>48.7</c:v>
                </c:pt>
                <c:pt idx="9">
                  <c:v>48.6</c:v>
                </c:pt>
                <c:pt idx="10">
                  <c:v>42.800000000000004</c:v>
                </c:pt>
                <c:pt idx="11">
                  <c:v>43</c:v>
                </c:pt>
                <c:pt idx="12">
                  <c:v>38.799999999999997</c:v>
                </c:pt>
                <c:pt idx="13">
                  <c:v>41.983996489881001</c:v>
                </c:pt>
                <c:pt idx="14">
                  <c:v>43.155983260517502</c:v>
                </c:pt>
                <c:pt idx="15">
                  <c:v>49.272197720249899</c:v>
                </c:pt>
                <c:pt idx="16">
                  <c:v>43.14150396063777</c:v>
                </c:pt>
                <c:pt idx="17">
                  <c:v>49.498946911897924</c:v>
                </c:pt>
                <c:pt idx="18">
                  <c:v>55.075258298822206</c:v>
                </c:pt>
                <c:pt idx="19">
                  <c:v>68.628857567451305</c:v>
                </c:pt>
                <c:pt idx="20">
                  <c:v>68.428443842909701</c:v>
                </c:pt>
                <c:pt idx="21">
                  <c:v>66.473894640408503</c:v>
                </c:pt>
                <c:pt idx="22">
                  <c:v>74.462486333265403</c:v>
                </c:pt>
                <c:pt idx="23">
                  <c:v>87.264923706098898</c:v>
                </c:pt>
                <c:pt idx="24">
                  <c:v>102.5529871433983</c:v>
                </c:pt>
                <c:pt idx="25">
                  <c:v>112.897139222183</c:v>
                </c:pt>
                <c:pt idx="26">
                  <c:v>119.3811001873291</c:v>
                </c:pt>
                <c:pt idx="27">
                  <c:v>132.13897407981469</c:v>
                </c:pt>
                <c:pt idx="28">
                  <c:v>144.51608927887531</c:v>
                </c:pt>
                <c:pt idx="29">
                  <c:v>164.98269431462279</c:v>
                </c:pt>
                <c:pt idx="30">
                  <c:v>170.11240368824082</c:v>
                </c:pt>
                <c:pt idx="31">
                  <c:v>184.7804620039949</c:v>
                </c:pt>
                <c:pt idx="32">
                  <c:v>199.9807742993948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3-474A-A374-2035C5B62756}"/>
            </c:ext>
          </c:extLst>
        </c:ser>
        <c:ser>
          <c:idx val="4"/>
          <c:order val="4"/>
          <c:tx>
            <c:strRef>
              <c:f>'CF Domèstic'!$B$68</c:f>
              <c:strCache>
                <c:ptCount val="1"/>
                <c:pt idx="0">
                  <c:v>Altres</c:v>
                </c:pt>
              </c:strCache>
            </c:strRef>
          </c:tx>
          <c:invertIfNegative val="0"/>
          <c:cat>
            <c:numRef>
              <c:f>'CF Domèstic'!$C$6:$AI$6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Domèstic'!$C$68:$AI$68</c:f>
              <c:numCache>
                <c:formatCode>#,##0.0</c:formatCode>
                <c:ptCount val="33"/>
                <c:pt idx="0">
                  <c:v>40.4</c:v>
                </c:pt>
                <c:pt idx="1">
                  <c:v>24.5</c:v>
                </c:pt>
                <c:pt idx="2">
                  <c:v>17.200000000000003</c:v>
                </c:pt>
                <c:pt idx="3">
                  <c:v>17.899999999999999</c:v>
                </c:pt>
                <c:pt idx="4">
                  <c:v>10</c:v>
                </c:pt>
                <c:pt idx="5">
                  <c:v>8.1</c:v>
                </c:pt>
                <c:pt idx="6">
                  <c:v>5.6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</c:v>
                </c:pt>
                <c:pt idx="13">
                  <c:v>0.20841030399999999</c:v>
                </c:pt>
                <c:pt idx="14">
                  <c:v>0.17647868799999999</c:v>
                </c:pt>
                <c:pt idx="15">
                  <c:v>0.144547072</c:v>
                </c:pt>
                <c:pt idx="16">
                  <c:v>0.112615456</c:v>
                </c:pt>
                <c:pt idx="17">
                  <c:v>8.0683840000000007E-2</c:v>
                </c:pt>
                <c:pt idx="18">
                  <c:v>9.5885999999999999E-2</c:v>
                </c:pt>
                <c:pt idx="19">
                  <c:v>5.8173500000000003E-2</c:v>
                </c:pt>
                <c:pt idx="20">
                  <c:v>4.6504377373968502E-2</c:v>
                </c:pt>
                <c:pt idx="21">
                  <c:v>2.2859450150510299E-2</c:v>
                </c:pt>
                <c:pt idx="22">
                  <c:v>1.46179155286959E-2</c:v>
                </c:pt>
                <c:pt idx="23">
                  <c:v>6.5193570462588396E-3</c:v>
                </c:pt>
                <c:pt idx="24">
                  <c:v>1.39911853263094E-3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3-474A-A374-2035C5B6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8221056"/>
        <c:axId val="268239232"/>
      </c:barChart>
      <c:catAx>
        <c:axId val="2682210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23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23923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68221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 final al sector serveis (ktep)</a:t>
            </a:r>
          </a:p>
        </c:rich>
      </c:tx>
      <c:layout>
        <c:manualLayout>
          <c:xMode val="edge"/>
          <c:yMode val="edge"/>
          <c:x val="0.23613616332891055"/>
          <c:y val="3.39507196141963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64015921850829"/>
          <c:y val="0.12963002034511337"/>
          <c:w val="0.88047157184822056"/>
          <c:h val="0.71399403778231463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'CF Serveis'!$C$6:$AI$6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Serveis'!$C$23:$AI$23</c:f>
              <c:numCache>
                <c:formatCode>#,##0.0</c:formatCode>
                <c:ptCount val="33"/>
                <c:pt idx="0">
                  <c:v>865.39836106487803</c:v>
                </c:pt>
                <c:pt idx="1">
                  <c:v>919.15098960346802</c:v>
                </c:pt>
                <c:pt idx="2">
                  <c:v>1012.410404021142</c:v>
                </c:pt>
                <c:pt idx="3">
                  <c:v>1045.0494395743062</c:v>
                </c:pt>
                <c:pt idx="4">
                  <c:v>1029.3311843587219</c:v>
                </c:pt>
                <c:pt idx="5">
                  <c:v>1085.7892383937749</c:v>
                </c:pt>
                <c:pt idx="6">
                  <c:v>1154.5112167698621</c:v>
                </c:pt>
                <c:pt idx="7">
                  <c:v>1165.7369719943019</c:v>
                </c:pt>
                <c:pt idx="8">
                  <c:v>1215.1619216167242</c:v>
                </c:pt>
                <c:pt idx="9">
                  <c:v>1336.949462613389</c:v>
                </c:pt>
                <c:pt idx="10">
                  <c:v>1408.316072890028</c:v>
                </c:pt>
                <c:pt idx="11">
                  <c:v>1598.517382392766</c:v>
                </c:pt>
                <c:pt idx="12">
                  <c:v>1566.876663831835</c:v>
                </c:pt>
                <c:pt idx="13">
                  <c:v>1857.344827903526</c:v>
                </c:pt>
                <c:pt idx="14">
                  <c:v>1949.0761946621858</c:v>
                </c:pt>
                <c:pt idx="15">
                  <c:v>2022.5214988198381</c:v>
                </c:pt>
                <c:pt idx="16">
                  <c:v>2010.2867833339794</c:v>
                </c:pt>
                <c:pt idx="17">
                  <c:v>2011.9899392077459</c:v>
                </c:pt>
                <c:pt idx="18">
                  <c:v>2002.7233132734877</c:v>
                </c:pt>
                <c:pt idx="19">
                  <c:v>2025.6856398520711</c:v>
                </c:pt>
                <c:pt idx="20">
                  <c:v>2105.7450163227977</c:v>
                </c:pt>
                <c:pt idx="21">
                  <c:v>2032.4675941419518</c:v>
                </c:pt>
                <c:pt idx="22">
                  <c:v>1996.9723090293933</c:v>
                </c:pt>
                <c:pt idx="23">
                  <c:v>1920.8784963700818</c:v>
                </c:pt>
                <c:pt idx="24">
                  <c:v>1798.1778092018924</c:v>
                </c:pt>
                <c:pt idx="25">
                  <c:v>1826.6463659318633</c:v>
                </c:pt>
                <c:pt idx="26">
                  <c:v>1841.6625021416382</c:v>
                </c:pt>
                <c:pt idx="27">
                  <c:v>1883.2347673819702</c:v>
                </c:pt>
                <c:pt idx="28">
                  <c:v>1965.0712598532264</c:v>
                </c:pt>
                <c:pt idx="29">
                  <c:v>1981.0758708310493</c:v>
                </c:pt>
                <c:pt idx="30">
                  <c:v>1745.7494055756797</c:v>
                </c:pt>
                <c:pt idx="31">
                  <c:v>1919.7792225514174</c:v>
                </c:pt>
                <c:pt idx="32">
                  <c:v>1948.8794685201126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9-4979-B04B-39E35525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285440"/>
        <c:axId val="268286976"/>
      </c:lineChart>
      <c:catAx>
        <c:axId val="2682854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6828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286976"/>
        <c:scaling>
          <c:orientation val="minMax"/>
          <c:min val="5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682854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1200" verticalDpi="120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del pes de les diferents fonts d'energia en el consum d'energia del sector serveis (%)</a:t>
            </a:r>
          </a:p>
        </c:rich>
      </c:tx>
      <c:layout>
        <c:manualLayout>
          <c:xMode val="edge"/>
          <c:yMode val="edge"/>
          <c:x val="0.14640800591325748"/>
          <c:y val="2.4767801857585141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'CF Serveis'!$B$67</c:f>
              <c:strCache>
                <c:ptCount val="1"/>
                <c:pt idx="0">
                  <c:v>Productes petrolífers</c:v>
                </c:pt>
              </c:strCache>
            </c:strRef>
          </c:tx>
          <c:invertIfNegative val="0"/>
          <c:cat>
            <c:numRef>
              <c:f>'CF Serveis'!$C$6:$AI$6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Serveis'!$C$67:$AI$67</c:f>
              <c:numCache>
                <c:formatCode>#,##0.0</c:formatCode>
                <c:ptCount val="33"/>
                <c:pt idx="0">
                  <c:v>248.498361064878</c:v>
                </c:pt>
                <c:pt idx="1">
                  <c:v>260.55098960346805</c:v>
                </c:pt>
                <c:pt idx="2">
                  <c:v>252.21040402114201</c:v>
                </c:pt>
                <c:pt idx="3">
                  <c:v>273.14943957430597</c:v>
                </c:pt>
                <c:pt idx="4">
                  <c:v>240.63118435872198</c:v>
                </c:pt>
                <c:pt idx="5">
                  <c:v>257.88923839377503</c:v>
                </c:pt>
                <c:pt idx="6">
                  <c:v>272.31121676986197</c:v>
                </c:pt>
                <c:pt idx="7">
                  <c:v>251.33697199430199</c:v>
                </c:pt>
                <c:pt idx="8">
                  <c:v>271.461921616724</c:v>
                </c:pt>
                <c:pt idx="9">
                  <c:v>301.04946261338898</c:v>
                </c:pt>
                <c:pt idx="10">
                  <c:v>311.31607289002801</c:v>
                </c:pt>
                <c:pt idx="11">
                  <c:v>328.51738239276597</c:v>
                </c:pt>
                <c:pt idx="12">
                  <c:v>314.17666383183501</c:v>
                </c:pt>
                <c:pt idx="13">
                  <c:v>334.49663949031765</c:v>
                </c:pt>
                <c:pt idx="14">
                  <c:v>337.12510827535647</c:v>
                </c:pt>
                <c:pt idx="15">
                  <c:v>345.40086691710729</c:v>
                </c:pt>
                <c:pt idx="16">
                  <c:v>302.28888305159307</c:v>
                </c:pt>
                <c:pt idx="17">
                  <c:v>293.66208847561916</c:v>
                </c:pt>
                <c:pt idx="18">
                  <c:v>281.31934531621897</c:v>
                </c:pt>
                <c:pt idx="19">
                  <c:v>278.40800535610708</c:v>
                </c:pt>
                <c:pt idx="20">
                  <c:v>296.81528999596833</c:v>
                </c:pt>
                <c:pt idx="21">
                  <c:v>260.16914933773438</c:v>
                </c:pt>
                <c:pt idx="22">
                  <c:v>257.51693824973779</c:v>
                </c:pt>
                <c:pt idx="23">
                  <c:v>237.14990500855762</c:v>
                </c:pt>
                <c:pt idx="24">
                  <c:v>222.4000333134415</c:v>
                </c:pt>
                <c:pt idx="25">
                  <c:v>206.68337231105247</c:v>
                </c:pt>
                <c:pt idx="26">
                  <c:v>211.98096880586581</c:v>
                </c:pt>
                <c:pt idx="27">
                  <c:v>204.48608747662215</c:v>
                </c:pt>
                <c:pt idx="28">
                  <c:v>223.57459690337308</c:v>
                </c:pt>
                <c:pt idx="29">
                  <c:v>229.1341109727326</c:v>
                </c:pt>
                <c:pt idx="30">
                  <c:v>209.02064458930982</c:v>
                </c:pt>
                <c:pt idx="31">
                  <c:v>238.29592219154588</c:v>
                </c:pt>
                <c:pt idx="32">
                  <c:v>200.40253916408381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A-4D42-8558-66FE2560A483}"/>
            </c:ext>
          </c:extLst>
        </c:ser>
        <c:ser>
          <c:idx val="1"/>
          <c:order val="1"/>
          <c:tx>
            <c:strRef>
              <c:f>'CF Serveis'!$B$68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'CF Serveis'!$C$6:$AI$6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Serveis'!$C$68:$AI$68</c:f>
              <c:numCache>
                <c:formatCode>#,##0.0</c:formatCode>
                <c:ptCount val="33"/>
                <c:pt idx="0">
                  <c:v>114.1</c:v>
                </c:pt>
                <c:pt idx="1">
                  <c:v>145.5</c:v>
                </c:pt>
                <c:pt idx="2">
                  <c:v>156.69999999999999</c:v>
                </c:pt>
                <c:pt idx="3">
                  <c:v>162.80000000000001</c:v>
                </c:pt>
                <c:pt idx="4">
                  <c:v>157.1</c:v>
                </c:pt>
                <c:pt idx="5">
                  <c:v>167.4</c:v>
                </c:pt>
                <c:pt idx="6">
                  <c:v>178.6</c:v>
                </c:pt>
                <c:pt idx="7">
                  <c:v>177.1</c:v>
                </c:pt>
                <c:pt idx="8">
                  <c:v>190.7</c:v>
                </c:pt>
                <c:pt idx="9">
                  <c:v>233.2</c:v>
                </c:pt>
                <c:pt idx="10">
                  <c:v>281.89999999999998</c:v>
                </c:pt>
                <c:pt idx="11">
                  <c:v>302.60000000000002</c:v>
                </c:pt>
                <c:pt idx="12">
                  <c:v>298.10000000000002</c:v>
                </c:pt>
                <c:pt idx="13">
                  <c:v>420.44460068538598</c:v>
                </c:pt>
                <c:pt idx="14">
                  <c:v>454.80269281722701</c:v>
                </c:pt>
                <c:pt idx="15">
                  <c:v>454.63393165854399</c:v>
                </c:pt>
                <c:pt idx="16">
                  <c:v>428.854794007218</c:v>
                </c:pt>
                <c:pt idx="17">
                  <c:v>409.96028057410899</c:v>
                </c:pt>
                <c:pt idx="18">
                  <c:v>391.64705341368301</c:v>
                </c:pt>
                <c:pt idx="19">
                  <c:v>409.22945772217599</c:v>
                </c:pt>
                <c:pt idx="20">
                  <c:v>458.61102794047599</c:v>
                </c:pt>
                <c:pt idx="21">
                  <c:v>413.639874119171</c:v>
                </c:pt>
                <c:pt idx="22">
                  <c:v>415.61899265672702</c:v>
                </c:pt>
                <c:pt idx="23">
                  <c:v>406.42064552059799</c:v>
                </c:pt>
                <c:pt idx="24">
                  <c:v>313.26034621778899</c:v>
                </c:pt>
                <c:pt idx="25">
                  <c:v>322.66789805120902</c:v>
                </c:pt>
                <c:pt idx="26">
                  <c:v>322.93350198819201</c:v>
                </c:pt>
                <c:pt idx="27">
                  <c:v>338.472157773579</c:v>
                </c:pt>
                <c:pt idx="28">
                  <c:v>375.23051959278001</c:v>
                </c:pt>
                <c:pt idx="29">
                  <c:v>367.805626364842</c:v>
                </c:pt>
                <c:pt idx="30">
                  <c:v>311.64428629215502</c:v>
                </c:pt>
                <c:pt idx="31">
                  <c:v>352.758694687934</c:v>
                </c:pt>
                <c:pt idx="32">
                  <c:v>332.76789186772999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A-4D42-8558-66FE2560A483}"/>
            </c:ext>
          </c:extLst>
        </c:ser>
        <c:ser>
          <c:idx val="2"/>
          <c:order val="2"/>
          <c:tx>
            <c:strRef>
              <c:f>'CF Serveis'!$B$69</c:f>
              <c:strCache>
                <c:ptCount val="1"/>
                <c:pt idx="0">
                  <c:v>Energia elèctrica</c:v>
                </c:pt>
              </c:strCache>
            </c:strRef>
          </c:tx>
          <c:invertIfNegative val="0"/>
          <c:cat>
            <c:numRef>
              <c:f>'CF Serveis'!$C$6:$AI$6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Serveis'!$C$69:$AI$69</c:f>
              <c:numCache>
                <c:formatCode>#,##0.0</c:formatCode>
                <c:ptCount val="33"/>
                <c:pt idx="0">
                  <c:v>475.4</c:v>
                </c:pt>
                <c:pt idx="1">
                  <c:v>492.1</c:v>
                </c:pt>
                <c:pt idx="2">
                  <c:v>584.5</c:v>
                </c:pt>
                <c:pt idx="3">
                  <c:v>589.5</c:v>
                </c:pt>
                <c:pt idx="4">
                  <c:v>617.29999999999995</c:v>
                </c:pt>
                <c:pt idx="5">
                  <c:v>646.29999999999995</c:v>
                </c:pt>
                <c:pt idx="6">
                  <c:v>690.1</c:v>
                </c:pt>
                <c:pt idx="7">
                  <c:v>726.4</c:v>
                </c:pt>
                <c:pt idx="8">
                  <c:v>741.7</c:v>
                </c:pt>
                <c:pt idx="9">
                  <c:v>791.5</c:v>
                </c:pt>
                <c:pt idx="10">
                  <c:v>805</c:v>
                </c:pt>
                <c:pt idx="11">
                  <c:v>957.2</c:v>
                </c:pt>
                <c:pt idx="12">
                  <c:v>945.3</c:v>
                </c:pt>
                <c:pt idx="13">
                  <c:v>1090.8839194863999</c:v>
                </c:pt>
                <c:pt idx="14">
                  <c:v>1144.30130815137</c:v>
                </c:pt>
                <c:pt idx="15">
                  <c:v>1207.2008912634999</c:v>
                </c:pt>
                <c:pt idx="16">
                  <c:v>1265.2743877784401</c:v>
                </c:pt>
                <c:pt idx="17">
                  <c:v>1292.3221285696</c:v>
                </c:pt>
                <c:pt idx="18">
                  <c:v>1311.9916461712</c:v>
                </c:pt>
                <c:pt idx="19">
                  <c:v>1306.8515208138899</c:v>
                </c:pt>
                <c:pt idx="20">
                  <c:v>1303.2793318081201</c:v>
                </c:pt>
                <c:pt idx="21">
                  <c:v>1309.0920507897899</c:v>
                </c:pt>
                <c:pt idx="22">
                  <c:v>1276.8387074381001</c:v>
                </c:pt>
                <c:pt idx="23">
                  <c:v>1223.7040576556101</c:v>
                </c:pt>
                <c:pt idx="24">
                  <c:v>1199.6999408772101</c:v>
                </c:pt>
                <c:pt idx="25">
                  <c:v>1223.7260491464399</c:v>
                </c:pt>
                <c:pt idx="26">
                  <c:v>1222.9847632297301</c:v>
                </c:pt>
                <c:pt idx="27">
                  <c:v>1242.14562679291</c:v>
                </c:pt>
                <c:pt idx="28">
                  <c:v>1250.71886515952</c:v>
                </c:pt>
                <c:pt idx="29">
                  <c:v>1243.91192944353</c:v>
                </c:pt>
                <c:pt idx="30">
                  <c:v>1084.0105295266601</c:v>
                </c:pt>
                <c:pt idx="31">
                  <c:v>1157.0583035202901</c:v>
                </c:pt>
                <c:pt idx="32">
                  <c:v>1231.9232325742601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A-4D42-8558-66FE2560A483}"/>
            </c:ext>
          </c:extLst>
        </c:ser>
        <c:ser>
          <c:idx val="3"/>
          <c:order val="3"/>
          <c:tx>
            <c:strRef>
              <c:f>'CF Serveis'!$B$70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'CF Serveis'!$C$6:$AI$6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Serveis'!$C$70:$AI$70</c:f>
              <c:numCache>
                <c:formatCode>#,##0.0</c:formatCode>
                <c:ptCount val="33"/>
                <c:pt idx="0">
                  <c:v>14.399999999999999</c:v>
                </c:pt>
                <c:pt idx="1">
                  <c:v>15.299999999999999</c:v>
                </c:pt>
                <c:pt idx="2">
                  <c:v>14.1</c:v>
                </c:pt>
                <c:pt idx="3">
                  <c:v>13.899999999999999</c:v>
                </c:pt>
                <c:pt idx="4">
                  <c:v>11.2</c:v>
                </c:pt>
                <c:pt idx="5">
                  <c:v>10.5</c:v>
                </c:pt>
                <c:pt idx="6">
                  <c:v>10.899999999999999</c:v>
                </c:pt>
                <c:pt idx="7">
                  <c:v>10.199999999999999</c:v>
                </c:pt>
                <c:pt idx="8">
                  <c:v>10.7</c:v>
                </c:pt>
                <c:pt idx="9">
                  <c:v>10.6</c:v>
                </c:pt>
                <c:pt idx="10">
                  <c:v>9.6</c:v>
                </c:pt>
                <c:pt idx="11">
                  <c:v>9.8000000000000007</c:v>
                </c:pt>
                <c:pt idx="12">
                  <c:v>8.9</c:v>
                </c:pt>
                <c:pt idx="13">
                  <c:v>9.7076442935002945</c:v>
                </c:pt>
                <c:pt idx="14">
                  <c:v>10.518969074104605</c:v>
                </c:pt>
                <c:pt idx="15">
                  <c:v>12.909303162775764</c:v>
                </c:pt>
                <c:pt idx="16">
                  <c:v>11.636772039767024</c:v>
                </c:pt>
                <c:pt idx="17">
                  <c:v>13.559193091595574</c:v>
                </c:pt>
                <c:pt idx="18">
                  <c:v>14.407209837824755</c:v>
                </c:pt>
                <c:pt idx="19">
                  <c:v>28.177792015086787</c:v>
                </c:pt>
                <c:pt idx="20">
                  <c:v>37.193158164788457</c:v>
                </c:pt>
                <c:pt idx="21">
                  <c:v>41.077055633123109</c:v>
                </c:pt>
                <c:pt idx="22">
                  <c:v>42.56795806801162</c:v>
                </c:pt>
                <c:pt idx="23">
                  <c:v>49.311856357382553</c:v>
                </c:pt>
                <c:pt idx="24">
                  <c:v>58.712542730996141</c:v>
                </c:pt>
                <c:pt idx="25">
                  <c:v>69.862764380245352</c:v>
                </c:pt>
                <c:pt idx="26">
                  <c:v>79.555038549861621</c:v>
                </c:pt>
                <c:pt idx="27">
                  <c:v>93.775829007003566</c:v>
                </c:pt>
                <c:pt idx="28">
                  <c:v>109.71757303433097</c:v>
                </c:pt>
                <c:pt idx="29">
                  <c:v>133.52698959033938</c:v>
                </c:pt>
                <c:pt idx="30">
                  <c:v>136.4783150163714</c:v>
                </c:pt>
                <c:pt idx="31">
                  <c:v>154.49919695326952</c:v>
                </c:pt>
                <c:pt idx="32">
                  <c:v>170.36053288208865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A-4D42-8558-66FE2560A483}"/>
            </c:ext>
          </c:extLst>
        </c:ser>
        <c:ser>
          <c:idx val="4"/>
          <c:order val="4"/>
          <c:tx>
            <c:strRef>
              <c:f>'CF Serveis'!$B$71</c:f>
              <c:strCache>
                <c:ptCount val="1"/>
                <c:pt idx="0">
                  <c:v>Altres</c:v>
                </c:pt>
              </c:strCache>
            </c:strRef>
          </c:tx>
          <c:invertIfNegative val="0"/>
          <c:cat>
            <c:numRef>
              <c:f>'CF Serveis'!$C$6:$AI$6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Serveis'!$C$71:$AI$71</c:f>
              <c:numCache>
                <c:formatCode>#,##0.0</c:formatCode>
                <c:ptCount val="33"/>
                <c:pt idx="0">
                  <c:v>13</c:v>
                </c:pt>
                <c:pt idx="1">
                  <c:v>5.7</c:v>
                </c:pt>
                <c:pt idx="2">
                  <c:v>4.9000000000000004</c:v>
                </c:pt>
                <c:pt idx="3">
                  <c:v>5.6999999999999993</c:v>
                </c:pt>
                <c:pt idx="4">
                  <c:v>3.0999999999999996</c:v>
                </c:pt>
                <c:pt idx="5">
                  <c:v>3.7</c:v>
                </c:pt>
                <c:pt idx="6">
                  <c:v>2.6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0.4</c:v>
                </c:pt>
                <c:pt idx="13">
                  <c:v>1.81202394792222</c:v>
                </c:pt>
                <c:pt idx="14">
                  <c:v>2.3281163441277797</c:v>
                </c:pt>
                <c:pt idx="15">
                  <c:v>2.3765058179111098</c:v>
                </c:pt>
                <c:pt idx="16">
                  <c:v>2.23194645696111</c:v>
                </c:pt>
                <c:pt idx="17">
                  <c:v>2.48624849682222</c:v>
                </c:pt>
                <c:pt idx="18">
                  <c:v>3.3580585345611103</c:v>
                </c:pt>
                <c:pt idx="19">
                  <c:v>3.0188639448111099</c:v>
                </c:pt>
                <c:pt idx="20">
                  <c:v>9.8462084134444492</c:v>
                </c:pt>
                <c:pt idx="21">
                  <c:v>8.4894642621333301</c:v>
                </c:pt>
                <c:pt idx="22">
                  <c:v>4.4297126168166701</c:v>
                </c:pt>
                <c:pt idx="23">
                  <c:v>4.2920318279333296</c:v>
                </c:pt>
                <c:pt idx="24">
                  <c:v>4.1049460624555598</c:v>
                </c:pt>
                <c:pt idx="25">
                  <c:v>3.7062820429166701</c:v>
                </c:pt>
                <c:pt idx="26">
                  <c:v>4.2082295679888899</c:v>
                </c:pt>
                <c:pt idx="27">
                  <c:v>4.3550663318555598</c:v>
                </c:pt>
                <c:pt idx="28">
                  <c:v>5.8297051632222203</c:v>
                </c:pt>
                <c:pt idx="29">
                  <c:v>6.6972144596055596</c:v>
                </c:pt>
                <c:pt idx="30">
                  <c:v>4.5956301511833297</c:v>
                </c:pt>
                <c:pt idx="31">
                  <c:v>17.167105198377801</c:v>
                </c:pt>
                <c:pt idx="32">
                  <c:v>13.4252720319502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7A-4D42-8558-66FE2560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72343424"/>
        <c:axId val="272344960"/>
      </c:barChart>
      <c:catAx>
        <c:axId val="2723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7234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23449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72343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del consum d'energia final al sector primari (ktep)</a:t>
            </a:r>
          </a:p>
        </c:rich>
      </c:tx>
      <c:layout>
        <c:manualLayout>
          <c:xMode val="edge"/>
          <c:yMode val="edge"/>
          <c:x val="0.23971398398541094"/>
          <c:y val="3.4268017024487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124601268234746E-2"/>
          <c:y val="0.13084151954804185"/>
          <c:w val="0.89898721061172415"/>
          <c:h val="0.71132108486439194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'CF Primari'!$C$6:$AI$6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Primari'!$C$16:$AI$16</c:f>
              <c:numCache>
                <c:formatCode>#,##0.0</c:formatCode>
                <c:ptCount val="33"/>
                <c:pt idx="0">
                  <c:v>232.89938247961899</c:v>
                </c:pt>
                <c:pt idx="1">
                  <c:v>235.34371258962904</c:v>
                </c:pt>
                <c:pt idx="2">
                  <c:v>232.187467554753</c:v>
                </c:pt>
                <c:pt idx="3">
                  <c:v>237.14368202895403</c:v>
                </c:pt>
                <c:pt idx="4">
                  <c:v>235.52254685164303</c:v>
                </c:pt>
                <c:pt idx="5">
                  <c:v>244.38580327032</c:v>
                </c:pt>
                <c:pt idx="6">
                  <c:v>253.36441550444798</c:v>
                </c:pt>
                <c:pt idx="7">
                  <c:v>248.16225894848799</c:v>
                </c:pt>
                <c:pt idx="8">
                  <c:v>255.14575322309</c:v>
                </c:pt>
                <c:pt idx="9">
                  <c:v>263.32811313785601</c:v>
                </c:pt>
                <c:pt idx="10">
                  <c:v>257.47970008902303</c:v>
                </c:pt>
                <c:pt idx="11">
                  <c:v>262.09518002248399</c:v>
                </c:pt>
                <c:pt idx="12">
                  <c:v>251.43214163653005</c:v>
                </c:pt>
                <c:pt idx="13">
                  <c:v>245.32510744530666</c:v>
                </c:pt>
                <c:pt idx="14">
                  <c:v>241.20705245928866</c:v>
                </c:pt>
                <c:pt idx="15">
                  <c:v>250.58059260500113</c:v>
                </c:pt>
                <c:pt idx="16">
                  <c:v>234.20628105859885</c:v>
                </c:pt>
                <c:pt idx="17">
                  <c:v>237.9322383331853</c:v>
                </c:pt>
                <c:pt idx="18">
                  <c:v>242.3207874014372</c:v>
                </c:pt>
                <c:pt idx="19">
                  <c:v>246.39541128570505</c:v>
                </c:pt>
                <c:pt idx="20">
                  <c:v>250.59189108390493</c:v>
                </c:pt>
                <c:pt idx="21">
                  <c:v>227.07481167101483</c:v>
                </c:pt>
                <c:pt idx="22">
                  <c:v>223.82946338508398</c:v>
                </c:pt>
                <c:pt idx="23">
                  <c:v>215.68937362923973</c:v>
                </c:pt>
                <c:pt idx="24">
                  <c:v>203.48380093889409</c:v>
                </c:pt>
                <c:pt idx="25">
                  <c:v>210.62644379810183</c:v>
                </c:pt>
                <c:pt idx="26">
                  <c:v>215.02909739896654</c:v>
                </c:pt>
                <c:pt idx="27">
                  <c:v>218.25619075119562</c:v>
                </c:pt>
                <c:pt idx="28">
                  <c:v>215.91453550425746</c:v>
                </c:pt>
                <c:pt idx="29">
                  <c:v>215.78551478250657</c:v>
                </c:pt>
                <c:pt idx="30">
                  <c:v>209.59739615079332</c:v>
                </c:pt>
                <c:pt idx="31">
                  <c:v>211.52298105471078</c:v>
                </c:pt>
                <c:pt idx="32">
                  <c:v>202.35069550713095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A-4731-B418-7B5C3C8B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32128"/>
        <c:axId val="272245504"/>
      </c:lineChart>
      <c:catAx>
        <c:axId val="2724321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722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224550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724321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 horizontalDpi="1200" verticalDpi="120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del pes de les diferents fonts d'energia en el consum d'energia del sector primari (%)</a:t>
            </a:r>
          </a:p>
        </c:rich>
      </c:tx>
      <c:layout>
        <c:manualLayout>
          <c:xMode val="edge"/>
          <c:yMode val="edge"/>
          <c:x val="0.13410958904109591"/>
          <c:y val="2.507836990595611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'CF Primari'!$B$56</c:f>
              <c:strCache>
                <c:ptCount val="1"/>
                <c:pt idx="0">
                  <c:v>Productes petrolífers</c:v>
                </c:pt>
              </c:strCache>
            </c:strRef>
          </c:tx>
          <c:invertIfNegative val="0"/>
          <c:cat>
            <c:numRef>
              <c:f>'CF Primari'!$C$6:$AI$6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Primari'!$C$56:$AI$56</c:f>
              <c:numCache>
                <c:formatCode>#,##0.0</c:formatCode>
                <c:ptCount val="33"/>
                <c:pt idx="0">
                  <c:v>203.799382479619</c:v>
                </c:pt>
                <c:pt idx="1">
                  <c:v>207.24371258962901</c:v>
                </c:pt>
                <c:pt idx="2">
                  <c:v>207.087467554753</c:v>
                </c:pt>
                <c:pt idx="3">
                  <c:v>210.94368202895402</c:v>
                </c:pt>
                <c:pt idx="4">
                  <c:v>209.22254685164302</c:v>
                </c:pt>
                <c:pt idx="5">
                  <c:v>217.58580327031999</c:v>
                </c:pt>
                <c:pt idx="6">
                  <c:v>226.86441550444798</c:v>
                </c:pt>
                <c:pt idx="7">
                  <c:v>220.16225894848799</c:v>
                </c:pt>
                <c:pt idx="8">
                  <c:v>225.44575322309001</c:v>
                </c:pt>
                <c:pt idx="9">
                  <c:v>227.42811313785603</c:v>
                </c:pt>
                <c:pt idx="10">
                  <c:v>218.77970008902301</c:v>
                </c:pt>
                <c:pt idx="11">
                  <c:v>218.09518002248399</c:v>
                </c:pt>
                <c:pt idx="12">
                  <c:v>207.13214163653004</c:v>
                </c:pt>
                <c:pt idx="13">
                  <c:v>204.93832013090142</c:v>
                </c:pt>
                <c:pt idx="14">
                  <c:v>197.815347928459</c:v>
                </c:pt>
                <c:pt idx="15">
                  <c:v>205.78788516189002</c:v>
                </c:pt>
                <c:pt idx="16">
                  <c:v>192.934632962796</c:v>
                </c:pt>
                <c:pt idx="17">
                  <c:v>195.923610295879</c:v>
                </c:pt>
                <c:pt idx="18">
                  <c:v>196.69985595013301</c:v>
                </c:pt>
                <c:pt idx="19">
                  <c:v>202.53685110006199</c:v>
                </c:pt>
                <c:pt idx="20">
                  <c:v>206.05033415910398</c:v>
                </c:pt>
                <c:pt idx="21">
                  <c:v>183.48986898406761</c:v>
                </c:pt>
                <c:pt idx="22">
                  <c:v>178.82767993192422</c:v>
                </c:pt>
                <c:pt idx="23">
                  <c:v>176.50443491139103</c:v>
                </c:pt>
                <c:pt idx="24">
                  <c:v>162.97819352579361</c:v>
                </c:pt>
                <c:pt idx="25">
                  <c:v>165.11083954913298</c:v>
                </c:pt>
                <c:pt idx="26">
                  <c:v>165.0006018464849</c:v>
                </c:pt>
                <c:pt idx="27">
                  <c:v>162.94891597913491</c:v>
                </c:pt>
                <c:pt idx="28">
                  <c:v>159.55035677421654</c:v>
                </c:pt>
                <c:pt idx="29">
                  <c:v>157.89153989405051</c:v>
                </c:pt>
                <c:pt idx="30">
                  <c:v>154.84982957416571</c:v>
                </c:pt>
                <c:pt idx="31">
                  <c:v>155.89229041947723</c:v>
                </c:pt>
                <c:pt idx="32">
                  <c:v>149.72349619322657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9-4B34-84F7-C6A9271277F4}"/>
            </c:ext>
          </c:extLst>
        </c:ser>
        <c:ser>
          <c:idx val="1"/>
          <c:order val="1"/>
          <c:tx>
            <c:strRef>
              <c:f>'CF Primari'!$B$57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'CF Primari'!$C$6:$AI$6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Primari'!$C$57:$AI$57</c:f>
              <c:numCache>
                <c:formatCode>#,##0.0</c:formatCode>
                <c:ptCount val="33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1.3</c:v>
                </c:pt>
                <c:pt idx="4">
                  <c:v>0.9</c:v>
                </c:pt>
                <c:pt idx="5">
                  <c:v>0.8</c:v>
                </c:pt>
                <c:pt idx="6">
                  <c:v>1.2</c:v>
                </c:pt>
                <c:pt idx="7">
                  <c:v>2.9</c:v>
                </c:pt>
                <c:pt idx="8">
                  <c:v>3</c:v>
                </c:pt>
                <c:pt idx="9">
                  <c:v>11.6</c:v>
                </c:pt>
                <c:pt idx="10">
                  <c:v>10.3</c:v>
                </c:pt>
                <c:pt idx="11">
                  <c:v>9</c:v>
                </c:pt>
                <c:pt idx="12">
                  <c:v>8.9</c:v>
                </c:pt>
                <c:pt idx="13">
                  <c:v>11.727216111111099</c:v>
                </c:pt>
                <c:pt idx="14">
                  <c:v>14.2535555555556</c:v>
                </c:pt>
                <c:pt idx="15">
                  <c:v>13.879111111111101</c:v>
                </c:pt>
                <c:pt idx="16">
                  <c:v>9.62222222222222</c:v>
                </c:pt>
                <c:pt idx="17">
                  <c:v>10.183125568888901</c:v>
                </c:pt>
                <c:pt idx="18">
                  <c:v>13.323410924415301</c:v>
                </c:pt>
                <c:pt idx="19">
                  <c:v>12.334089555865299</c:v>
                </c:pt>
                <c:pt idx="20">
                  <c:v>13.5335946756922</c:v>
                </c:pt>
                <c:pt idx="21">
                  <c:v>11.1384111023113</c:v>
                </c:pt>
                <c:pt idx="22">
                  <c:v>11.8253815240862</c:v>
                </c:pt>
                <c:pt idx="23">
                  <c:v>5.6665059734731704</c:v>
                </c:pt>
                <c:pt idx="24">
                  <c:v>3.0424732315869498</c:v>
                </c:pt>
                <c:pt idx="25">
                  <c:v>4.4013488990978802</c:v>
                </c:pt>
                <c:pt idx="26">
                  <c:v>8.8224316392926401</c:v>
                </c:pt>
                <c:pt idx="27">
                  <c:v>11.722336916211001</c:v>
                </c:pt>
                <c:pt idx="28">
                  <c:v>11.5081986259387</c:v>
                </c:pt>
                <c:pt idx="29">
                  <c:v>10.142469382115999</c:v>
                </c:pt>
                <c:pt idx="30">
                  <c:v>10.0297097134212</c:v>
                </c:pt>
                <c:pt idx="31">
                  <c:v>8.2860940065904298</c:v>
                </c:pt>
                <c:pt idx="32">
                  <c:v>1.8958442550819501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9-4B34-84F7-C6A9271277F4}"/>
            </c:ext>
          </c:extLst>
        </c:ser>
        <c:ser>
          <c:idx val="2"/>
          <c:order val="2"/>
          <c:tx>
            <c:strRef>
              <c:f>'CF Primari'!$B$58</c:f>
              <c:strCache>
                <c:ptCount val="1"/>
                <c:pt idx="0">
                  <c:v>Energia elèctrica</c:v>
                </c:pt>
              </c:strCache>
            </c:strRef>
          </c:tx>
          <c:invertIfNegative val="0"/>
          <c:cat>
            <c:numRef>
              <c:f>'CF Primari'!$C$6:$AI$6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Primari'!$C$58:$AI$58</c:f>
              <c:numCache>
                <c:formatCode>#,##0.0</c:formatCode>
                <c:ptCount val="33"/>
                <c:pt idx="0">
                  <c:v>25.1</c:v>
                </c:pt>
                <c:pt idx="1">
                  <c:v>23.8</c:v>
                </c:pt>
                <c:pt idx="2">
                  <c:v>21.1</c:v>
                </c:pt>
                <c:pt idx="3">
                  <c:v>22.3</c:v>
                </c:pt>
                <c:pt idx="4">
                  <c:v>23.4</c:v>
                </c:pt>
                <c:pt idx="5">
                  <c:v>24.1</c:v>
                </c:pt>
                <c:pt idx="6">
                  <c:v>23.4</c:v>
                </c:pt>
                <c:pt idx="7">
                  <c:v>23.6</c:v>
                </c:pt>
                <c:pt idx="8">
                  <c:v>25</c:v>
                </c:pt>
                <c:pt idx="9">
                  <c:v>22.6</c:v>
                </c:pt>
                <c:pt idx="10">
                  <c:v>26.9</c:v>
                </c:pt>
                <c:pt idx="11">
                  <c:v>33.4</c:v>
                </c:pt>
                <c:pt idx="12">
                  <c:v>34</c:v>
                </c:pt>
                <c:pt idx="13">
                  <c:v>27.077760221999998</c:v>
                </c:pt>
                <c:pt idx="14">
                  <c:v>27.554028652</c:v>
                </c:pt>
                <c:pt idx="15">
                  <c:v>29.413596332000001</c:v>
                </c:pt>
                <c:pt idx="16">
                  <c:v>30.234023604000001</c:v>
                </c:pt>
                <c:pt idx="17">
                  <c:v>30.280179029999999</c:v>
                </c:pt>
                <c:pt idx="18">
                  <c:v>30.624241638000001</c:v>
                </c:pt>
                <c:pt idx="19">
                  <c:v>29.635202851999999</c:v>
                </c:pt>
                <c:pt idx="20">
                  <c:v>29.299077872000002</c:v>
                </c:pt>
                <c:pt idx="21">
                  <c:v>30.543281495999999</c:v>
                </c:pt>
                <c:pt idx="22">
                  <c:v>30.528505406000001</c:v>
                </c:pt>
                <c:pt idx="23">
                  <c:v>28.977870885191699</c:v>
                </c:pt>
                <c:pt idx="24">
                  <c:v>28.8579037329743</c:v>
                </c:pt>
                <c:pt idx="25">
                  <c:v>30.607033824535598</c:v>
                </c:pt>
                <c:pt idx="26">
                  <c:v>32.394586977382097</c:v>
                </c:pt>
                <c:pt idx="27">
                  <c:v>33.625726846818097</c:v>
                </c:pt>
                <c:pt idx="28">
                  <c:v>32.833954924742997</c:v>
                </c:pt>
                <c:pt idx="29">
                  <c:v>35.308241511425003</c:v>
                </c:pt>
                <c:pt idx="30">
                  <c:v>32.272594747680898</c:v>
                </c:pt>
                <c:pt idx="31">
                  <c:v>33.368747743000299</c:v>
                </c:pt>
                <c:pt idx="32">
                  <c:v>34.616865139657897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9-4B34-84F7-C6A9271277F4}"/>
            </c:ext>
          </c:extLst>
        </c:ser>
        <c:ser>
          <c:idx val="3"/>
          <c:order val="3"/>
          <c:tx>
            <c:strRef>
              <c:f>'CF Primari'!$B$59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'CF Primari'!$C$6:$AI$6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'CF Primari'!$C$59:$AI$59</c:f>
              <c:numCache>
                <c:formatCode>#,##0.0</c:formatCode>
                <c:ptCount val="33"/>
                <c:pt idx="0">
                  <c:v>2.7</c:v>
                </c:pt>
                <c:pt idx="1">
                  <c:v>2.9</c:v>
                </c:pt>
                <c:pt idx="2">
                  <c:v>2.6</c:v>
                </c:pt>
                <c:pt idx="3">
                  <c:v>2.6</c:v>
                </c:pt>
                <c:pt idx="4">
                  <c:v>2</c:v>
                </c:pt>
                <c:pt idx="5">
                  <c:v>1.9</c:v>
                </c:pt>
                <c:pt idx="6">
                  <c:v>1.9</c:v>
                </c:pt>
                <c:pt idx="7">
                  <c:v>1.5</c:v>
                </c:pt>
                <c:pt idx="8">
                  <c:v>1.7</c:v>
                </c:pt>
                <c:pt idx="9">
                  <c:v>1.7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1.5818109812941501</c:v>
                </c:pt>
                <c:pt idx="14">
                  <c:v>1.5841203232740599</c:v>
                </c:pt>
                <c:pt idx="15">
                  <c:v>1.5</c:v>
                </c:pt>
                <c:pt idx="16">
                  <c:v>1.4154022695806301</c:v>
                </c:pt>
                <c:pt idx="17">
                  <c:v>1.5453234384173999</c:v>
                </c:pt>
                <c:pt idx="18">
                  <c:v>1.673278888888889</c:v>
                </c:pt>
                <c:pt idx="19">
                  <c:v>1.889267777777778</c:v>
                </c:pt>
                <c:pt idx="20">
                  <c:v>1.708884377108751</c:v>
                </c:pt>
                <c:pt idx="21">
                  <c:v>1.9032500886359398</c:v>
                </c:pt>
                <c:pt idx="22">
                  <c:v>2.647896523073578</c:v>
                </c:pt>
                <c:pt idx="23">
                  <c:v>4.5405618591838479</c:v>
                </c:pt>
                <c:pt idx="24">
                  <c:v>8.6052304485392277</c:v>
                </c:pt>
                <c:pt idx="25">
                  <c:v>10.507221525335368</c:v>
                </c:pt>
                <c:pt idx="26">
                  <c:v>8.8114769358069278</c:v>
                </c:pt>
                <c:pt idx="27">
                  <c:v>9.9592110090316108</c:v>
                </c:pt>
                <c:pt idx="28">
                  <c:v>12.022025179359211</c:v>
                </c:pt>
                <c:pt idx="29">
                  <c:v>12.443263994915061</c:v>
                </c:pt>
                <c:pt idx="30">
                  <c:v>12.4452621155255</c:v>
                </c:pt>
                <c:pt idx="31">
                  <c:v>13.97584888564286</c:v>
                </c:pt>
                <c:pt idx="32">
                  <c:v>16.11448991916453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9-4B34-84F7-C6A92712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72298752"/>
        <c:axId val="272300288"/>
      </c:barChart>
      <c:catAx>
        <c:axId val="2722987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7230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23002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72298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Estructura del consum d’energia primària (%)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'Consum Primària'!$A$9</c:f>
              <c:strCache>
                <c:ptCount val="1"/>
                <c:pt idx="0">
                  <c:v>Petroli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Primària'!$C$65:$AI$65</c:f>
              <c:numCache>
                <c:formatCode>#,##0.0</c:formatCode>
                <c:ptCount val="33"/>
                <c:pt idx="0">
                  <c:v>8428.9336702714372</c:v>
                </c:pt>
                <c:pt idx="1">
                  <c:v>8811.0139348374159</c:v>
                </c:pt>
                <c:pt idx="2">
                  <c:v>8945.1773163269627</c:v>
                </c:pt>
                <c:pt idx="3">
                  <c:v>9310.3029053789614</c:v>
                </c:pt>
                <c:pt idx="4">
                  <c:v>9565.0841917159923</c:v>
                </c:pt>
                <c:pt idx="5">
                  <c:v>10090.36207163691</c:v>
                </c:pt>
                <c:pt idx="6">
                  <c:v>10558.652750757952</c:v>
                </c:pt>
                <c:pt idx="7">
                  <c:v>10238.482944270787</c:v>
                </c:pt>
                <c:pt idx="8">
                  <c:v>11052.38222388099</c:v>
                </c:pt>
                <c:pt idx="9">
                  <c:v>11557.971136329272</c:v>
                </c:pt>
                <c:pt idx="10">
                  <c:v>11213.566805353836</c:v>
                </c:pt>
                <c:pt idx="11">
                  <c:v>11654.83582624852</c:v>
                </c:pt>
                <c:pt idx="12">
                  <c:v>11952.355721199747</c:v>
                </c:pt>
                <c:pt idx="13">
                  <c:v>12147.861813395741</c:v>
                </c:pt>
                <c:pt idx="14">
                  <c:v>12456.227342843042</c:v>
                </c:pt>
                <c:pt idx="15">
                  <c:v>12571.711855271558</c:v>
                </c:pt>
                <c:pt idx="16">
                  <c:v>12254.996535717888</c:v>
                </c:pt>
                <c:pt idx="17">
                  <c:v>12484.809926459655</c:v>
                </c:pt>
                <c:pt idx="18">
                  <c:v>11107.179407587246</c:v>
                </c:pt>
                <c:pt idx="19">
                  <c:v>11080.392994327132</c:v>
                </c:pt>
                <c:pt idx="20">
                  <c:v>11265.078035720233</c:v>
                </c:pt>
                <c:pt idx="21">
                  <c:v>10584.867832894413</c:v>
                </c:pt>
                <c:pt idx="22">
                  <c:v>9570.3591672899147</c:v>
                </c:pt>
                <c:pt idx="23">
                  <c:v>8912.8096003193605</c:v>
                </c:pt>
                <c:pt idx="24">
                  <c:v>9443.9246352717528</c:v>
                </c:pt>
                <c:pt idx="25">
                  <c:v>10208.250491996376</c:v>
                </c:pt>
                <c:pt idx="26">
                  <c:v>10285.410187133199</c:v>
                </c:pt>
                <c:pt idx="27">
                  <c:v>10468.261004623389</c:v>
                </c:pt>
                <c:pt idx="28">
                  <c:v>10679.582843028154</c:v>
                </c:pt>
                <c:pt idx="29">
                  <c:v>10524.743948670823</c:v>
                </c:pt>
                <c:pt idx="30">
                  <c:v>9209.3869123768764</c:v>
                </c:pt>
                <c:pt idx="31">
                  <c:v>9467.1164260738824</c:v>
                </c:pt>
                <c:pt idx="32">
                  <c:v>10279.680272548932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D-4FD6-A516-608A33834B2E}"/>
            </c:ext>
          </c:extLst>
        </c:ser>
        <c:ser>
          <c:idx val="1"/>
          <c:order val="1"/>
          <c:tx>
            <c:strRef>
              <c:f>'Consum Primària'!$A$10</c:f>
              <c:strCache>
                <c:ptCount val="1"/>
                <c:pt idx="0">
                  <c:v>Gas natural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Primària'!$C$66:$AI$66</c:f>
              <c:numCache>
                <c:formatCode>#,##0.0</c:formatCode>
                <c:ptCount val="33"/>
                <c:pt idx="0">
                  <c:v>1749.2</c:v>
                </c:pt>
                <c:pt idx="1">
                  <c:v>1891.3334476874099</c:v>
                </c:pt>
                <c:pt idx="2">
                  <c:v>2013.5558255651899</c:v>
                </c:pt>
                <c:pt idx="3">
                  <c:v>1887.6656051561499</c:v>
                </c:pt>
                <c:pt idx="4">
                  <c:v>1991.2201413082601</c:v>
                </c:pt>
                <c:pt idx="5">
                  <c:v>2215.7408337492502</c:v>
                </c:pt>
                <c:pt idx="6">
                  <c:v>2505.5307067065</c:v>
                </c:pt>
                <c:pt idx="7">
                  <c:v>3206.5319985771998</c:v>
                </c:pt>
                <c:pt idx="8">
                  <c:v>3162.5403220261901</c:v>
                </c:pt>
                <c:pt idx="9">
                  <c:v>3642.9206311763401</c:v>
                </c:pt>
                <c:pt idx="10">
                  <c:v>3936.7804253956101</c:v>
                </c:pt>
                <c:pt idx="11">
                  <c:v>4247.2565345401699</c:v>
                </c:pt>
                <c:pt idx="12">
                  <c:v>4912.4343280393196</c:v>
                </c:pt>
                <c:pt idx="13">
                  <c:v>5668.4494190204196</c:v>
                </c:pt>
                <c:pt idx="14">
                  <c:v>6206.8693720797</c:v>
                </c:pt>
                <c:pt idx="15">
                  <c:v>6719.9850885738897</c:v>
                </c:pt>
                <c:pt idx="16">
                  <c:v>6102.4190452372704</c:v>
                </c:pt>
                <c:pt idx="17">
                  <c:v>6563.8195026801304</c:v>
                </c:pt>
                <c:pt idx="18">
                  <c:v>6513.6223992246096</c:v>
                </c:pt>
                <c:pt idx="19">
                  <c:v>5955.8358262531201</c:v>
                </c:pt>
                <c:pt idx="20">
                  <c:v>6074.7694690784801</c:v>
                </c:pt>
                <c:pt idx="21">
                  <c:v>5939.3979406348799</c:v>
                </c:pt>
                <c:pt idx="22">
                  <c:v>5921.6076334654699</c:v>
                </c:pt>
                <c:pt idx="23">
                  <c:v>5545.1052789372097</c:v>
                </c:pt>
                <c:pt idx="24">
                  <c:v>4929.0921198528804</c:v>
                </c:pt>
                <c:pt idx="25">
                  <c:v>5252.9576451482999</c:v>
                </c:pt>
                <c:pt idx="26">
                  <c:v>5203.4749604223298</c:v>
                </c:pt>
                <c:pt idx="27">
                  <c:v>5608.6839435477305</c:v>
                </c:pt>
                <c:pt idx="28">
                  <c:v>5522.7180179594998</c:v>
                </c:pt>
                <c:pt idx="29">
                  <c:v>5808.6668121416697</c:v>
                </c:pt>
                <c:pt idx="30">
                  <c:v>4939.0543925572802</c:v>
                </c:pt>
                <c:pt idx="31">
                  <c:v>5189.0818535465996</c:v>
                </c:pt>
                <c:pt idx="32">
                  <c:v>4984.3713067172403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D-4FD6-A516-608A33834B2E}"/>
            </c:ext>
          </c:extLst>
        </c:ser>
        <c:ser>
          <c:idx val="2"/>
          <c:order val="2"/>
          <c:tx>
            <c:strRef>
              <c:f>'Consum Primària'!$A$11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Primària'!$C$68:$AI$68</c:f>
              <c:numCache>
                <c:formatCode>#,##0.0</c:formatCode>
                <c:ptCount val="33"/>
                <c:pt idx="0">
                  <c:v>5674.8968999999997</c:v>
                </c:pt>
                <c:pt idx="1">
                  <c:v>5642.74953</c:v>
                </c:pt>
                <c:pt idx="2">
                  <c:v>5602.039272</c:v>
                </c:pt>
                <c:pt idx="3">
                  <c:v>5540.8794029999999</c:v>
                </c:pt>
                <c:pt idx="4">
                  <c:v>5712.6435030000002</c:v>
                </c:pt>
                <c:pt idx="5">
                  <c:v>5406.7862160000004</c:v>
                </c:pt>
                <c:pt idx="6">
                  <c:v>5806.0259100000003</c:v>
                </c:pt>
                <c:pt idx="7">
                  <c:v>5837.5547100000003</c:v>
                </c:pt>
                <c:pt idx="8">
                  <c:v>6249.7989900000002</c:v>
                </c:pt>
                <c:pt idx="9">
                  <c:v>6136.5544829999999</c:v>
                </c:pt>
                <c:pt idx="10">
                  <c:v>6554.6681310000004</c:v>
                </c:pt>
                <c:pt idx="11">
                  <c:v>6696.3788640000002</c:v>
                </c:pt>
                <c:pt idx="12">
                  <c:v>6602.9849729999996</c:v>
                </c:pt>
                <c:pt idx="13">
                  <c:v>6612.8337030303001</c:v>
                </c:pt>
                <c:pt idx="14">
                  <c:v>6344.3776768302996</c:v>
                </c:pt>
                <c:pt idx="15">
                  <c:v>5388.2489515151501</c:v>
                </c:pt>
                <c:pt idx="16">
                  <c:v>6105.2031550121201</c:v>
                </c:pt>
                <c:pt idx="17">
                  <c:v>5439.0000259696999</c:v>
                </c:pt>
                <c:pt idx="18">
                  <c:v>5842.78559535758</c:v>
                </c:pt>
                <c:pt idx="19">
                  <c:v>5033.8150666666697</c:v>
                </c:pt>
                <c:pt idx="20">
                  <c:v>6478.5960424242403</c:v>
                </c:pt>
                <c:pt idx="21">
                  <c:v>5677.0424242424197</c:v>
                </c:pt>
                <c:pt idx="22">
                  <c:v>6253.6077939393899</c:v>
                </c:pt>
                <c:pt idx="23">
                  <c:v>6439.4986181818203</c:v>
                </c:pt>
                <c:pt idx="24">
                  <c:v>6184.68192121212</c:v>
                </c:pt>
                <c:pt idx="25">
                  <c:v>6329.1767757575799</c:v>
                </c:pt>
                <c:pt idx="26">
                  <c:v>6438.1132363636398</c:v>
                </c:pt>
                <c:pt idx="27">
                  <c:v>6580.83137781818</c:v>
                </c:pt>
                <c:pt idx="28">
                  <c:v>5716.4630052121202</c:v>
                </c:pt>
                <c:pt idx="29">
                  <c:v>6407.3853373333304</c:v>
                </c:pt>
                <c:pt idx="30">
                  <c:v>6485.19855951515</c:v>
                </c:pt>
                <c:pt idx="31">
                  <c:v>6360.9078178787904</c:v>
                </c:pt>
                <c:pt idx="32">
                  <c:v>6523.8369939393897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D-4FD6-A516-608A33834B2E}"/>
            </c:ext>
          </c:extLst>
        </c:ser>
        <c:ser>
          <c:idx val="3"/>
          <c:order val="3"/>
          <c:tx>
            <c:strRef>
              <c:f>'Consum Primària'!$A$14</c:f>
              <c:strCache>
                <c:ptCount val="1"/>
                <c:pt idx="0">
                  <c:v>Energies renovables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Primària'!$C$67:$AI$67</c:f>
              <c:numCache>
                <c:formatCode>#,##0.0</c:formatCode>
                <c:ptCount val="33"/>
                <c:pt idx="0">
                  <c:v>484.27702632</c:v>
                </c:pt>
                <c:pt idx="1">
                  <c:v>563.6308203673949</c:v>
                </c:pt>
                <c:pt idx="2">
                  <c:v>652.18066512407995</c:v>
                </c:pt>
                <c:pt idx="3">
                  <c:v>547.73364734697009</c:v>
                </c:pt>
                <c:pt idx="4">
                  <c:v>539.70304573660496</c:v>
                </c:pt>
                <c:pt idx="5">
                  <c:v>497.49643473905002</c:v>
                </c:pt>
                <c:pt idx="6">
                  <c:v>659.53957647212997</c:v>
                </c:pt>
                <c:pt idx="7">
                  <c:v>607.25017856097998</c:v>
                </c:pt>
                <c:pt idx="8">
                  <c:v>542.80865061077509</c:v>
                </c:pt>
                <c:pt idx="9">
                  <c:v>527.95360649079998</c:v>
                </c:pt>
                <c:pt idx="10">
                  <c:v>505.98278355101502</c:v>
                </c:pt>
                <c:pt idx="11">
                  <c:v>561.64813519521499</c:v>
                </c:pt>
                <c:pt idx="12">
                  <c:v>482.8001252987201</c:v>
                </c:pt>
                <c:pt idx="13">
                  <c:v>699.41696847778883</c:v>
                </c:pt>
                <c:pt idx="14">
                  <c:v>660.83001255309603</c:v>
                </c:pt>
                <c:pt idx="15">
                  <c:v>538.26251081278474</c:v>
                </c:pt>
                <c:pt idx="16">
                  <c:v>530.61039058741096</c:v>
                </c:pt>
                <c:pt idx="17">
                  <c:v>603.90268643046238</c:v>
                </c:pt>
                <c:pt idx="18">
                  <c:v>737.54994056520832</c:v>
                </c:pt>
                <c:pt idx="19">
                  <c:v>916.34383257480079</c:v>
                </c:pt>
                <c:pt idx="20">
                  <c:v>1128.1055182576793</c:v>
                </c:pt>
                <c:pt idx="21">
                  <c:v>1140.363261423166</c:v>
                </c:pt>
                <c:pt idx="22">
                  <c:v>1269.3153227409878</c:v>
                </c:pt>
                <c:pt idx="23">
                  <c:v>1330.6132965767197</c:v>
                </c:pt>
                <c:pt idx="24">
                  <c:v>1320.5964808472033</c:v>
                </c:pt>
                <c:pt idx="25">
                  <c:v>1274.6742598562689</c:v>
                </c:pt>
                <c:pt idx="26">
                  <c:v>1275.3065623523307</c:v>
                </c:pt>
                <c:pt idx="27">
                  <c:v>1352.5105325944355</c:v>
                </c:pt>
                <c:pt idx="28">
                  <c:v>1572.8647190736453</c:v>
                </c:pt>
                <c:pt idx="29">
                  <c:v>1505.4338766336093</c:v>
                </c:pt>
                <c:pt idx="30">
                  <c:v>1603.708124103056</c:v>
                </c:pt>
                <c:pt idx="31">
                  <c:v>1521.7424535943278</c:v>
                </c:pt>
                <c:pt idx="32">
                  <c:v>1519.0208263595646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D-4FD6-A516-608A33834B2E}"/>
            </c:ext>
          </c:extLst>
        </c:ser>
        <c:ser>
          <c:idx val="4"/>
          <c:order val="4"/>
          <c:tx>
            <c:strRef>
              <c:f>'Consum Primària'!$B$69</c:f>
              <c:strCache>
                <c:ptCount val="1"/>
                <c:pt idx="0">
                  <c:v>Altres</c:v>
                </c:pt>
              </c:strCache>
            </c:strRef>
          </c:tx>
          <c:invertIfNegative val="0"/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Primària'!$C$69:$AI$69</c:f>
              <c:numCache>
                <c:formatCode>#,##0.0</c:formatCode>
                <c:ptCount val="33"/>
                <c:pt idx="0">
                  <c:v>742.48055399999896</c:v>
                </c:pt>
                <c:pt idx="1">
                  <c:v>775.3493545376316</c:v>
                </c:pt>
                <c:pt idx="2">
                  <c:v>462.60444979847</c:v>
                </c:pt>
                <c:pt idx="3">
                  <c:v>576.33854171920905</c:v>
                </c:pt>
                <c:pt idx="4">
                  <c:v>562.48300508679097</c:v>
                </c:pt>
                <c:pt idx="5">
                  <c:v>709.00318331841402</c:v>
                </c:pt>
                <c:pt idx="6">
                  <c:v>481.58458528820302</c:v>
                </c:pt>
                <c:pt idx="7">
                  <c:v>537.07494503581506</c:v>
                </c:pt>
                <c:pt idx="8">
                  <c:v>485.42170005722903</c:v>
                </c:pt>
                <c:pt idx="9">
                  <c:v>540.206830729731</c:v>
                </c:pt>
                <c:pt idx="10">
                  <c:v>671.67581329107099</c:v>
                </c:pt>
                <c:pt idx="11">
                  <c:v>640.15772333683913</c:v>
                </c:pt>
                <c:pt idx="12">
                  <c:v>720.79605314524599</c:v>
                </c:pt>
                <c:pt idx="13">
                  <c:v>663.03089078932999</c:v>
                </c:pt>
                <c:pt idx="14">
                  <c:v>633.16418760905003</c:v>
                </c:pt>
                <c:pt idx="15">
                  <c:v>1041.8714633338791</c:v>
                </c:pt>
                <c:pt idx="16">
                  <c:v>1154.415416570808</c:v>
                </c:pt>
                <c:pt idx="17">
                  <c:v>1259.341836738638</c:v>
                </c:pt>
                <c:pt idx="18">
                  <c:v>975.81382974673602</c:v>
                </c:pt>
                <c:pt idx="19">
                  <c:v>1048.507602398927</c:v>
                </c:pt>
                <c:pt idx="20">
                  <c:v>724.75330749143802</c:v>
                </c:pt>
                <c:pt idx="21">
                  <c:v>737.72260729990751</c:v>
                </c:pt>
                <c:pt idx="22">
                  <c:v>559.96000204724464</c:v>
                </c:pt>
                <c:pt idx="23">
                  <c:v>336.08539037022626</c:v>
                </c:pt>
                <c:pt idx="24">
                  <c:v>636.55449078773358</c:v>
                </c:pt>
                <c:pt idx="25">
                  <c:v>639.69767687243007</c:v>
                </c:pt>
                <c:pt idx="26">
                  <c:v>643.15871638855003</c:v>
                </c:pt>
                <c:pt idx="27">
                  <c:v>571.71344125228802</c:v>
                </c:pt>
                <c:pt idx="28">
                  <c:v>634.24759657440404</c:v>
                </c:pt>
                <c:pt idx="29">
                  <c:v>359.50559852509298</c:v>
                </c:pt>
                <c:pt idx="30">
                  <c:v>303.76447556469452</c:v>
                </c:pt>
                <c:pt idx="31">
                  <c:v>636.72119833166198</c:v>
                </c:pt>
                <c:pt idx="32">
                  <c:v>486.26664734091003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FD-4FD6-A516-608A3383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47839744"/>
        <c:axId val="247841536"/>
      </c:barChart>
      <c:catAx>
        <c:axId val="2478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784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841536"/>
        <c:scaling>
          <c:orientation val="minMax"/>
          <c:min val="0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47839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="1" i="0" baseline="0"/>
              <a:t>Evolució relativa del consum d'energia primària per a diferents fonts d'energia (Any 1990 = 100)</a:t>
            </a:r>
            <a:endParaRPr lang="es-ES" sz="1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'Consum Primària'!$B$72</c:f>
              <c:strCache>
                <c:ptCount val="1"/>
                <c:pt idx="0">
                  <c:v>Carbó</c:v>
                </c:pt>
              </c:strCache>
            </c:strRef>
          </c:tx>
          <c:marker>
            <c:symbol val="circle"/>
            <c:size val="5"/>
          </c:marker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Primària'!$C$72:$AI$72</c:f>
              <c:numCache>
                <c:formatCode>#,##0.0</c:formatCode>
                <c:ptCount val="33"/>
                <c:pt idx="0">
                  <c:v>100</c:v>
                </c:pt>
                <c:pt idx="1">
                  <c:v>85.082286321005128</c:v>
                </c:pt>
                <c:pt idx="2">
                  <c:v>55.901756280304369</c:v>
                </c:pt>
                <c:pt idx="3">
                  <c:v>44.240035876835954</c:v>
                </c:pt>
                <c:pt idx="4">
                  <c:v>47.088680605202612</c:v>
                </c:pt>
                <c:pt idx="5">
                  <c:v>41.957105209697396</c:v>
                </c:pt>
                <c:pt idx="6">
                  <c:v>52.645416301539548</c:v>
                </c:pt>
                <c:pt idx="7">
                  <c:v>60.484836066182979</c:v>
                </c:pt>
                <c:pt idx="8">
                  <c:v>37.057711578481687</c:v>
                </c:pt>
                <c:pt idx="9">
                  <c:v>41.210542661475849</c:v>
                </c:pt>
                <c:pt idx="10">
                  <c:v>45.924390479561147</c:v>
                </c:pt>
                <c:pt idx="11">
                  <c:v>23.230129534595644</c:v>
                </c:pt>
                <c:pt idx="12">
                  <c:v>49.23079829764643</c:v>
                </c:pt>
                <c:pt idx="13">
                  <c:v>31.653962449124052</c:v>
                </c:pt>
                <c:pt idx="14">
                  <c:v>47.201790178729425</c:v>
                </c:pt>
                <c:pt idx="15">
                  <c:v>48.24888539196602</c:v>
                </c:pt>
                <c:pt idx="16">
                  <c:v>53.399307750840549</c:v>
                </c:pt>
                <c:pt idx="17">
                  <c:v>47.261547177490712</c:v>
                </c:pt>
                <c:pt idx="18">
                  <c:v>39.420828101221019</c:v>
                </c:pt>
                <c:pt idx="19">
                  <c:v>24.219415023889574</c:v>
                </c:pt>
                <c:pt idx="20">
                  <c:v>29.980563223743406</c:v>
                </c:pt>
                <c:pt idx="21">
                  <c:v>7.4124441603522389</c:v>
                </c:pt>
                <c:pt idx="22">
                  <c:v>5.8208738126930992</c:v>
                </c:pt>
                <c:pt idx="23">
                  <c:v>5.6106157064318349</c:v>
                </c:pt>
                <c:pt idx="24">
                  <c:v>5.6439602050137321</c:v>
                </c:pt>
                <c:pt idx="25">
                  <c:v>5.4847053618828525</c:v>
                </c:pt>
                <c:pt idx="26">
                  <c:v>5.2807927800389312</c:v>
                </c:pt>
                <c:pt idx="27">
                  <c:v>6.4940594585029192</c:v>
                </c:pt>
                <c:pt idx="28">
                  <c:v>5.4695292868518841</c:v>
                </c:pt>
                <c:pt idx="29">
                  <c:v>5.013080870642364</c:v>
                </c:pt>
                <c:pt idx="30">
                  <c:v>4.9627623429481504</c:v>
                </c:pt>
                <c:pt idx="31">
                  <c:v>6.3002123517961417</c:v>
                </c:pt>
                <c:pt idx="32">
                  <c:v>6.1868094142629619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C-47E9-A846-184E43376310}"/>
            </c:ext>
          </c:extLst>
        </c:ser>
        <c:ser>
          <c:idx val="1"/>
          <c:order val="1"/>
          <c:tx>
            <c:strRef>
              <c:f>'Consum Primària'!$B$73</c:f>
              <c:strCache>
                <c:ptCount val="1"/>
                <c:pt idx="0">
                  <c:v>Petroli</c:v>
                </c:pt>
              </c:strCache>
            </c:strRef>
          </c:tx>
          <c:marker>
            <c:symbol val="circle"/>
            <c:size val="5"/>
          </c:marker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Primària'!$C$73:$AI$73</c:f>
              <c:numCache>
                <c:formatCode>#,##0.0</c:formatCode>
                <c:ptCount val="33"/>
                <c:pt idx="0">
                  <c:v>100</c:v>
                </c:pt>
                <c:pt idx="1">
                  <c:v>104.53296086447521</c:v>
                </c:pt>
                <c:pt idx="2">
                  <c:v>106.12466138956935</c:v>
                </c:pt>
                <c:pt idx="3">
                  <c:v>110.45647373185629</c:v>
                </c:pt>
                <c:pt idx="4">
                  <c:v>113.47917264376773</c:v>
                </c:pt>
                <c:pt idx="5">
                  <c:v>119.71101525244259</c:v>
                </c:pt>
                <c:pt idx="6">
                  <c:v>125.2667675864856</c:v>
                </c:pt>
                <c:pt idx="7">
                  <c:v>121.46830601338779</c:v>
                </c:pt>
                <c:pt idx="8">
                  <c:v>131.12432314970476</c:v>
                </c:pt>
                <c:pt idx="9">
                  <c:v>137.12257787831271</c:v>
                </c:pt>
                <c:pt idx="10">
                  <c:v>133.03660040538347</c:v>
                </c:pt>
                <c:pt idx="11">
                  <c:v>138.27177057229349</c:v>
                </c:pt>
                <c:pt idx="12">
                  <c:v>141.80151593024513</c:v>
                </c:pt>
                <c:pt idx="13">
                  <c:v>144.12098005042839</c:v>
                </c:pt>
                <c:pt idx="14">
                  <c:v>147.77939689780374</c:v>
                </c:pt>
                <c:pt idx="15">
                  <c:v>149.14949324624013</c:v>
                </c:pt>
                <c:pt idx="16">
                  <c:v>145.39201534994689</c:v>
                </c:pt>
                <c:pt idx="17">
                  <c:v>148.11849772282767</c:v>
                </c:pt>
                <c:pt idx="18">
                  <c:v>131.77443128733935</c:v>
                </c:pt>
                <c:pt idx="19">
                  <c:v>131.45664004223099</c:v>
                </c:pt>
                <c:pt idx="20">
                  <c:v>133.64772433139177</c:v>
                </c:pt>
                <c:pt idx="21">
                  <c:v>125.57778061804999</c:v>
                </c:pt>
                <c:pt idx="22">
                  <c:v>113.54175441010108</c:v>
                </c:pt>
                <c:pt idx="23">
                  <c:v>105.74065414412428</c:v>
                </c:pt>
                <c:pt idx="24">
                  <c:v>112.04174815825345</c:v>
                </c:pt>
                <c:pt idx="25">
                  <c:v>121.1096313167172</c:v>
                </c:pt>
                <c:pt idx="26">
                  <c:v>122.02504598428021</c:v>
                </c:pt>
                <c:pt idx="27">
                  <c:v>124.19436923017429</c:v>
                </c:pt>
                <c:pt idx="28">
                  <c:v>126.70146973269797</c:v>
                </c:pt>
                <c:pt idx="29">
                  <c:v>124.86447705468649</c:v>
                </c:pt>
                <c:pt idx="30">
                  <c:v>109.25921679580979</c:v>
                </c:pt>
                <c:pt idx="31">
                  <c:v>112.31689317314337</c:v>
                </c:pt>
                <c:pt idx="32">
                  <c:v>121.95706686843457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C-47E9-A846-184E43376310}"/>
            </c:ext>
          </c:extLst>
        </c:ser>
        <c:ser>
          <c:idx val="2"/>
          <c:order val="2"/>
          <c:tx>
            <c:strRef>
              <c:f>'Consum Primària'!$B$74</c:f>
              <c:strCache>
                <c:ptCount val="1"/>
                <c:pt idx="0">
                  <c:v>Gas natural</c:v>
                </c:pt>
              </c:strCache>
            </c:strRef>
          </c:tx>
          <c:marker>
            <c:symbol val="circle"/>
            <c:size val="5"/>
          </c:marker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Primària'!$C$74:$AI$74</c:f>
              <c:numCache>
                <c:formatCode>#,##0.0</c:formatCode>
                <c:ptCount val="33"/>
                <c:pt idx="0">
                  <c:v>100</c:v>
                </c:pt>
                <c:pt idx="1">
                  <c:v>108.1256258682489</c:v>
                </c:pt>
                <c:pt idx="2">
                  <c:v>115.11295595501888</c:v>
                </c:pt>
                <c:pt idx="3">
                  <c:v>107.91593900961296</c:v>
                </c:pt>
                <c:pt idx="4">
                  <c:v>113.83604741071689</c:v>
                </c:pt>
                <c:pt idx="5">
                  <c:v>126.67166897720388</c:v>
                </c:pt>
                <c:pt idx="6">
                  <c:v>143.23866377238167</c:v>
                </c:pt>
                <c:pt idx="7">
                  <c:v>183.31420069615822</c:v>
                </c:pt>
                <c:pt idx="8">
                  <c:v>180.79924091162761</c:v>
                </c:pt>
                <c:pt idx="9">
                  <c:v>208.26209874092956</c:v>
                </c:pt>
                <c:pt idx="10">
                  <c:v>225.06176683030014</c:v>
                </c:pt>
                <c:pt idx="11">
                  <c:v>242.8113728870438</c:v>
                </c:pt>
                <c:pt idx="12">
                  <c:v>280.83891653552018</c:v>
                </c:pt>
                <c:pt idx="13">
                  <c:v>324.05953687516688</c:v>
                </c:pt>
                <c:pt idx="14">
                  <c:v>354.84046261603589</c:v>
                </c:pt>
                <c:pt idx="15">
                  <c:v>384.17477067081467</c:v>
                </c:pt>
                <c:pt idx="16">
                  <c:v>348.86914276453638</c:v>
                </c:pt>
                <c:pt idx="17">
                  <c:v>375.24694161217298</c:v>
                </c:pt>
                <c:pt idx="18">
                  <c:v>372.37722382944258</c:v>
                </c:pt>
                <c:pt idx="19">
                  <c:v>340.48912795867369</c:v>
                </c:pt>
                <c:pt idx="20">
                  <c:v>347.28844437905786</c:v>
                </c:pt>
                <c:pt idx="21">
                  <c:v>339.54939061484566</c:v>
                </c:pt>
                <c:pt idx="22">
                  <c:v>338.53233669480159</c:v>
                </c:pt>
                <c:pt idx="23">
                  <c:v>317.00807677436597</c:v>
                </c:pt>
                <c:pt idx="24">
                  <c:v>281.79122569476789</c:v>
                </c:pt>
                <c:pt idx="25">
                  <c:v>300.30629117015206</c:v>
                </c:pt>
                <c:pt idx="26">
                  <c:v>297.47741598572662</c:v>
                </c:pt>
                <c:pt idx="27">
                  <c:v>320.64280491354509</c:v>
                </c:pt>
                <c:pt idx="28">
                  <c:v>315.72821964095016</c:v>
                </c:pt>
                <c:pt idx="29">
                  <c:v>332.07562383613481</c:v>
                </c:pt>
                <c:pt idx="30">
                  <c:v>282.36075877871485</c:v>
                </c:pt>
                <c:pt idx="31">
                  <c:v>296.65457658052821</c:v>
                </c:pt>
                <c:pt idx="32">
                  <c:v>284.95148106089869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C-47E9-A846-184E43376310}"/>
            </c:ext>
          </c:extLst>
        </c:ser>
        <c:ser>
          <c:idx val="3"/>
          <c:order val="3"/>
          <c:tx>
            <c:strRef>
              <c:f>'Consum Primària'!$B$75</c:f>
              <c:strCache>
                <c:ptCount val="1"/>
                <c:pt idx="0">
                  <c:v>Nuclear</c:v>
                </c:pt>
              </c:strCache>
            </c:strRef>
          </c:tx>
          <c:marker>
            <c:symbol val="circle"/>
            <c:size val="5"/>
          </c:marker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Primària'!$C$75:$AI$75</c:f>
              <c:numCache>
                <c:formatCode>#,##0.0</c:formatCode>
                <c:ptCount val="33"/>
                <c:pt idx="0">
                  <c:v>100</c:v>
                </c:pt>
                <c:pt idx="1">
                  <c:v>99.433516228286024</c:v>
                </c:pt>
                <c:pt idx="2">
                  <c:v>98.716141821008236</c:v>
                </c:pt>
                <c:pt idx="3">
                  <c:v>97.638415298787194</c:v>
                </c:pt>
                <c:pt idx="4">
                  <c:v>100.66515046290974</c:v>
                </c:pt>
                <c:pt idx="5">
                  <c:v>95.275496828849896</c:v>
                </c:pt>
                <c:pt idx="6">
                  <c:v>102.31068532716428</c:v>
                </c:pt>
                <c:pt idx="7">
                  <c:v>102.86626898895732</c:v>
                </c:pt>
                <c:pt idx="8">
                  <c:v>110.13061735095135</c:v>
                </c:pt>
                <c:pt idx="9">
                  <c:v>108.13508317657718</c:v>
                </c:pt>
                <c:pt idx="10">
                  <c:v>115.50285840435271</c:v>
                </c:pt>
                <c:pt idx="11">
                  <c:v>118.00000919840501</c:v>
                </c:pt>
                <c:pt idx="12">
                  <c:v>116.35427196924053</c:v>
                </c:pt>
                <c:pt idx="13">
                  <c:v>116.52782102579344</c:v>
                </c:pt>
                <c:pt idx="14">
                  <c:v>111.79723241897663</c:v>
                </c:pt>
                <c:pt idx="15">
                  <c:v>94.948843062067795</c:v>
                </c:pt>
                <c:pt idx="16">
                  <c:v>107.58262683172484</c:v>
                </c:pt>
                <c:pt idx="17">
                  <c:v>95.84315137019847</c:v>
                </c:pt>
                <c:pt idx="18">
                  <c:v>102.95844485487622</c:v>
                </c:pt>
                <c:pt idx="19">
                  <c:v>88.703198584394897</c:v>
                </c:pt>
                <c:pt idx="20">
                  <c:v>114.16235671918975</c:v>
                </c:pt>
                <c:pt idx="21">
                  <c:v>100.03780728144011</c:v>
                </c:pt>
                <c:pt idx="22">
                  <c:v>110.19773405820624</c:v>
                </c:pt>
                <c:pt idx="23">
                  <c:v>113.47340280634562</c:v>
                </c:pt>
                <c:pt idx="24">
                  <c:v>108.98315916914932</c:v>
                </c:pt>
                <c:pt idx="25">
                  <c:v>111.52937026499248</c:v>
                </c:pt>
                <c:pt idx="26">
                  <c:v>113.44899034841742</c:v>
                </c:pt>
                <c:pt idx="27">
                  <c:v>115.9638931558066</c:v>
                </c:pt>
                <c:pt idx="28">
                  <c:v>100.73245568940857</c:v>
                </c:pt>
                <c:pt idx="29">
                  <c:v>112.90751973543927</c:v>
                </c:pt>
                <c:pt idx="30">
                  <c:v>114.27870274639088</c:v>
                </c:pt>
                <c:pt idx="31">
                  <c:v>112.08851772934925</c:v>
                </c:pt>
                <c:pt idx="32">
                  <c:v>114.95956858598417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C-47E9-A846-184E43376310}"/>
            </c:ext>
          </c:extLst>
        </c:ser>
        <c:ser>
          <c:idx val="5"/>
          <c:order val="4"/>
          <c:tx>
            <c:strRef>
              <c:f>'Consum Primària'!$B$76</c:f>
              <c:strCache>
                <c:ptCount val="1"/>
                <c:pt idx="0">
                  <c:v>Energies renovables</c:v>
                </c:pt>
              </c:strCache>
            </c:strRef>
          </c:tx>
          <c:marker>
            <c:symbol val="circle"/>
            <c:size val="5"/>
          </c:marker>
          <c:cat>
            <c:numRef>
              <c:f>'Consum Primària'!$C$7:$AI$7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'Consum Primària'!$C$76:$AI$76</c:f>
              <c:numCache>
                <c:formatCode>#,##0.0</c:formatCode>
                <c:ptCount val="33"/>
                <c:pt idx="0">
                  <c:v>100</c:v>
                </c:pt>
                <c:pt idx="1">
                  <c:v>116.38603314520222</c:v>
                </c:pt>
                <c:pt idx="2">
                  <c:v>134.67098988361525</c:v>
                </c:pt>
                <c:pt idx="3">
                  <c:v>113.10337215646469</c:v>
                </c:pt>
                <c:pt idx="4">
                  <c:v>111.44510608685793</c:v>
                </c:pt>
                <c:pt idx="5">
                  <c:v>102.72972032547231</c:v>
                </c:pt>
                <c:pt idx="6">
                  <c:v>136.19055636067284</c:v>
                </c:pt>
                <c:pt idx="7">
                  <c:v>125.39314185011987</c:v>
                </c:pt>
                <c:pt idx="8">
                  <c:v>112.08639293413407</c:v>
                </c:pt>
                <c:pt idx="9">
                  <c:v>109.01892466440056</c:v>
                </c:pt>
                <c:pt idx="10">
                  <c:v>104.48209517514306</c:v>
                </c:pt>
                <c:pt idx="11">
                  <c:v>115.97662178260957</c:v>
                </c:pt>
                <c:pt idx="12">
                  <c:v>99.695029716255007</c:v>
                </c:pt>
                <c:pt idx="13">
                  <c:v>144.42497381976344</c:v>
                </c:pt>
                <c:pt idx="14">
                  <c:v>136.45702286864906</c:v>
                </c:pt>
                <c:pt idx="15">
                  <c:v>111.14764516149323</c:v>
                </c:pt>
                <c:pt idx="16">
                  <c:v>109.56753299232386</c:v>
                </c:pt>
                <c:pt idx="17">
                  <c:v>124.70190688571221</c:v>
                </c:pt>
                <c:pt idx="18">
                  <c:v>152.29918011387369</c:v>
                </c:pt>
                <c:pt idx="19">
                  <c:v>189.21893519047507</c:v>
                </c:pt>
                <c:pt idx="20">
                  <c:v>232.94632141237503</c:v>
                </c:pt>
                <c:pt idx="21">
                  <c:v>235.47746422925258</c:v>
                </c:pt>
                <c:pt idx="22">
                  <c:v>262.10521122310087</c:v>
                </c:pt>
                <c:pt idx="23">
                  <c:v>274.76283702491367</c:v>
                </c:pt>
                <c:pt idx="24">
                  <c:v>272.69443088852643</c:v>
                </c:pt>
                <c:pt idx="25">
                  <c:v>263.21179626100849</c:v>
                </c:pt>
                <c:pt idx="26">
                  <c:v>263.34236254057515</c:v>
                </c:pt>
                <c:pt idx="27">
                  <c:v>279.28447130191245</c:v>
                </c:pt>
                <c:pt idx="28">
                  <c:v>324.78615205552398</c:v>
                </c:pt>
                <c:pt idx="29">
                  <c:v>310.86212948678065</c:v>
                </c:pt>
                <c:pt idx="30">
                  <c:v>331.15511100940796</c:v>
                </c:pt>
                <c:pt idx="31">
                  <c:v>314.22974266567678</c:v>
                </c:pt>
                <c:pt idx="32">
                  <c:v>313.66774465898942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C-47E9-A846-184E4337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36608"/>
        <c:axId val="248438144"/>
      </c:lineChart>
      <c:catAx>
        <c:axId val="2484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4843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438144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248436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 alignWithMargins="0"/>
    <c:pageMargins b="1" l="0.75000000000000422" r="0.75000000000000422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Evolució de la intensitat energètica primària</a:t>
            </a:r>
          </a:p>
          <a:p>
            <a:pPr>
              <a:defRPr sz="1000"/>
            </a:pPr>
            <a:r>
              <a:rPr lang="es-ES" sz="1000"/>
              <a:t>(tep / M€ any 2015)</a:t>
            </a:r>
          </a:p>
        </c:rich>
      </c:tx>
      <c:layout>
        <c:manualLayout>
          <c:xMode val="edge"/>
          <c:yMode val="edge"/>
          <c:x val="0.21256172839506174"/>
          <c:y val="2.67558434481190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808860487048145E-2"/>
          <c:y val="0.14966044174238274"/>
          <c:w val="0.87588765979151462"/>
          <c:h val="0.65759887156963026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'Indicadors Consum Primària'!$C$6:$AI$6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Primària'!$C$7:$AI$7</c:f>
              <c:numCache>
                <c:formatCode>#,##0.0</c:formatCode>
                <c:ptCount val="33"/>
                <c:pt idx="0">
                  <c:v>124.87463226707899</c:v>
                </c:pt>
                <c:pt idx="1">
                  <c:v>125.89361329958601</c:v>
                </c:pt>
                <c:pt idx="2">
                  <c:v>124.587091326474</c:v>
                </c:pt>
                <c:pt idx="3">
                  <c:v>127.955006324382</c:v>
                </c:pt>
                <c:pt idx="4">
                  <c:v>128.385779943541</c:v>
                </c:pt>
                <c:pt idx="5">
                  <c:v>127.74611830292601</c:v>
                </c:pt>
                <c:pt idx="6">
                  <c:v>131.82348132731201</c:v>
                </c:pt>
                <c:pt idx="7">
                  <c:v>130.76867499953602</c:v>
                </c:pt>
                <c:pt idx="8">
                  <c:v>133.71559565271099</c:v>
                </c:pt>
                <c:pt idx="9">
                  <c:v>133.646748236082</c:v>
                </c:pt>
                <c:pt idx="10">
                  <c:v>132.00425252420601</c:v>
                </c:pt>
                <c:pt idx="11">
                  <c:v>133.03274701185799</c:v>
                </c:pt>
                <c:pt idx="12">
                  <c:v>133.74713746173899</c:v>
                </c:pt>
                <c:pt idx="13">
                  <c:v>134.82087204906</c:v>
                </c:pt>
                <c:pt idx="14">
                  <c:v>131.88650479106499</c:v>
                </c:pt>
                <c:pt idx="15">
                  <c:v>126.65615865631099</c:v>
                </c:pt>
                <c:pt idx="16">
                  <c:v>120.999456805219</c:v>
                </c:pt>
                <c:pt idx="17">
                  <c:v>118.198705278978</c:v>
                </c:pt>
                <c:pt idx="18">
                  <c:v>114.02624425048299</c:v>
                </c:pt>
                <c:pt idx="19">
                  <c:v>113.81180058459</c:v>
                </c:pt>
                <c:pt idx="20">
                  <c:v>120.705434920112</c:v>
                </c:pt>
                <c:pt idx="21">
                  <c:v>113.90722359271901</c:v>
                </c:pt>
                <c:pt idx="22">
                  <c:v>115.24948746763999</c:v>
                </c:pt>
                <c:pt idx="23">
                  <c:v>111.35556268502</c:v>
                </c:pt>
                <c:pt idx="24">
                  <c:v>109.38172492819601</c:v>
                </c:pt>
                <c:pt idx="25">
                  <c:v>110.90152259986601</c:v>
                </c:pt>
                <c:pt idx="26">
                  <c:v>107.891501360343</c:v>
                </c:pt>
                <c:pt idx="27">
                  <c:v>107.68320442642001</c:v>
                </c:pt>
                <c:pt idx="28">
                  <c:v>102.610643992265</c:v>
                </c:pt>
                <c:pt idx="29">
                  <c:v>102.599560267822</c:v>
                </c:pt>
                <c:pt idx="30">
                  <c:v>106.738330345425</c:v>
                </c:pt>
                <c:pt idx="31">
                  <c:v>103.361055429738</c:v>
                </c:pt>
                <c:pt idx="32">
                  <c:v>100.555724845743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6-441A-957C-7AE332BD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92960"/>
        <c:axId val="255994496"/>
      </c:lineChart>
      <c:catAx>
        <c:axId val="2559929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5599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994496"/>
        <c:scaling>
          <c:orientation val="minMax"/>
          <c:min val="9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559929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Consum d'energia primària per càpita (tep / habitant)</a:t>
            </a:r>
          </a:p>
        </c:rich>
      </c:tx>
      <c:layout>
        <c:manualLayout>
          <c:xMode val="edge"/>
          <c:yMode val="edge"/>
          <c:x val="0.20894949971705737"/>
          <c:y val="3.69127516778523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770062779212468E-2"/>
          <c:y val="0.13758424492240531"/>
          <c:w val="0.89084166497719264"/>
          <c:h val="0.66219345065089485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'Indicadors Consum Primària'!$C$6:$AI$6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Primària'!$C$9:$AI$9</c:f>
              <c:numCache>
                <c:formatCode>#,##0.00</c:formatCode>
                <c:ptCount val="33"/>
                <c:pt idx="0">
                  <c:v>2.8130950458428901</c:v>
                </c:pt>
                <c:pt idx="1">
                  <c:v>2.90661625213321</c:v>
                </c:pt>
                <c:pt idx="2">
                  <c:v>2.9014151612446004</c:v>
                </c:pt>
                <c:pt idx="3">
                  <c:v>2.9289919360294201</c:v>
                </c:pt>
                <c:pt idx="4">
                  <c:v>3.01131227689637</c:v>
                </c:pt>
                <c:pt idx="5">
                  <c:v>3.10007549541259</c:v>
                </c:pt>
                <c:pt idx="6">
                  <c:v>3.2765914731488501</c:v>
                </c:pt>
                <c:pt idx="7">
                  <c:v>3.3389778389990101</c:v>
                </c:pt>
                <c:pt idx="8">
                  <c:v>3.5024630204513403</c:v>
                </c:pt>
                <c:pt idx="9">
                  <c:v>3.63660316664429</c:v>
                </c:pt>
                <c:pt idx="10">
                  <c:v>3.6824955709955498</c:v>
                </c:pt>
                <c:pt idx="11">
                  <c:v>3.7624524396486301</c:v>
                </c:pt>
                <c:pt idx="12">
                  <c:v>3.8081983624087399</c:v>
                </c:pt>
                <c:pt idx="13">
                  <c:v>3.89241785939197</c:v>
                </c:pt>
                <c:pt idx="14">
                  <c:v>3.8849947122583801</c:v>
                </c:pt>
                <c:pt idx="15">
                  <c:v>3.7943645433327502</c:v>
                </c:pt>
                <c:pt idx="16">
                  <c:v>3.6979701820760997</c:v>
                </c:pt>
                <c:pt idx="17">
                  <c:v>3.6484447518867902</c:v>
                </c:pt>
                <c:pt idx="18">
                  <c:v>3.4219409637561102</c:v>
                </c:pt>
                <c:pt idx="19">
                  <c:v>3.2307958791104001</c:v>
                </c:pt>
                <c:pt idx="20">
                  <c:v>3.4311047039264699</c:v>
                </c:pt>
                <c:pt idx="21">
                  <c:v>3.2050761359831399</c:v>
                </c:pt>
                <c:pt idx="22">
                  <c:v>3.14403938609329</c:v>
                </c:pt>
                <c:pt idx="23">
                  <c:v>3.0248445403845503</c:v>
                </c:pt>
                <c:pt idx="24">
                  <c:v>3.0284958475058703</c:v>
                </c:pt>
                <c:pt idx="25">
                  <c:v>3.1847791187094399</c:v>
                </c:pt>
                <c:pt idx="26">
                  <c:v>3.1878041573478697</c:v>
                </c:pt>
                <c:pt idx="27">
                  <c:v>3.2648805008641699</c:v>
                </c:pt>
                <c:pt idx="28">
                  <c:v>3.1778949547724999</c:v>
                </c:pt>
                <c:pt idx="29">
                  <c:v>3.2033183294116401</c:v>
                </c:pt>
                <c:pt idx="30">
                  <c:v>2.91179071899171</c:v>
                </c:pt>
                <c:pt idx="31">
                  <c:v>2.99027108407665</c:v>
                </c:pt>
                <c:pt idx="32">
                  <c:v>3.03531737755852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4BE9-878A-1B45C6B2E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023552"/>
        <c:axId val="256025344"/>
      </c:lineChart>
      <c:catAx>
        <c:axId val="256023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5602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025344"/>
        <c:scaling>
          <c:orientation val="minMax"/>
          <c:min val="2.6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560235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Energia disponible per a consum final / Energia primària</a:t>
            </a:r>
          </a:p>
        </c:rich>
      </c:tx>
      <c:layout>
        <c:manualLayout>
          <c:xMode val="edge"/>
          <c:yMode val="edge"/>
          <c:x val="0.14319262885476788"/>
          <c:y val="3.98784547904666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70389124691073"/>
          <c:y val="0.13712374581939799"/>
          <c:w val="0.87222379959454865"/>
          <c:h val="0.66332218506131546"/>
        </c:manualLayout>
      </c:layout>
      <c:lineChart>
        <c:grouping val="standard"/>
        <c:varyColors val="0"/>
        <c:ser>
          <c:idx val="0"/>
          <c:order val="0"/>
          <c:spPr>
            <a:ln w="50800"/>
          </c:spPr>
          <c:marker>
            <c:symbol val="none"/>
          </c:marker>
          <c:cat>
            <c:numRef>
              <c:f>'Indicadors Consum Primària'!$C$6:$AI$6</c:f>
              <c:numCache>
                <c:formatCode>General</c:formatCode>
                <c:ptCount val="33"/>
                <c:pt idx="0" formatCode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'Indicadors Consum Primària'!$C$25:$AI$25</c:f>
              <c:numCache>
                <c:formatCode>0.0%</c:formatCode>
                <c:ptCount val="33"/>
                <c:pt idx="0">
                  <c:v>0.69574362223053388</c:v>
                </c:pt>
                <c:pt idx="1">
                  <c:v>0.70418044686924131</c:v>
                </c:pt>
                <c:pt idx="2">
                  <c:v>0.70221002408733857</c:v>
                </c:pt>
                <c:pt idx="3">
                  <c:v>0.71461778915586405</c:v>
                </c:pt>
                <c:pt idx="4">
                  <c:v>0.71667079296592273</c:v>
                </c:pt>
                <c:pt idx="5">
                  <c:v>0.73016847129012952</c:v>
                </c:pt>
                <c:pt idx="6">
                  <c:v>0.72384322972569293</c:v>
                </c:pt>
                <c:pt idx="7">
                  <c:v>0.72019283258226441</c:v>
                </c:pt>
                <c:pt idx="8">
                  <c:v>0.72563929074629452</c:v>
                </c:pt>
                <c:pt idx="9">
                  <c:v>0.72887154359343787</c:v>
                </c:pt>
                <c:pt idx="10">
                  <c:v>0.72056116396576275</c:v>
                </c:pt>
                <c:pt idx="11">
                  <c:v>0.72432235456332561</c:v>
                </c:pt>
                <c:pt idx="12">
                  <c:v>0.7180534175173241</c:v>
                </c:pt>
                <c:pt idx="13">
                  <c:v>0.73100811180912872</c:v>
                </c:pt>
                <c:pt idx="14">
                  <c:v>0.73876565146566975</c:v>
                </c:pt>
                <c:pt idx="15">
                  <c:v>0.7519875183464021</c:v>
                </c:pt>
                <c:pt idx="16">
                  <c:v>0.74296410391400292</c:v>
                </c:pt>
                <c:pt idx="17">
                  <c:v>0.75267237959853439</c:v>
                </c:pt>
                <c:pt idx="18">
                  <c:v>0.7337518252894184</c:v>
                </c:pt>
                <c:pt idx="19">
                  <c:v>0.75591159872436731</c:v>
                </c:pt>
                <c:pt idx="20">
                  <c:v>0.72470308559271124</c:v>
                </c:pt>
                <c:pt idx="21">
                  <c:v>0.74195675576147324</c:v>
                </c:pt>
                <c:pt idx="22">
                  <c:v>0.71607944132606283</c:v>
                </c:pt>
                <c:pt idx="23">
                  <c:v>0.70606263824347471</c:v>
                </c:pt>
                <c:pt idx="24">
                  <c:v>0.72088723713718972</c:v>
                </c:pt>
                <c:pt idx="25">
                  <c:v>0.72205271492184553</c:v>
                </c:pt>
                <c:pt idx="26">
                  <c:v>0.72206289370856125</c:v>
                </c:pt>
                <c:pt idx="27">
                  <c:v>0.71961397906221325</c:v>
                </c:pt>
                <c:pt idx="28">
                  <c:v>0.74960291840442905</c:v>
                </c:pt>
                <c:pt idx="29">
                  <c:v>0.73041242747861357</c:v>
                </c:pt>
                <c:pt idx="30">
                  <c:v>0.7180058877572959</c:v>
                </c:pt>
                <c:pt idx="31">
                  <c:v>0.72066545236039015</c:v>
                </c:pt>
                <c:pt idx="32">
                  <c:v>0.73093254628615878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4E3C-8B86-50AB23F0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035840"/>
        <c:axId val="256062208"/>
      </c:lineChart>
      <c:catAx>
        <c:axId val="2560358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25606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062208"/>
        <c:scaling>
          <c:orientation val="minMax"/>
          <c:min val="0.6500000000000043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560358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4" r="0.750000000000004" t="1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image" Target="../media/image1.png"/><Relationship Id="rId4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1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16</xdr:row>
      <xdr:rowOff>57150</xdr:rowOff>
    </xdr:from>
    <xdr:to>
      <xdr:col>11</xdr:col>
      <xdr:colOff>289094</xdr:colOff>
      <xdr:row>20</xdr:row>
      <xdr:rowOff>0</xdr:rowOff>
    </xdr:to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0" y="2647950"/>
          <a:ext cx="3756194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691231</xdr:colOff>
      <xdr:row>23</xdr:row>
      <xdr:rowOff>123825</xdr:rowOff>
    </xdr:from>
    <xdr:to>
      <xdr:col>10</xdr:col>
      <xdr:colOff>283017</xdr:colOff>
      <xdr:row>47</xdr:row>
      <xdr:rowOff>104775</xdr:rowOff>
    </xdr:to>
    <xdr:graphicFrame macro="">
      <xdr:nvGraphicFramePr>
        <xdr:cNvPr id="63491" name="Chart 3">
          <a:extLst>
            <a:ext uri="{FF2B5EF4-FFF2-40B4-BE49-F238E27FC236}">
              <a16:creationId xmlns:a16="http://schemas.microsoft.com/office/drawing/2014/main" id="{00000000-0008-0000-0900-000003F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380989</xdr:colOff>
      <xdr:row>24</xdr:row>
      <xdr:rowOff>0</xdr:rowOff>
    </xdr:from>
    <xdr:to>
      <xdr:col>17</xdr:col>
      <xdr:colOff>685789</xdr:colOff>
      <xdr:row>47</xdr:row>
      <xdr:rowOff>95250</xdr:rowOff>
    </xdr:to>
    <xdr:graphicFrame macro="">
      <xdr:nvGraphicFramePr>
        <xdr:cNvPr id="63493" name="Chart 5">
          <a:extLst>
            <a:ext uri="{FF2B5EF4-FFF2-40B4-BE49-F238E27FC236}">
              <a16:creationId xmlns:a16="http://schemas.microsoft.com/office/drawing/2014/main" id="{00000000-0008-0000-0900-000005F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691231</xdr:colOff>
      <xdr:row>48</xdr:row>
      <xdr:rowOff>104776</xdr:rowOff>
    </xdr:from>
    <xdr:to>
      <xdr:col>10</xdr:col>
      <xdr:colOff>283017</xdr:colOff>
      <xdr:row>71</xdr:row>
      <xdr:rowOff>9526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390514</xdr:colOff>
      <xdr:row>48</xdr:row>
      <xdr:rowOff>104774</xdr:rowOff>
    </xdr:from>
    <xdr:to>
      <xdr:col>17</xdr:col>
      <xdr:colOff>695314</xdr:colOff>
      <xdr:row>70</xdr:row>
      <xdr:rowOff>133349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544390</xdr:colOff>
      <xdr:row>2</xdr:row>
      <xdr:rowOff>30040</xdr:rowOff>
    </xdr:to>
    <xdr:pic>
      <xdr:nvPicPr>
        <xdr:cNvPr id="6" name="3 Imagen" descr="icaen_h2.gif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24481</xdr:colOff>
      <xdr:row>23</xdr:row>
      <xdr:rowOff>123825</xdr:rowOff>
    </xdr:from>
    <xdr:to>
      <xdr:col>10</xdr:col>
      <xdr:colOff>323838</xdr:colOff>
      <xdr:row>47</xdr:row>
      <xdr:rowOff>104775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421810</xdr:colOff>
      <xdr:row>24</xdr:row>
      <xdr:rowOff>0</xdr:rowOff>
    </xdr:from>
    <xdr:to>
      <xdr:col>18</xdr:col>
      <xdr:colOff>19038</xdr:colOff>
      <xdr:row>47</xdr:row>
      <xdr:rowOff>95250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24481</xdr:colOff>
      <xdr:row>48</xdr:row>
      <xdr:rowOff>104775</xdr:rowOff>
    </xdr:from>
    <xdr:to>
      <xdr:col>10</xdr:col>
      <xdr:colOff>323838</xdr:colOff>
      <xdr:row>71</xdr:row>
      <xdr:rowOff>19050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431335</xdr:colOff>
      <xdr:row>48</xdr:row>
      <xdr:rowOff>104775</xdr:rowOff>
    </xdr:from>
    <xdr:to>
      <xdr:col>18</xdr:col>
      <xdr:colOff>28563</xdr:colOff>
      <xdr:row>70</xdr:row>
      <xdr:rowOff>123825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544390</xdr:colOff>
      <xdr:row>2</xdr:row>
      <xdr:rowOff>30040</xdr:rowOff>
    </xdr:to>
    <xdr:pic>
      <xdr:nvPicPr>
        <xdr:cNvPr id="6" name="3 Imagen" descr="icaen_h2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704838</xdr:colOff>
      <xdr:row>23</xdr:row>
      <xdr:rowOff>123825</xdr:rowOff>
    </xdr:from>
    <xdr:to>
      <xdr:col>10</xdr:col>
      <xdr:colOff>296624</xdr:colOff>
      <xdr:row>47</xdr:row>
      <xdr:rowOff>104775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394596</xdr:colOff>
      <xdr:row>24</xdr:row>
      <xdr:rowOff>0</xdr:rowOff>
    </xdr:from>
    <xdr:to>
      <xdr:col>17</xdr:col>
      <xdr:colOff>699396</xdr:colOff>
      <xdr:row>47</xdr:row>
      <xdr:rowOff>95250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704838</xdr:colOff>
      <xdr:row>48</xdr:row>
      <xdr:rowOff>104775</xdr:rowOff>
    </xdr:from>
    <xdr:to>
      <xdr:col>10</xdr:col>
      <xdr:colOff>296624</xdr:colOff>
      <xdr:row>71</xdr:row>
      <xdr:rowOff>19050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404121</xdr:colOff>
      <xdr:row>48</xdr:row>
      <xdr:rowOff>104775</xdr:rowOff>
    </xdr:from>
    <xdr:to>
      <xdr:col>18</xdr:col>
      <xdr:colOff>1349</xdr:colOff>
      <xdr:row>70</xdr:row>
      <xdr:rowOff>123825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544390</xdr:colOff>
      <xdr:row>2</xdr:row>
      <xdr:rowOff>30040</xdr:rowOff>
    </xdr:to>
    <xdr:pic>
      <xdr:nvPicPr>
        <xdr:cNvPr id="6" name="3 Imagen" descr="icaen_h2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100859</xdr:rowOff>
    </xdr:from>
    <xdr:to>
      <xdr:col>8</xdr:col>
      <xdr:colOff>190500</xdr:colOff>
      <xdr:row>57</xdr:row>
      <xdr:rowOff>34185</xdr:rowOff>
    </xdr:to>
    <xdr:graphicFrame macro="">
      <xdr:nvGraphicFramePr>
        <xdr:cNvPr id="54273" name="Chart 1">
          <a:extLst>
            <a:ext uri="{FF2B5EF4-FFF2-40B4-BE49-F238E27FC236}">
              <a16:creationId xmlns:a16="http://schemas.microsoft.com/office/drawing/2014/main" id="{00000000-0008-0000-0C00-000001D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307602</xdr:colOff>
      <xdr:row>32</xdr:row>
      <xdr:rowOff>123271</xdr:rowOff>
    </xdr:from>
    <xdr:to>
      <xdr:col>17</xdr:col>
      <xdr:colOff>549088</xdr:colOff>
      <xdr:row>57</xdr:row>
      <xdr:rowOff>37547</xdr:rowOff>
    </xdr:to>
    <xdr:graphicFrame macro="">
      <xdr:nvGraphicFramePr>
        <xdr:cNvPr id="54274" name="Chart 2">
          <a:extLst>
            <a:ext uri="{FF2B5EF4-FFF2-40B4-BE49-F238E27FC236}">
              <a16:creationId xmlns:a16="http://schemas.microsoft.com/office/drawing/2014/main" id="{00000000-0008-0000-0C00-000002D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115765</xdr:colOff>
      <xdr:row>2</xdr:row>
      <xdr:rowOff>30040</xdr:rowOff>
    </xdr:to>
    <xdr:pic>
      <xdr:nvPicPr>
        <xdr:cNvPr id="4" name="3 Imagen" descr="icaen_h2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104775</xdr:rowOff>
    </xdr:from>
    <xdr:to>
      <xdr:col>8</xdr:col>
      <xdr:colOff>438150</xdr:colOff>
      <xdr:row>62</xdr:row>
      <xdr:rowOff>123825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00000000-0008-0000-0D00-00000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39</xdr:row>
      <xdr:rowOff>104775</xdr:rowOff>
    </xdr:from>
    <xdr:to>
      <xdr:col>19</xdr:col>
      <xdr:colOff>257175</xdr:colOff>
      <xdr:row>62</xdr:row>
      <xdr:rowOff>114300</xdr:rowOff>
    </xdr:to>
    <xdr:graphicFrame macro="">
      <xdr:nvGraphicFramePr>
        <xdr:cNvPr id="31747" name="Chart 3">
          <a:extLst>
            <a:ext uri="{FF2B5EF4-FFF2-40B4-BE49-F238E27FC236}">
              <a16:creationId xmlns:a16="http://schemas.microsoft.com/office/drawing/2014/main" id="{00000000-0008-0000-0D00-000003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1744540</xdr:colOff>
      <xdr:row>2</xdr:row>
      <xdr:rowOff>30040</xdr:rowOff>
    </xdr:to>
    <xdr:pic>
      <xdr:nvPicPr>
        <xdr:cNvPr id="4" name="3 Imagen" descr="icaen_h2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104775</xdr:rowOff>
    </xdr:from>
    <xdr:to>
      <xdr:col>8</xdr:col>
      <xdr:colOff>438150</xdr:colOff>
      <xdr:row>60</xdr:row>
      <xdr:rowOff>123825</xdr:rowOff>
    </xdr:to>
    <xdr:graphicFrame macro="">
      <xdr:nvGraphicFramePr>
        <xdr:cNvPr id="48129" name="Chart 1">
          <a:extLst>
            <a:ext uri="{FF2B5EF4-FFF2-40B4-BE49-F238E27FC236}">
              <a16:creationId xmlns:a16="http://schemas.microsoft.com/office/drawing/2014/main" id="{00000000-0008-0000-0E00-000001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37</xdr:row>
      <xdr:rowOff>95250</xdr:rowOff>
    </xdr:from>
    <xdr:to>
      <xdr:col>19</xdr:col>
      <xdr:colOff>228600</xdr:colOff>
      <xdr:row>60</xdr:row>
      <xdr:rowOff>104775</xdr:rowOff>
    </xdr:to>
    <xdr:graphicFrame macro="">
      <xdr:nvGraphicFramePr>
        <xdr:cNvPr id="48130" name="Chart 2">
          <a:extLst>
            <a:ext uri="{FF2B5EF4-FFF2-40B4-BE49-F238E27FC236}">
              <a16:creationId xmlns:a16="http://schemas.microsoft.com/office/drawing/2014/main" id="{00000000-0008-0000-0E00-000002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1744540</xdr:colOff>
      <xdr:row>2</xdr:row>
      <xdr:rowOff>30040</xdr:rowOff>
    </xdr:to>
    <xdr:pic>
      <xdr:nvPicPr>
        <xdr:cNvPr id="4" name="3 Imagen" descr="icaen_h2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104775</xdr:rowOff>
    </xdr:from>
    <xdr:to>
      <xdr:col>8</xdr:col>
      <xdr:colOff>438150</xdr:colOff>
      <xdr:row>63</xdr:row>
      <xdr:rowOff>123825</xdr:rowOff>
    </xdr:to>
    <xdr:graphicFrame macro="">
      <xdr:nvGraphicFramePr>
        <xdr:cNvPr id="50177" name="Chart 1">
          <a:extLst>
            <a:ext uri="{FF2B5EF4-FFF2-40B4-BE49-F238E27FC236}">
              <a16:creationId xmlns:a16="http://schemas.microsoft.com/office/drawing/2014/main" id="{00000000-0008-0000-0F00-000001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95250</xdr:rowOff>
    </xdr:from>
    <xdr:to>
      <xdr:col>19</xdr:col>
      <xdr:colOff>219075</xdr:colOff>
      <xdr:row>63</xdr:row>
      <xdr:rowOff>104775</xdr:rowOff>
    </xdr:to>
    <xdr:graphicFrame macro="">
      <xdr:nvGraphicFramePr>
        <xdr:cNvPr id="50178" name="Chart 2">
          <a:extLst>
            <a:ext uri="{FF2B5EF4-FFF2-40B4-BE49-F238E27FC236}">
              <a16:creationId xmlns:a16="http://schemas.microsoft.com/office/drawing/2014/main" id="{00000000-0008-0000-0F00-000002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1744540</xdr:colOff>
      <xdr:row>2</xdr:row>
      <xdr:rowOff>30040</xdr:rowOff>
    </xdr:to>
    <xdr:pic>
      <xdr:nvPicPr>
        <xdr:cNvPr id="4" name="3 Imagen" descr="icaen_h2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438150</xdr:colOff>
      <xdr:row>52</xdr:row>
      <xdr:rowOff>123825</xdr:rowOff>
    </xdr:to>
    <xdr:graphicFrame macro="">
      <xdr:nvGraphicFramePr>
        <xdr:cNvPr id="52225" name="Chart 1">
          <a:extLst>
            <a:ext uri="{FF2B5EF4-FFF2-40B4-BE49-F238E27FC236}">
              <a16:creationId xmlns:a16="http://schemas.microsoft.com/office/drawing/2014/main" id="{00000000-0008-0000-1000-000001C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19</xdr:col>
      <xdr:colOff>133350</xdr:colOff>
      <xdr:row>52</xdr:row>
      <xdr:rowOff>104775</xdr:rowOff>
    </xdr:to>
    <xdr:graphicFrame macro="">
      <xdr:nvGraphicFramePr>
        <xdr:cNvPr id="52226" name="Chart 2">
          <a:extLst>
            <a:ext uri="{FF2B5EF4-FFF2-40B4-BE49-F238E27FC236}">
              <a16:creationId xmlns:a16="http://schemas.microsoft.com/office/drawing/2014/main" id="{00000000-0008-0000-1000-000002C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1744540</xdr:colOff>
      <xdr:row>2</xdr:row>
      <xdr:rowOff>30040</xdr:rowOff>
    </xdr:to>
    <xdr:pic>
      <xdr:nvPicPr>
        <xdr:cNvPr id="4" name="3 Imagen" descr="icaen_h2.gif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1744540</xdr:colOff>
      <xdr:row>2</xdr:row>
      <xdr:rowOff>30040</xdr:rowOff>
    </xdr:to>
    <xdr:pic>
      <xdr:nvPicPr>
        <xdr:cNvPr id="4" name="3 Imagen" descr="icaen_h2.gif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504492</xdr:colOff>
      <xdr:row>41</xdr:row>
      <xdr:rowOff>9525</xdr:rowOff>
    </xdr:from>
    <xdr:to>
      <xdr:col>7</xdr:col>
      <xdr:colOff>638735</xdr:colOff>
      <xdr:row>63</xdr:row>
      <xdr:rowOff>19050</xdr:rowOff>
    </xdr:to>
    <xdr:graphicFrame macro="">
      <xdr:nvGraphicFramePr>
        <xdr:cNvPr id="43009" name="Chart 1">
          <a:extLst>
            <a:ext uri="{FF2B5EF4-FFF2-40B4-BE49-F238E27FC236}">
              <a16:creationId xmlns:a16="http://schemas.microsoft.com/office/drawing/2014/main" id="{00000000-0008-0000-0100-000001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269890</xdr:colOff>
      <xdr:row>41</xdr:row>
      <xdr:rowOff>7844</xdr:rowOff>
    </xdr:from>
    <xdr:to>
      <xdr:col>16</xdr:col>
      <xdr:colOff>504265</xdr:colOff>
      <xdr:row>63</xdr:row>
      <xdr:rowOff>17369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1754065</xdr:colOff>
      <xdr:row>2</xdr:row>
      <xdr:rowOff>30040</xdr:rowOff>
    </xdr:to>
    <xdr:pic>
      <xdr:nvPicPr>
        <xdr:cNvPr id="5" name="3 Imagen" descr="icaen_h2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235322</xdr:colOff>
      <xdr:row>41</xdr:row>
      <xdr:rowOff>22413</xdr:rowOff>
    </xdr:from>
    <xdr:to>
      <xdr:col>24</xdr:col>
      <xdr:colOff>549087</xdr:colOff>
      <xdr:row>62</xdr:row>
      <xdr:rowOff>123265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37</xdr:row>
      <xdr:rowOff>95250</xdr:rowOff>
    </xdr:from>
    <xdr:to>
      <xdr:col>7</xdr:col>
      <xdr:colOff>156881</xdr:colOff>
      <xdr:row>63</xdr:row>
      <xdr:rowOff>28575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02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535641</xdr:colOff>
      <xdr:row>37</xdr:row>
      <xdr:rowOff>95250</xdr:rowOff>
    </xdr:from>
    <xdr:to>
      <xdr:col>16</xdr:col>
      <xdr:colOff>22412</xdr:colOff>
      <xdr:row>63</xdr:row>
      <xdr:rowOff>28575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00000000-0008-0000-0200-00000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315205</xdr:colOff>
      <xdr:row>37</xdr:row>
      <xdr:rowOff>64032</xdr:rowOff>
    </xdr:from>
    <xdr:to>
      <xdr:col>24</xdr:col>
      <xdr:colOff>89646</xdr:colOff>
      <xdr:row>62</xdr:row>
      <xdr:rowOff>131828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1754065</xdr:colOff>
      <xdr:row>2</xdr:row>
      <xdr:rowOff>30040</xdr:rowOff>
    </xdr:to>
    <xdr:pic>
      <xdr:nvPicPr>
        <xdr:cNvPr id="5" name="3 Imagen" descr="icaen_h2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141993</xdr:colOff>
      <xdr:row>27</xdr:row>
      <xdr:rowOff>79009</xdr:rowOff>
    </xdr:from>
    <xdr:to>
      <xdr:col>15</xdr:col>
      <xdr:colOff>190499</xdr:colOff>
      <xdr:row>48</xdr:row>
      <xdr:rowOff>127756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00000000-0008-0000-0300-000001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140636</xdr:colOff>
      <xdr:row>27</xdr:row>
      <xdr:rowOff>67803</xdr:rowOff>
    </xdr:from>
    <xdr:to>
      <xdr:col>5</xdr:col>
      <xdr:colOff>470647</xdr:colOff>
      <xdr:row>48</xdr:row>
      <xdr:rowOff>107024</xdr:rowOff>
    </xdr:to>
    <xdr:graphicFrame macro="">
      <xdr:nvGraphicFramePr>
        <xdr:cNvPr id="37890" name="Chart 2">
          <a:extLst>
            <a:ext uri="{FF2B5EF4-FFF2-40B4-BE49-F238E27FC236}">
              <a16:creationId xmlns:a16="http://schemas.microsoft.com/office/drawing/2014/main" id="{00000000-0008-0000-0300-00000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396207</xdr:colOff>
      <xdr:row>27</xdr:row>
      <xdr:rowOff>90214</xdr:rowOff>
    </xdr:from>
    <xdr:to>
      <xdr:col>24</xdr:col>
      <xdr:colOff>67235</xdr:colOff>
      <xdr:row>48</xdr:row>
      <xdr:rowOff>129435</xdr:rowOff>
    </xdr:to>
    <xdr:graphicFrame macro="">
      <xdr:nvGraphicFramePr>
        <xdr:cNvPr id="37892" name="Chart 4">
          <a:extLst>
            <a:ext uri="{FF2B5EF4-FFF2-40B4-BE49-F238E27FC236}">
              <a16:creationId xmlns:a16="http://schemas.microsoft.com/office/drawing/2014/main" id="{00000000-0008-0000-0300-000004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1592140</xdr:colOff>
      <xdr:row>2</xdr:row>
      <xdr:rowOff>30040</xdr:rowOff>
    </xdr:to>
    <xdr:pic>
      <xdr:nvPicPr>
        <xdr:cNvPr id="5" name="3 Imagen" descr="icaen_h2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145674</xdr:colOff>
      <xdr:row>50</xdr:row>
      <xdr:rowOff>89647</xdr:rowOff>
    </xdr:from>
    <xdr:to>
      <xdr:col>15</xdr:col>
      <xdr:colOff>190500</xdr:colOff>
      <xdr:row>71</xdr:row>
      <xdr:rowOff>78442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50</xdr:row>
      <xdr:rowOff>67235</xdr:rowOff>
    </xdr:from>
    <xdr:to>
      <xdr:col>6</xdr:col>
      <xdr:colOff>5040</xdr:colOff>
      <xdr:row>71</xdr:row>
      <xdr:rowOff>106456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1392115</xdr:colOff>
      <xdr:row>2</xdr:row>
      <xdr:rowOff>1465</xdr:rowOff>
    </xdr:to>
    <xdr:pic>
      <xdr:nvPicPr>
        <xdr:cNvPr id="3" name="3 Imagen" descr="icaen_h2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133350</xdr:colOff>
      <xdr:row>15</xdr:row>
      <xdr:rowOff>76200</xdr:rowOff>
    </xdr:from>
    <xdr:to>
      <xdr:col>6</xdr:col>
      <xdr:colOff>44823</xdr:colOff>
      <xdr:row>33</xdr:row>
      <xdr:rowOff>2240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15</xdr:row>
      <xdr:rowOff>57150</xdr:rowOff>
    </xdr:from>
    <xdr:to>
      <xdr:col>13</xdr:col>
      <xdr:colOff>549648</xdr:colOff>
      <xdr:row>32</xdr:row>
      <xdr:rowOff>145115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33</xdr:row>
      <xdr:rowOff>66675</xdr:rowOff>
    </xdr:from>
    <xdr:to>
      <xdr:col>6</xdr:col>
      <xdr:colOff>35298</xdr:colOff>
      <xdr:row>50</xdr:row>
      <xdr:rowOff>154640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33</xdr:row>
      <xdr:rowOff>66675</xdr:rowOff>
    </xdr:from>
    <xdr:to>
      <xdr:col>13</xdr:col>
      <xdr:colOff>530598</xdr:colOff>
      <xdr:row>50</xdr:row>
      <xdr:rowOff>154640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34</xdr:row>
      <xdr:rowOff>0</xdr:rowOff>
    </xdr:from>
    <xdr:to>
      <xdr:col>8</xdr:col>
      <xdr:colOff>266700</xdr:colOff>
      <xdr:row>51</xdr:row>
      <xdr:rowOff>85725</xdr:rowOff>
    </xdr:to>
    <xdr:graphicFrame macro="">
      <xdr:nvGraphicFramePr>
        <xdr:cNvPr id="61441" name="Chart 1">
          <a:extLst>
            <a:ext uri="{FF2B5EF4-FFF2-40B4-BE49-F238E27FC236}">
              <a16:creationId xmlns:a16="http://schemas.microsoft.com/office/drawing/2014/main" id="{00000000-0008-0000-0500-000001F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555812</xdr:colOff>
      <xdr:row>33</xdr:row>
      <xdr:rowOff>134471</xdr:rowOff>
    </xdr:from>
    <xdr:to>
      <xdr:col>22</xdr:col>
      <xdr:colOff>259975</xdr:colOff>
      <xdr:row>51</xdr:row>
      <xdr:rowOff>87405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236788</xdr:colOff>
      <xdr:row>1</xdr:row>
      <xdr:rowOff>134815</xdr:rowOff>
    </xdr:to>
    <xdr:pic>
      <xdr:nvPicPr>
        <xdr:cNvPr id="4" name="3 Imagen" descr="icaen_h2.gif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586465</xdr:colOff>
      <xdr:row>22</xdr:row>
      <xdr:rowOff>0</xdr:rowOff>
    </xdr:from>
    <xdr:to>
      <xdr:col>9</xdr:col>
      <xdr:colOff>538840</xdr:colOff>
      <xdr:row>44</xdr:row>
      <xdr:rowOff>95250</xdr:rowOff>
    </xdr:to>
    <xdr:graphicFrame macro="">
      <xdr:nvGraphicFramePr>
        <xdr:cNvPr id="56321" name="Chart 1">
          <a:extLst>
            <a:ext uri="{FF2B5EF4-FFF2-40B4-BE49-F238E27FC236}">
              <a16:creationId xmlns:a16="http://schemas.microsoft.com/office/drawing/2014/main" id="{00000000-0008-0000-0600-000001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188897</xdr:colOff>
      <xdr:row>21</xdr:row>
      <xdr:rowOff>112619</xdr:rowOff>
    </xdr:from>
    <xdr:to>
      <xdr:col>19</xdr:col>
      <xdr:colOff>416136</xdr:colOff>
      <xdr:row>44</xdr:row>
      <xdr:rowOff>93568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401515</xdr:colOff>
      <xdr:row>2</xdr:row>
      <xdr:rowOff>30040</xdr:rowOff>
    </xdr:to>
    <xdr:pic>
      <xdr:nvPicPr>
        <xdr:cNvPr id="4" name="3 Imagen" descr="icaen_h2.gif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658579</xdr:colOff>
      <xdr:row>46</xdr:row>
      <xdr:rowOff>95250</xdr:rowOff>
    </xdr:from>
    <xdr:to>
      <xdr:col>10</xdr:col>
      <xdr:colOff>280147</xdr:colOff>
      <xdr:row>69</xdr:row>
      <xdr:rowOff>85725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00000000-0008-0000-0700-000001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186251</xdr:colOff>
      <xdr:row>46</xdr:row>
      <xdr:rowOff>104775</xdr:rowOff>
    </xdr:from>
    <xdr:to>
      <xdr:col>20</xdr:col>
      <xdr:colOff>593912</xdr:colOff>
      <xdr:row>69</xdr:row>
      <xdr:rowOff>85725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00000000-0008-0000-0700-00000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1754065</xdr:colOff>
      <xdr:row>2</xdr:row>
      <xdr:rowOff>30040</xdr:rowOff>
    </xdr:to>
    <xdr:pic>
      <xdr:nvPicPr>
        <xdr:cNvPr id="4" name="3 Imagen" descr="icaen_h2.gif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302075</xdr:colOff>
      <xdr:row>14</xdr:row>
      <xdr:rowOff>0</xdr:rowOff>
    </xdr:from>
    <xdr:to>
      <xdr:col>8</xdr:col>
      <xdr:colOff>488493</xdr:colOff>
      <xdr:row>36</xdr:row>
      <xdr:rowOff>28575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08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300714</xdr:colOff>
      <xdr:row>13</xdr:row>
      <xdr:rowOff>122464</xdr:rowOff>
    </xdr:from>
    <xdr:to>
      <xdr:col>18</xdr:col>
      <xdr:colOff>431343</xdr:colOff>
      <xdr:row>36</xdr:row>
      <xdr:rowOff>9525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08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326568</xdr:colOff>
      <xdr:row>37</xdr:row>
      <xdr:rowOff>0</xdr:rowOff>
    </xdr:from>
    <xdr:to>
      <xdr:col>8</xdr:col>
      <xdr:colOff>507543</xdr:colOff>
      <xdr:row>59</xdr:row>
      <xdr:rowOff>57150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id="{00000000-0008-0000-08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300713</xdr:colOff>
      <xdr:row>36</xdr:row>
      <xdr:rowOff>133349</xdr:rowOff>
    </xdr:from>
    <xdr:to>
      <xdr:col>18</xdr:col>
      <xdr:colOff>440867</xdr:colOff>
      <xdr:row>59</xdr:row>
      <xdr:rowOff>47624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1620715</xdr:colOff>
      <xdr:row>2</xdr:row>
      <xdr:rowOff>30040</xdr:rowOff>
    </xdr:to>
    <xdr:pic>
      <xdr:nvPicPr>
        <xdr:cNvPr id="7" name="3 Imagen" descr="icaen_h2.gif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0"/>
          <a:ext cx="1887415" cy="29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CAEN\Renovables\Generacio\SOLAR\Calsonic\Calsonic%20termi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2\Emissions%20Espanya-UE\ES-National_GHG_Inventory_Update_v02\Year%201990%20-%20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2\Emissions%20Espanya-UE\Resum3aComunicacioEspanyo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es entrada"/>
      <sheetName val="Factures energetiques"/>
      <sheetName val="Demanda ACS"/>
      <sheetName val="Caract tecn i produccio"/>
      <sheetName val="Fraccio solar"/>
      <sheetName val="Esquema"/>
      <sheetName val="Inversio"/>
      <sheetName val="Balanç economic (sense subv)"/>
      <sheetName val="Balanç economic (10%subv)"/>
      <sheetName val="Balanç economic (20%subv)"/>
      <sheetName val="Balanç economic (30%subv)"/>
      <sheetName val="Balanç economic (40%subv)"/>
      <sheetName val="Resum resultats econ"/>
      <sheetName val="Radiacio"/>
      <sheetName val="T ambient"/>
      <sheetName val="T aigua xarxa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>
        <row r="4">
          <cell r="C4" t="str">
            <v>Spain</v>
          </cell>
        </row>
        <row r="6">
          <cell r="C6">
            <v>1990</v>
          </cell>
        </row>
        <row r="30">
          <cell r="C30" t="str">
            <v>Submission 2003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- Criteris d'estimació"/>
      <sheetName val="CAT - Dades oficials"/>
      <sheetName val="Paràmetres i resultats"/>
      <sheetName val="Impacte econòmic"/>
      <sheetName val="Inclosos Directiva"/>
      <sheetName val="Prospectiva 2012"/>
      <sheetName val="Escenari GN SDG"/>
      <sheetName val="Escenari"/>
      <sheetName val="Factors d'emissió"/>
      <sheetName val="Resum"/>
      <sheetName val="Valors"/>
      <sheetName val="Gràfics"/>
      <sheetName val="Hoja3"/>
      <sheetName val="CO2"/>
      <sheetName val="CH4"/>
      <sheetName val="N2O"/>
      <sheetName val="HFC-PFC-SF6"/>
      <sheetName val="Summary1990"/>
      <sheetName val="Table1s 1990"/>
      <sheetName val="Energia i Emissions 1990"/>
      <sheetName val="Summary1991"/>
      <sheetName val="Table1s 1991"/>
      <sheetName val="Energia i Emissions 1991"/>
      <sheetName val="Summary1992"/>
      <sheetName val="Table1s 1992"/>
      <sheetName val="Energia i Emissions 1992"/>
      <sheetName val="Summary1993"/>
      <sheetName val="Table1s 1993"/>
      <sheetName val="Energia i Emissions 1993"/>
      <sheetName val="Summary1994"/>
      <sheetName val="Table1s 1994"/>
      <sheetName val="Energia i Emissions 1994"/>
      <sheetName val="Summary1995"/>
      <sheetName val="Table1s 1995"/>
      <sheetName val="Energia i Emissions 1995"/>
      <sheetName val="Summary1996"/>
      <sheetName val="Table1s 1996"/>
      <sheetName val="Energia i Emissions 1996"/>
      <sheetName val="Summary1997"/>
      <sheetName val="Table1s 1997"/>
      <sheetName val="Energia i Emissions 1997"/>
      <sheetName val="Summary1998"/>
      <sheetName val="Table1s 1998"/>
      <sheetName val="Energia i Emissions 1998"/>
      <sheetName val="Summary1999"/>
      <sheetName val="Table1s 1999"/>
      <sheetName val="Energia i Emissions 1999"/>
      <sheetName val="Summary2000"/>
      <sheetName val="Table1s 2000"/>
      <sheetName val="Energia i Emissions 2000"/>
      <sheetName val="Summary2001"/>
      <sheetName val="Table1s 2001"/>
      <sheetName val="Energia i Emissions 2001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2">
          <cell r="B12">
            <v>2077.727977</v>
          </cell>
          <cell r="C12">
            <v>1.2879756449999999</v>
          </cell>
          <cell r="D12">
            <v>0.11848462900000001</v>
          </cell>
          <cell r="E12">
            <v>7.2585181199999997</v>
          </cell>
          <cell r="F12">
            <v>2.4935330599999999</v>
          </cell>
          <cell r="G12">
            <v>1.6802590799999999</v>
          </cell>
          <cell r="H12">
            <v>14.5364795</v>
          </cell>
        </row>
        <row r="13">
          <cell r="B13">
            <v>44531.735137000003</v>
          </cell>
          <cell r="C13">
            <v>5.0682879930000002</v>
          </cell>
          <cell r="D13">
            <v>5.1906263250000002</v>
          </cell>
          <cell r="E13">
            <v>179.54948446999998</v>
          </cell>
          <cell r="F13">
            <v>262.71057141</v>
          </cell>
          <cell r="G13">
            <v>18.001913500000001</v>
          </cell>
          <cell r="H13">
            <v>345.8843789</v>
          </cell>
        </row>
        <row r="14">
          <cell r="B14">
            <v>7478.8351600000005</v>
          </cell>
          <cell r="C14">
            <v>2.4700962170000005</v>
          </cell>
          <cell r="D14">
            <v>0.75627001500000002</v>
          </cell>
          <cell r="E14">
            <v>19.569529500000002</v>
          </cell>
          <cell r="F14">
            <v>172.65143699999999</v>
          </cell>
          <cell r="G14">
            <v>1.2396583699999999</v>
          </cell>
          <cell r="H14">
            <v>47.842717</v>
          </cell>
        </row>
        <row r="15">
          <cell r="B15">
            <v>1517.0326359999999</v>
          </cell>
          <cell r="C15">
            <v>2.4556886E-2</v>
          </cell>
          <cell r="D15">
            <v>0.121014573</v>
          </cell>
          <cell r="E15">
            <v>2.3796812300000001</v>
          </cell>
          <cell r="F15">
            <v>0.47600645000000003</v>
          </cell>
          <cell r="G15">
            <v>0.17958701399999999</v>
          </cell>
          <cell r="H15">
            <v>25.951701499999999</v>
          </cell>
        </row>
        <row r="19">
          <cell r="E19">
            <v>139.44395299999999</v>
          </cell>
          <cell r="F19">
            <v>64.126955600000002</v>
          </cell>
          <cell r="G19">
            <v>14.3630227</v>
          </cell>
          <cell r="H19">
            <v>182.25229999999999</v>
          </cell>
        </row>
        <row r="20">
          <cell r="E20">
            <v>139.44395299999999</v>
          </cell>
          <cell r="F20">
            <v>64.126955600000002</v>
          </cell>
          <cell r="G20">
            <v>14.3630227</v>
          </cell>
          <cell r="H20">
            <v>182.25229999999999</v>
          </cell>
        </row>
        <row r="27">
          <cell r="E27">
            <v>7.8033599999999995E-2</v>
          </cell>
          <cell r="F27">
            <v>7.3087999999999998E-3</v>
          </cell>
          <cell r="G27">
            <v>4.0220000000000002E-4</v>
          </cell>
          <cell r="H27">
            <v>5.3996000000000001E-3</v>
          </cell>
        </row>
        <row r="28">
          <cell r="E28">
            <v>7.8033599999999995E-2</v>
          </cell>
          <cell r="F28">
            <v>7.3087999999999998E-3</v>
          </cell>
          <cell r="G28">
            <v>4.0220000000000002E-4</v>
          </cell>
          <cell r="H28">
            <v>5.3996000000000001E-3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c.europa.eu/eurostat/documents/38154/4956088/SHARES+tool+manual-2019.pdf/8822f775-121e-f73e-3040-93c01f6ebd3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N31"/>
  <sheetViews>
    <sheetView tabSelected="1" workbookViewId="0"/>
  </sheetViews>
  <sheetFormatPr defaultRowHeight="12.75" x14ac:dyDescent="0.2"/>
  <sheetData>
    <row r="4" spans="4:14" x14ac:dyDescent="0.2">
      <c r="D4" s="93" t="s">
        <v>111</v>
      </c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4:14" x14ac:dyDescent="0.2"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</row>
    <row r="7" spans="4:14" ht="12.75" customHeight="1" x14ac:dyDescent="0.2">
      <c r="F7" s="94" t="s">
        <v>112</v>
      </c>
      <c r="G7" s="94"/>
      <c r="H7" s="94"/>
      <c r="I7" s="94"/>
      <c r="J7" s="94"/>
      <c r="K7" s="94"/>
      <c r="L7" s="94"/>
    </row>
    <row r="8" spans="4:14" ht="12.75" customHeight="1" x14ac:dyDescent="0.2">
      <c r="F8" s="94"/>
      <c r="G8" s="94"/>
      <c r="H8" s="94"/>
      <c r="I8" s="94"/>
      <c r="J8" s="94"/>
      <c r="K8" s="94"/>
      <c r="L8" s="94"/>
    </row>
    <row r="11" spans="4:14" ht="12.75" customHeight="1" x14ac:dyDescent="0.2">
      <c r="E11" s="95" t="s">
        <v>114</v>
      </c>
      <c r="F11" s="95"/>
      <c r="G11" s="95"/>
      <c r="H11" s="95"/>
      <c r="I11" s="95"/>
      <c r="J11" s="95"/>
      <c r="K11" s="95"/>
      <c r="L11" s="95"/>
      <c r="M11" s="95"/>
    </row>
    <row r="12" spans="4:14" ht="12.75" customHeight="1" x14ac:dyDescent="0.2">
      <c r="E12" s="95"/>
      <c r="F12" s="95"/>
      <c r="G12" s="95"/>
      <c r="H12" s="95"/>
      <c r="I12" s="95"/>
      <c r="J12" s="95"/>
      <c r="K12" s="95"/>
      <c r="L12" s="95"/>
      <c r="M12" s="95"/>
    </row>
    <row r="31" spans="2:2" ht="15" x14ac:dyDescent="0.2">
      <c r="B31" s="92" t="s">
        <v>113</v>
      </c>
    </row>
  </sheetData>
  <mergeCells count="3">
    <mergeCell ref="D4:N5"/>
    <mergeCell ref="F7:L8"/>
    <mergeCell ref="E11:M12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4:AI75"/>
  <sheetViews>
    <sheetView zoomScaleNormal="100" workbookViewId="0">
      <selection activeCell="E1" sqref="E1"/>
    </sheetView>
  </sheetViews>
  <sheetFormatPr defaultColWidth="11.42578125" defaultRowHeight="10.5" x14ac:dyDescent="0.2"/>
  <cols>
    <col min="1" max="1" width="3.140625" style="5" customWidth="1"/>
    <col min="2" max="2" width="6.42578125" style="5" customWidth="1"/>
    <col min="3" max="19" width="10.5703125" style="5" customWidth="1"/>
    <col min="20" max="20" width="11.42578125" style="5"/>
    <col min="21" max="21" width="11.140625" style="5" customWidth="1"/>
    <col min="22" max="22" width="10.42578125" style="5" customWidth="1"/>
    <col min="23" max="35" width="9.7109375" style="5" customWidth="1"/>
    <col min="36" max="16384" width="11.42578125" style="5"/>
  </cols>
  <sheetData>
    <row r="4" spans="1:35" ht="12.75" x14ac:dyDescent="0.2">
      <c r="A4" s="44" t="s">
        <v>81</v>
      </c>
    </row>
    <row r="5" spans="1:35" x14ac:dyDescent="0.15">
      <c r="AE5" s="77"/>
      <c r="AF5" s="77"/>
      <c r="AG5" s="77"/>
      <c r="AH5" s="77"/>
      <c r="AI5" s="77" t="s">
        <v>90</v>
      </c>
    </row>
    <row r="6" spans="1:35" ht="19.5" customHeight="1" x14ac:dyDescent="0.2">
      <c r="A6" s="97" t="s">
        <v>43</v>
      </c>
      <c r="B6" s="97"/>
      <c r="C6" s="97" t="s">
        <v>87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100"/>
      <c r="AF6" s="100"/>
      <c r="AG6" s="100"/>
      <c r="AH6" s="100"/>
      <c r="AI6" s="100"/>
    </row>
    <row r="7" spans="1:35" ht="18.75" customHeight="1" x14ac:dyDescent="0.2">
      <c r="A7" s="98"/>
      <c r="B7" s="98"/>
      <c r="C7" s="82">
        <v>1990</v>
      </c>
      <c r="D7" s="82">
        <v>1991</v>
      </c>
      <c r="E7" s="82">
        <v>1992</v>
      </c>
      <c r="F7" s="82">
        <v>1993</v>
      </c>
      <c r="G7" s="82">
        <v>1994</v>
      </c>
      <c r="H7" s="82">
        <v>1995</v>
      </c>
      <c r="I7" s="82">
        <v>1996</v>
      </c>
      <c r="J7" s="82">
        <v>1997</v>
      </c>
      <c r="K7" s="82">
        <v>1998</v>
      </c>
      <c r="L7" s="82">
        <v>1999</v>
      </c>
      <c r="M7" s="82">
        <v>2000</v>
      </c>
      <c r="N7" s="82">
        <v>2001</v>
      </c>
      <c r="O7" s="82">
        <v>2002</v>
      </c>
      <c r="P7" s="82">
        <v>2003</v>
      </c>
      <c r="Q7" s="82">
        <v>2004</v>
      </c>
      <c r="R7" s="82">
        <v>2005</v>
      </c>
      <c r="S7" s="82">
        <v>2006</v>
      </c>
      <c r="T7" s="82">
        <v>2007</v>
      </c>
      <c r="U7" s="82">
        <v>2008</v>
      </c>
      <c r="V7" s="82">
        <v>2009</v>
      </c>
      <c r="W7" s="82">
        <v>2010</v>
      </c>
      <c r="X7" s="82">
        <v>2011</v>
      </c>
      <c r="Y7" s="82">
        <v>2012</v>
      </c>
      <c r="Z7" s="82">
        <v>2013</v>
      </c>
      <c r="AA7" s="82">
        <v>2014</v>
      </c>
      <c r="AB7" s="82">
        <v>2015</v>
      </c>
      <c r="AC7" s="82">
        <v>2016</v>
      </c>
      <c r="AD7" s="82">
        <v>2017</v>
      </c>
      <c r="AE7" s="82">
        <v>2018</v>
      </c>
      <c r="AF7" s="82">
        <v>2019</v>
      </c>
      <c r="AG7" s="82">
        <v>2020</v>
      </c>
      <c r="AH7" s="82">
        <v>2021</v>
      </c>
      <c r="AI7" s="82">
        <v>2022</v>
      </c>
    </row>
    <row r="8" spans="1:35" ht="15" customHeight="1" x14ac:dyDescent="0.2">
      <c r="A8" s="38" t="s">
        <v>42</v>
      </c>
      <c r="B8" s="38"/>
      <c r="C8" s="39">
        <f>'CF Transport'!C18</f>
        <v>3398.7562791598511</v>
      </c>
      <c r="D8" s="39">
        <f>'CF Transport'!D18</f>
        <v>3608.861959724009</v>
      </c>
      <c r="E8" s="39">
        <f>'CF Transport'!E18</f>
        <v>3585.2189491919303</v>
      </c>
      <c r="F8" s="39">
        <f>'CF Transport'!F18</f>
        <v>3629.760560028275</v>
      </c>
      <c r="G8" s="39">
        <f>'CF Transport'!G18</f>
        <v>3845.2769883792325</v>
      </c>
      <c r="H8" s="39">
        <f>'CF Transport'!H18</f>
        <v>4150.4878547648777</v>
      </c>
      <c r="I8" s="39">
        <f>'CF Transport'!I18</f>
        <v>4355.2386829597135</v>
      </c>
      <c r="J8" s="39">
        <f>'CF Transport'!J18</f>
        <v>4521.9946824213439</v>
      </c>
      <c r="K8" s="39">
        <f>'CF Transport'!K18</f>
        <v>4742.9947543086719</v>
      </c>
      <c r="L8" s="39">
        <f>'CF Transport'!L18</f>
        <v>4963.9821307559487</v>
      </c>
      <c r="M8" s="39">
        <f>'CF Transport'!M18</f>
        <v>5081.6156568097076</v>
      </c>
      <c r="N8" s="39">
        <f>'CF Transport'!N18</f>
        <v>5250.0678163092825</v>
      </c>
      <c r="O8" s="39">
        <f>'CF Transport'!O18</f>
        <v>5311.2596493491455</v>
      </c>
      <c r="P8" s="39">
        <f>'CF Transport'!P18</f>
        <v>5454.887121912162</v>
      </c>
      <c r="Q8" s="39">
        <f>'CF Transport'!Q18</f>
        <v>5735.731233539208</v>
      </c>
      <c r="R8" s="39">
        <f>'CF Transport'!R18</f>
        <v>5674.3406877528614</v>
      </c>
      <c r="S8" s="39">
        <f>'CF Transport'!S18</f>
        <v>5784.783085359677</v>
      </c>
      <c r="T8" s="39">
        <f>'CF Transport'!T18</f>
        <v>6004.6095905766579</v>
      </c>
      <c r="U8" s="39">
        <f>'CF Transport'!U18</f>
        <v>5650.3976300497297</v>
      </c>
      <c r="V8" s="39">
        <f>'CF Transport'!V18</f>
        <v>5465.5295076583616</v>
      </c>
      <c r="W8" s="39">
        <f>'CF Transport'!W18</f>
        <v>5331.4295481284325</v>
      </c>
      <c r="X8" s="39">
        <f>'CF Transport'!X18</f>
        <v>5071.5605762432861</v>
      </c>
      <c r="Y8" s="39">
        <f>'CF Transport'!Y18</f>
        <v>4650.7382139987831</v>
      </c>
      <c r="Z8" s="39">
        <f>'CF Transport'!Z18</f>
        <v>4423.5885180991172</v>
      </c>
      <c r="AA8" s="39">
        <f>'CF Transport'!AA18</f>
        <v>4542.161165229877</v>
      </c>
      <c r="AB8" s="39">
        <f>'CF Transport'!AB18</f>
        <v>4743.7269016980918</v>
      </c>
      <c r="AC8" s="39">
        <f>'CF Transport'!AC18</f>
        <v>4940.1159552607714</v>
      </c>
      <c r="AD8" s="39">
        <f>'CF Transport'!AD18</f>
        <v>5024.2464594246894</v>
      </c>
      <c r="AE8" s="39">
        <f>'CF Transport'!AE18</f>
        <v>5235.5794303278926</v>
      </c>
      <c r="AF8" s="39">
        <f>'CF Transport'!AF18</f>
        <v>5427.1933992073309</v>
      </c>
      <c r="AG8" s="39">
        <f>'CF Transport'!AG18</f>
        <v>4332.975798215648</v>
      </c>
      <c r="AH8" s="39">
        <f>'CF Transport'!AH18</f>
        <v>4881.5696687742502</v>
      </c>
      <c r="AI8" s="39">
        <f>'CF Transport'!AI18</f>
        <v>5412.8208378219579</v>
      </c>
    </row>
    <row r="9" spans="1:35" ht="15" customHeight="1" x14ac:dyDescent="0.2">
      <c r="A9" s="38" t="s">
        <v>38</v>
      </c>
      <c r="B9" s="38"/>
      <c r="C9" s="39">
        <f>'CF Industrial'!C23</f>
        <v>4336.3973956627842</v>
      </c>
      <c r="D9" s="39">
        <f>'CF Industrial'!D23</f>
        <v>4316.7193461724564</v>
      </c>
      <c r="E9" s="39">
        <f>'CF Industrial'!E23</f>
        <v>4190.0347288741777</v>
      </c>
      <c r="F9" s="39">
        <f>'CF Industrial'!F23</f>
        <v>4095.8999115604993</v>
      </c>
      <c r="G9" s="39">
        <f>'CF Industrial'!G23</f>
        <v>4351.8781019910075</v>
      </c>
      <c r="H9" s="39">
        <f>'CF Industrial'!H23</f>
        <v>4580.7532988583598</v>
      </c>
      <c r="I9" s="39">
        <f>'CF Industrial'!I23</f>
        <v>4730.329609952395</v>
      </c>
      <c r="J9" s="39">
        <f>'CF Industrial'!J23</f>
        <v>4920.7085274862857</v>
      </c>
      <c r="K9" s="39">
        <f>'CF Industrial'!K23</f>
        <v>5189.7356087099779</v>
      </c>
      <c r="L9" s="39">
        <f>'CF Industrial'!L23</f>
        <v>5284.527000874461</v>
      </c>
      <c r="M9" s="39">
        <f>'CF Industrial'!M23</f>
        <v>5295.2505254420503</v>
      </c>
      <c r="N9" s="39">
        <f>'CF Industrial'!N23</f>
        <v>5484.4049199411575</v>
      </c>
      <c r="O9" s="39">
        <f>'CF Industrial'!O23</f>
        <v>5685.4027561397897</v>
      </c>
      <c r="P9" s="39">
        <f>'CF Industrial'!P23</f>
        <v>6040.1921095257048</v>
      </c>
      <c r="Q9" s="39">
        <f>'CF Industrial'!Q23</f>
        <v>6111.1844112609242</v>
      </c>
      <c r="R9" s="39">
        <f>'CF Industrial'!R23</f>
        <v>6170.3339785438375</v>
      </c>
      <c r="S9" s="39">
        <f>'CF Industrial'!S23</f>
        <v>5986.4887886707056</v>
      </c>
      <c r="T9" s="39">
        <f>'CF Industrial'!T23</f>
        <v>6094.3266156561895</v>
      </c>
      <c r="U9" s="39">
        <f>'CF Industrial'!U23</f>
        <v>5572.5024838910285</v>
      </c>
      <c r="V9" s="39">
        <f>'CF Industrial'!V23</f>
        <v>5020.4469378162139</v>
      </c>
      <c r="W9" s="39">
        <f>'CF Industrial'!W23</f>
        <v>5084.0088942735892</v>
      </c>
      <c r="X9" s="39">
        <f>'CF Industrial'!X23</f>
        <v>4998.2660460030347</v>
      </c>
      <c r="Y9" s="39">
        <f>'CF Industrial'!Y23</f>
        <v>4806.7142049184476</v>
      </c>
      <c r="Z9" s="39">
        <f>'CF Industrial'!Z23</f>
        <v>4460.8295307274066</v>
      </c>
      <c r="AA9" s="39">
        <f>'CF Industrial'!AA23</f>
        <v>4669.1542872430164</v>
      </c>
      <c r="AB9" s="39">
        <f>'CF Industrial'!AB23</f>
        <v>4802.5777846223637</v>
      </c>
      <c r="AC9" s="39">
        <f>'CF Industrial'!AC23</f>
        <v>4871.85329268653</v>
      </c>
      <c r="AD9" s="39">
        <f>'CF Industrial'!AD23</f>
        <v>5022.0246038952064</v>
      </c>
      <c r="AE9" s="39">
        <f>'CF Industrial'!AE23</f>
        <v>4960.3527979721866</v>
      </c>
      <c r="AF9" s="39">
        <f>'CF Industrial'!AF23</f>
        <v>4939.1958533047173</v>
      </c>
      <c r="AG9" s="39">
        <f>'CF Industrial'!AG23</f>
        <v>4701.1183075663293</v>
      </c>
      <c r="AH9" s="39">
        <f>'CF Industrial'!AH23</f>
        <v>4693.8668248645236</v>
      </c>
      <c r="AI9" s="39">
        <f>'CF Industrial'!AI23</f>
        <v>4595.6806400751411</v>
      </c>
    </row>
    <row r="10" spans="1:35" ht="15" customHeight="1" x14ac:dyDescent="0.2">
      <c r="A10" s="38" t="s">
        <v>39</v>
      </c>
      <c r="B10" s="38"/>
      <c r="C10" s="39">
        <f>'CF Domèstic'!C21</f>
        <v>1267.2310291949011</v>
      </c>
      <c r="D10" s="39">
        <f>'CF Domèstic'!D21</f>
        <v>1468.6940375349741</v>
      </c>
      <c r="E10" s="39">
        <f>'CF Domèstic'!E21</f>
        <v>1488.1625187660889</v>
      </c>
      <c r="F10" s="39">
        <f>'CF Domèstic'!F21</f>
        <v>1529.594230413165</v>
      </c>
      <c r="G10" s="39">
        <f>'CF Domèstic'!G21</f>
        <v>1460.8660138445061</v>
      </c>
      <c r="H10" s="39">
        <f>'CF Domèstic'!H21</f>
        <v>1464.2209364131859</v>
      </c>
      <c r="I10" s="39">
        <f>'CF Domèstic'!I21</f>
        <v>1587.8899631526851</v>
      </c>
      <c r="J10" s="39">
        <f>'CF Domèstic'!J21</f>
        <v>1569.8674017188359</v>
      </c>
      <c r="K10" s="39">
        <f>'CF Domèstic'!K21</f>
        <v>1697.2462263598138</v>
      </c>
      <c r="L10" s="39">
        <f>'CF Domèstic'!L21</f>
        <v>1833.536471323579</v>
      </c>
      <c r="M10" s="39">
        <f>'CF Domèstic'!M21</f>
        <v>1904.1166062474178</v>
      </c>
      <c r="N10" s="39">
        <f>'CF Domèstic'!N21</f>
        <v>1983.335087205041</v>
      </c>
      <c r="O10" s="39">
        <f>'CF Domèstic'!O21</f>
        <v>1990.829719698977</v>
      </c>
      <c r="P10" s="39">
        <f>'CF Domèstic'!P21</f>
        <v>2259.8296324130692</v>
      </c>
      <c r="Q10" s="39">
        <f>'CF Domèstic'!Q21</f>
        <v>2333.1598103631013</v>
      </c>
      <c r="R10" s="39">
        <f>'CF Domèstic'!R21</f>
        <v>2469.5763412225915</v>
      </c>
      <c r="S10" s="39">
        <f>'CF Domèstic'!S21</f>
        <v>2302.432652825662</v>
      </c>
      <c r="T10" s="39">
        <f>'CF Domèstic'!T21</f>
        <v>2262.205224021071</v>
      </c>
      <c r="U10" s="39">
        <f>'CF Domèstic'!U21</f>
        <v>2327.1743734619963</v>
      </c>
      <c r="V10" s="39">
        <f>'CF Domèstic'!V21</f>
        <v>2426.0440105164835</v>
      </c>
      <c r="W10" s="39">
        <f>'CF Domèstic'!W21</f>
        <v>2504.7996737979893</v>
      </c>
      <c r="X10" s="39">
        <f>'CF Domèstic'!X21</f>
        <v>2246.0277141095312</v>
      </c>
      <c r="Y10" s="39">
        <f>'CF Domèstic'!Y21</f>
        <v>2255.3503400856862</v>
      </c>
      <c r="Z10" s="39">
        <f>'CF Domèstic'!Z21</f>
        <v>2186.6187012805021</v>
      </c>
      <c r="AA10" s="39">
        <f>'CF Domèstic'!AA21</f>
        <v>2032.8278545196799</v>
      </c>
      <c r="AB10" s="39">
        <f>'CF Domèstic'!AB21</f>
        <v>2060.2640205499033</v>
      </c>
      <c r="AC10" s="39">
        <f>'CF Domèstic'!AC21</f>
        <v>2023.7221239345779</v>
      </c>
      <c r="AD10" s="39">
        <f>'CF Domèstic'!AD21</f>
        <v>2078.990961980463</v>
      </c>
      <c r="AE10" s="39">
        <f>'CF Domèstic'!AE21</f>
        <v>2233.1879702222009</v>
      </c>
      <c r="AF10" s="39">
        <f>'CF Domèstic'!AF21</f>
        <v>2186.2224039313992</v>
      </c>
      <c r="AG10" s="39">
        <f>'CF Domèstic'!AG21</f>
        <v>2115.6055271013729</v>
      </c>
      <c r="AH10" s="39">
        <f>'CF Domèstic'!AH21</f>
        <v>2195.6412124945509</v>
      </c>
      <c r="AI10" s="39">
        <f>'CF Domèstic'!AI21</f>
        <v>2111.7983356140571</v>
      </c>
    </row>
    <row r="11" spans="1:35" ht="15" customHeight="1" x14ac:dyDescent="0.2">
      <c r="A11" s="38" t="s">
        <v>40</v>
      </c>
      <c r="B11" s="38"/>
      <c r="C11" s="39">
        <f>'CF Serveis'!C23</f>
        <v>865.39836106487803</v>
      </c>
      <c r="D11" s="39">
        <f>'CF Serveis'!D23</f>
        <v>919.15098960346802</v>
      </c>
      <c r="E11" s="39">
        <f>'CF Serveis'!E23</f>
        <v>1012.410404021142</v>
      </c>
      <c r="F11" s="39">
        <f>'CF Serveis'!F23</f>
        <v>1045.0494395743062</v>
      </c>
      <c r="G11" s="39">
        <f>'CF Serveis'!G23</f>
        <v>1029.3311843587219</v>
      </c>
      <c r="H11" s="39">
        <f>'CF Serveis'!H23</f>
        <v>1085.7892383937749</v>
      </c>
      <c r="I11" s="39">
        <f>'CF Serveis'!I23</f>
        <v>1154.5112167698621</v>
      </c>
      <c r="J11" s="39">
        <f>'CF Serveis'!J23</f>
        <v>1165.7369719943019</v>
      </c>
      <c r="K11" s="39">
        <f>'CF Serveis'!K23</f>
        <v>1215.1619216167242</v>
      </c>
      <c r="L11" s="39">
        <f>'CF Serveis'!L23</f>
        <v>1336.949462613389</v>
      </c>
      <c r="M11" s="39">
        <f>'CF Serveis'!M23</f>
        <v>1408.316072890028</v>
      </c>
      <c r="N11" s="39">
        <f>'CF Serveis'!N23</f>
        <v>1598.517382392766</v>
      </c>
      <c r="O11" s="39">
        <f>'CF Serveis'!O23</f>
        <v>1566.876663831835</v>
      </c>
      <c r="P11" s="39">
        <f>'CF Serveis'!P23</f>
        <v>1857.344827903526</v>
      </c>
      <c r="Q11" s="39">
        <f>'CF Serveis'!Q23</f>
        <v>1949.0761946621858</v>
      </c>
      <c r="R11" s="39">
        <f>'CF Serveis'!R23</f>
        <v>2022.5214988198381</v>
      </c>
      <c r="S11" s="39">
        <f>'CF Serveis'!S23</f>
        <v>2010.2867833339794</v>
      </c>
      <c r="T11" s="39">
        <f>'CF Serveis'!T23</f>
        <v>2011.9899392077459</v>
      </c>
      <c r="U11" s="39">
        <f>'CF Serveis'!U23</f>
        <v>2002.7233132734877</v>
      </c>
      <c r="V11" s="39">
        <f>'CF Serveis'!V23</f>
        <v>2025.6856398520711</v>
      </c>
      <c r="W11" s="39">
        <f>'CF Serveis'!W23</f>
        <v>2105.7450163227977</v>
      </c>
      <c r="X11" s="39">
        <f>'CF Serveis'!X23</f>
        <v>2032.4675941419518</v>
      </c>
      <c r="Y11" s="39">
        <f>'CF Serveis'!Y23</f>
        <v>1996.9723090293933</v>
      </c>
      <c r="Z11" s="39">
        <f>'CF Serveis'!Z23</f>
        <v>1920.8784963700818</v>
      </c>
      <c r="AA11" s="39">
        <f>'CF Serveis'!AA23</f>
        <v>1798.1778092018924</v>
      </c>
      <c r="AB11" s="39">
        <f>'CF Serveis'!AB23</f>
        <v>1826.6463659318633</v>
      </c>
      <c r="AC11" s="39">
        <f>'CF Serveis'!AC23</f>
        <v>1841.6625021416382</v>
      </c>
      <c r="AD11" s="39">
        <f>'CF Serveis'!AD23</f>
        <v>1883.2347673819702</v>
      </c>
      <c r="AE11" s="39">
        <f>'CF Serveis'!AE23</f>
        <v>1965.0712598532264</v>
      </c>
      <c r="AF11" s="39">
        <f>'CF Serveis'!AF23</f>
        <v>1981.0758708310493</v>
      </c>
      <c r="AG11" s="39">
        <f>'CF Serveis'!AG23</f>
        <v>1745.7494055756797</v>
      </c>
      <c r="AH11" s="39">
        <f>'CF Serveis'!AH23</f>
        <v>1919.7792225514174</v>
      </c>
      <c r="AI11" s="39">
        <f>'CF Serveis'!AI23</f>
        <v>1948.8794685201126</v>
      </c>
    </row>
    <row r="12" spans="1:35" ht="15" customHeight="1" thickBot="1" x14ac:dyDescent="0.25">
      <c r="A12" s="38" t="s">
        <v>41</v>
      </c>
      <c r="B12" s="38"/>
      <c r="C12" s="39">
        <f>'CF Primari'!C16</f>
        <v>232.89938247961899</v>
      </c>
      <c r="D12" s="39">
        <f>'CF Primari'!D16</f>
        <v>235.34371258962904</v>
      </c>
      <c r="E12" s="39">
        <f>'CF Primari'!E16</f>
        <v>232.187467554753</v>
      </c>
      <c r="F12" s="39">
        <f>'CF Primari'!F16</f>
        <v>237.14368202895403</v>
      </c>
      <c r="G12" s="39">
        <f>'CF Primari'!G16</f>
        <v>235.52254685164303</v>
      </c>
      <c r="H12" s="39">
        <f>'CF Primari'!H16</f>
        <v>244.38580327032</v>
      </c>
      <c r="I12" s="39">
        <f>'CF Primari'!I16</f>
        <v>253.36441550444798</v>
      </c>
      <c r="J12" s="39">
        <f>'CF Primari'!J16</f>
        <v>248.16225894848799</v>
      </c>
      <c r="K12" s="39">
        <f>'CF Primari'!K16</f>
        <v>255.14575322309</v>
      </c>
      <c r="L12" s="39">
        <f>'CF Primari'!L16</f>
        <v>263.32811313785601</v>
      </c>
      <c r="M12" s="39">
        <f>'CF Primari'!M16</f>
        <v>257.47970008902303</v>
      </c>
      <c r="N12" s="39">
        <f>'CF Primari'!N16</f>
        <v>262.09518002248399</v>
      </c>
      <c r="O12" s="39">
        <f>'CF Primari'!O16</f>
        <v>251.43214163653005</v>
      </c>
      <c r="P12" s="39">
        <f>'CF Primari'!P16</f>
        <v>245.32510744530666</v>
      </c>
      <c r="Q12" s="39">
        <f>'CF Primari'!Q16</f>
        <v>241.20705245928866</v>
      </c>
      <c r="R12" s="39">
        <f>'CF Primari'!R16</f>
        <v>250.58059260500113</v>
      </c>
      <c r="S12" s="39">
        <f>'CF Primari'!S16</f>
        <v>234.20628105859885</v>
      </c>
      <c r="T12" s="39">
        <f>'CF Primari'!T16</f>
        <v>237.9322383331853</v>
      </c>
      <c r="U12" s="39">
        <f>'CF Primari'!U16</f>
        <v>242.3207874014372</v>
      </c>
      <c r="V12" s="39">
        <f>'CF Primari'!V16</f>
        <v>246.39541128570505</v>
      </c>
      <c r="W12" s="39">
        <f>'CF Primari'!W16</f>
        <v>250.59189108390493</v>
      </c>
      <c r="X12" s="39">
        <f>'CF Primari'!X16</f>
        <v>227.07481167101483</v>
      </c>
      <c r="Y12" s="39">
        <f>'CF Primari'!Y16</f>
        <v>223.82946338508398</v>
      </c>
      <c r="Z12" s="39">
        <f>'CF Primari'!Z16</f>
        <v>215.68937362923973</v>
      </c>
      <c r="AA12" s="39">
        <f>'CF Primari'!AA16</f>
        <v>203.48380093889409</v>
      </c>
      <c r="AB12" s="39">
        <f>'CF Primari'!AB16</f>
        <v>210.62644379810183</v>
      </c>
      <c r="AC12" s="39">
        <f>'CF Primari'!AC16</f>
        <v>215.02909739896654</v>
      </c>
      <c r="AD12" s="39">
        <f>'CF Primari'!AD16</f>
        <v>218.25619075119562</v>
      </c>
      <c r="AE12" s="39">
        <f>'CF Primari'!AE16</f>
        <v>215.91453550425746</v>
      </c>
      <c r="AF12" s="39">
        <f>'CF Primari'!AF16</f>
        <v>215.78551478250657</v>
      </c>
      <c r="AG12" s="39">
        <f>'CF Primari'!AG16</f>
        <v>209.59739615079332</v>
      </c>
      <c r="AH12" s="39">
        <f>'CF Primari'!AH16</f>
        <v>211.52298105471078</v>
      </c>
      <c r="AI12" s="39">
        <f>'CF Primari'!AI16</f>
        <v>202.35069550713095</v>
      </c>
    </row>
    <row r="13" spans="1:35" ht="22.5" customHeight="1" thickBot="1" x14ac:dyDescent="0.25">
      <c r="A13" s="22" t="s">
        <v>3</v>
      </c>
      <c r="B13" s="22"/>
      <c r="C13" s="23">
        <f>SUM(C8:C12)</f>
        <v>10100.682447562034</v>
      </c>
      <c r="D13" s="23">
        <f t="shared" ref="D13:V13" si="0">SUM(D8:D12)</f>
        <v>10548.770045624537</v>
      </c>
      <c r="E13" s="23">
        <f t="shared" si="0"/>
        <v>10508.014068408092</v>
      </c>
      <c r="F13" s="23">
        <f t="shared" si="0"/>
        <v>10537.4478236052</v>
      </c>
      <c r="G13" s="23">
        <f t="shared" si="0"/>
        <v>10922.874835425113</v>
      </c>
      <c r="H13" s="23">
        <f t="shared" si="0"/>
        <v>11525.637131700518</v>
      </c>
      <c r="I13" s="23">
        <f t="shared" si="0"/>
        <v>12081.333888339104</v>
      </c>
      <c r="J13" s="23">
        <f t="shared" si="0"/>
        <v>12426.469842569257</v>
      </c>
      <c r="K13" s="23">
        <f t="shared" si="0"/>
        <v>13100.284264218279</v>
      </c>
      <c r="L13" s="23">
        <f t="shared" si="0"/>
        <v>13682.323178705234</v>
      </c>
      <c r="M13" s="23">
        <f t="shared" si="0"/>
        <v>13946.778561478226</v>
      </c>
      <c r="N13" s="23">
        <f t="shared" si="0"/>
        <v>14578.420385870731</v>
      </c>
      <c r="O13" s="23">
        <f t="shared" si="0"/>
        <v>14805.800930656278</v>
      </c>
      <c r="P13" s="23">
        <f t="shared" si="0"/>
        <v>15857.578799199769</v>
      </c>
      <c r="Q13" s="23">
        <f t="shared" si="0"/>
        <v>16370.35870228471</v>
      </c>
      <c r="R13" s="23">
        <f t="shared" si="0"/>
        <v>16587.353098944128</v>
      </c>
      <c r="S13" s="23">
        <f t="shared" si="0"/>
        <v>16318.197591248623</v>
      </c>
      <c r="T13" s="23">
        <f t="shared" si="0"/>
        <v>16611.063607794847</v>
      </c>
      <c r="U13" s="23">
        <f t="shared" si="0"/>
        <v>15795.118588077679</v>
      </c>
      <c r="V13" s="23">
        <f t="shared" si="0"/>
        <v>15184.101507128833</v>
      </c>
      <c r="W13" s="23">
        <f t="shared" ref="W13:AD13" si="1">SUM(W8:W12)</f>
        <v>15276.575023606712</v>
      </c>
      <c r="X13" s="23">
        <f t="shared" si="1"/>
        <v>14575.396742168819</v>
      </c>
      <c r="Y13" s="23">
        <f t="shared" si="1"/>
        <v>13933.604531417393</v>
      </c>
      <c r="Z13" s="23">
        <f t="shared" si="1"/>
        <v>13207.604620106347</v>
      </c>
      <c r="AA13" s="23">
        <f t="shared" si="1"/>
        <v>13245.804917133359</v>
      </c>
      <c r="AB13" s="23">
        <f t="shared" si="1"/>
        <v>13643.841516600323</v>
      </c>
      <c r="AC13" s="23">
        <f t="shared" si="1"/>
        <v>13892.382971422485</v>
      </c>
      <c r="AD13" s="23">
        <f t="shared" si="1"/>
        <v>14226.752983433524</v>
      </c>
      <c r="AE13" s="23">
        <f t="shared" ref="AE13:AI13" si="2">SUM(AE8:AE12)</f>
        <v>14610.105993879766</v>
      </c>
      <c r="AF13" s="23">
        <f t="shared" ref="AF13:AH13" si="3">SUM(AF8:AF12)</f>
        <v>14749.473042057003</v>
      </c>
      <c r="AG13" s="23">
        <f t="shared" si="3"/>
        <v>13105.046434609822</v>
      </c>
      <c r="AH13" s="23">
        <f t="shared" si="3"/>
        <v>13902.379909739453</v>
      </c>
      <c r="AI13" s="23">
        <f t="shared" si="2"/>
        <v>14271.529977538399</v>
      </c>
    </row>
    <row r="14" spans="1:35" x14ac:dyDescent="0.2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35" x14ac:dyDescent="0.2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35" ht="19.5" customHeight="1" x14ac:dyDescent="0.2">
      <c r="A16" s="97" t="s">
        <v>43</v>
      </c>
      <c r="B16" s="97"/>
      <c r="C16" s="97" t="s">
        <v>22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100"/>
      <c r="AF16" s="100"/>
      <c r="AG16" s="100"/>
      <c r="AH16" s="100"/>
      <c r="AI16" s="100"/>
    </row>
    <row r="17" spans="1:35" ht="18.75" customHeight="1" x14ac:dyDescent="0.2">
      <c r="A17" s="98"/>
      <c r="B17" s="98"/>
      <c r="C17" s="82">
        <v>1990</v>
      </c>
      <c r="D17" s="82">
        <v>1991</v>
      </c>
      <c r="E17" s="82">
        <v>1992</v>
      </c>
      <c r="F17" s="82">
        <v>1993</v>
      </c>
      <c r="G17" s="82">
        <v>1994</v>
      </c>
      <c r="H17" s="82">
        <v>1995</v>
      </c>
      <c r="I17" s="82">
        <v>1996</v>
      </c>
      <c r="J17" s="82">
        <v>1997</v>
      </c>
      <c r="K17" s="82">
        <v>1998</v>
      </c>
      <c r="L17" s="82">
        <v>1999</v>
      </c>
      <c r="M17" s="82">
        <v>2000</v>
      </c>
      <c r="N17" s="82">
        <v>2001</v>
      </c>
      <c r="O17" s="82">
        <v>2002</v>
      </c>
      <c r="P17" s="82">
        <v>2003</v>
      </c>
      <c r="Q17" s="82">
        <v>2004</v>
      </c>
      <c r="R17" s="82">
        <v>2005</v>
      </c>
      <c r="S17" s="82">
        <v>2006</v>
      </c>
      <c r="T17" s="82">
        <v>2007</v>
      </c>
      <c r="U17" s="82">
        <v>2008</v>
      </c>
      <c r="V17" s="82">
        <v>2009</v>
      </c>
      <c r="W17" s="82">
        <v>2010</v>
      </c>
      <c r="X17" s="82">
        <v>2011</v>
      </c>
      <c r="Y17" s="82">
        <v>2012</v>
      </c>
      <c r="Z17" s="82">
        <v>2013</v>
      </c>
      <c r="AA17" s="82">
        <v>2014</v>
      </c>
      <c r="AB17" s="82">
        <v>2015</v>
      </c>
      <c r="AC17" s="82">
        <v>2016</v>
      </c>
      <c r="AD17" s="82">
        <v>2017</v>
      </c>
      <c r="AE17" s="82">
        <v>2018</v>
      </c>
      <c r="AF17" s="82">
        <v>2019</v>
      </c>
      <c r="AG17" s="82">
        <v>2020</v>
      </c>
      <c r="AH17" s="82">
        <v>2021</v>
      </c>
      <c r="AI17" s="82">
        <v>2022</v>
      </c>
    </row>
    <row r="18" spans="1:35" ht="15" customHeight="1" x14ac:dyDescent="0.2">
      <c r="A18" s="40" t="s">
        <v>42</v>
      </c>
      <c r="B18" s="40"/>
      <c r="C18" s="40">
        <f>C8/C$13</f>
        <v>0.33648778652379047</v>
      </c>
      <c r="D18" s="40">
        <f t="shared" ref="D18:V22" si="4">D8/D$13</f>
        <v>0.34211210824724614</v>
      </c>
      <c r="E18" s="40">
        <f t="shared" si="4"/>
        <v>0.34118901305725713</v>
      </c>
      <c r="F18" s="40">
        <f t="shared" si="4"/>
        <v>0.34446296871782917</v>
      </c>
      <c r="G18" s="40">
        <f t="shared" si="4"/>
        <v>0.35203891341025112</v>
      </c>
      <c r="H18" s="40">
        <f t="shared" si="4"/>
        <v>0.3601091902632636</v>
      </c>
      <c r="I18" s="40">
        <f t="shared" si="4"/>
        <v>0.36049319745755781</v>
      </c>
      <c r="J18" s="40">
        <f t="shared" si="4"/>
        <v>0.36390018562877635</v>
      </c>
      <c r="K18" s="40">
        <f t="shared" si="4"/>
        <v>0.36205281188161276</v>
      </c>
      <c r="L18" s="40">
        <f t="shared" si="4"/>
        <v>0.36280257862069393</v>
      </c>
      <c r="M18" s="40">
        <f t="shared" si="4"/>
        <v>0.36435766398739644</v>
      </c>
      <c r="N18" s="40">
        <f t="shared" si="4"/>
        <v>0.36012597231711052</v>
      </c>
      <c r="O18" s="40">
        <f t="shared" si="4"/>
        <v>0.35872828996044864</v>
      </c>
      <c r="P18" s="40">
        <f t="shared" si="4"/>
        <v>0.34399243358560105</v>
      </c>
      <c r="Q18" s="40">
        <f t="shared" si="4"/>
        <v>0.35037297214133173</v>
      </c>
      <c r="R18" s="40">
        <f t="shared" si="4"/>
        <v>0.34208837624093641</v>
      </c>
      <c r="S18" s="40">
        <f t="shared" si="4"/>
        <v>0.35449889934302736</v>
      </c>
      <c r="T18" s="40">
        <f t="shared" si="4"/>
        <v>0.36148254755697623</v>
      </c>
      <c r="U18" s="40">
        <f t="shared" si="4"/>
        <v>0.35773062408753986</v>
      </c>
      <c r="V18" s="40">
        <f t="shared" si="4"/>
        <v>0.35995080150724312</v>
      </c>
      <c r="W18" s="40">
        <f t="shared" ref="W18:AD18" si="5">W8/W$13</f>
        <v>0.34899377248433217</v>
      </c>
      <c r="X18" s="40">
        <f t="shared" si="5"/>
        <v>0.34795351824424081</v>
      </c>
      <c r="Y18" s="40">
        <f t="shared" si="5"/>
        <v>0.33377854262422413</v>
      </c>
      <c r="Z18" s="40">
        <f t="shared" si="5"/>
        <v>0.33492738807194083</v>
      </c>
      <c r="AA18" s="40">
        <f t="shared" ref="AA18:AC18" si="6">AA8/AA$13</f>
        <v>0.3429131859970716</v>
      </c>
      <c r="AB18" s="40">
        <f t="shared" si="6"/>
        <v>0.34768264465154097</v>
      </c>
      <c r="AC18" s="40">
        <f t="shared" si="6"/>
        <v>0.35559888936425837</v>
      </c>
      <c r="AD18" s="40">
        <f t="shared" si="5"/>
        <v>0.35315482494671979</v>
      </c>
      <c r="AE18" s="40">
        <f t="shared" ref="AE18:AI18" si="7">AE8/AE$13</f>
        <v>0.35835328179830445</v>
      </c>
      <c r="AF18" s="40">
        <f t="shared" ref="AF18:AH18" si="8">AF8/AF$13</f>
        <v>0.36795846087057488</v>
      </c>
      <c r="AG18" s="40">
        <f t="shared" si="8"/>
        <v>0.33063414310173361</v>
      </c>
      <c r="AH18" s="40">
        <f t="shared" si="8"/>
        <v>0.35113194290960337</v>
      </c>
      <c r="AI18" s="40">
        <f t="shared" si="7"/>
        <v>0.37927404043862573</v>
      </c>
    </row>
    <row r="19" spans="1:35" ht="15" customHeight="1" x14ac:dyDescent="0.2">
      <c r="A19" s="40" t="s">
        <v>38</v>
      </c>
      <c r="B19" s="40"/>
      <c r="C19" s="40">
        <f t="shared" ref="C19:R22" si="9">C9/C$13</f>
        <v>0.42931726823165745</v>
      </c>
      <c r="D19" s="40">
        <f t="shared" si="9"/>
        <v>0.40921541824328261</v>
      </c>
      <c r="E19" s="40">
        <f t="shared" si="9"/>
        <v>0.39874658537728297</v>
      </c>
      <c r="F19" s="40">
        <f t="shared" si="9"/>
        <v>0.38869942514782108</v>
      </c>
      <c r="G19" s="40">
        <f t="shared" si="9"/>
        <v>0.39841874667253152</v>
      </c>
      <c r="H19" s="40">
        <f t="shared" si="9"/>
        <v>0.39744035375357212</v>
      </c>
      <c r="I19" s="40">
        <f t="shared" si="9"/>
        <v>0.39154034262045401</v>
      </c>
      <c r="J19" s="40">
        <f t="shared" si="9"/>
        <v>0.39598603544101113</v>
      </c>
      <c r="K19" s="40">
        <f t="shared" si="9"/>
        <v>0.39615442718942101</v>
      </c>
      <c r="L19" s="40">
        <f t="shared" si="9"/>
        <v>0.38623024261692224</v>
      </c>
      <c r="M19" s="40">
        <f t="shared" si="9"/>
        <v>0.37967552880403688</v>
      </c>
      <c r="N19" s="40">
        <f t="shared" si="9"/>
        <v>0.37620021749795274</v>
      </c>
      <c r="O19" s="40">
        <f t="shared" si="9"/>
        <v>0.38399832489763053</v>
      </c>
      <c r="P19" s="40">
        <f t="shared" si="9"/>
        <v>0.38090254420369107</v>
      </c>
      <c r="Q19" s="40">
        <f t="shared" si="9"/>
        <v>0.37330791110936523</v>
      </c>
      <c r="R19" s="40">
        <f t="shared" si="9"/>
        <v>0.37199027124687012</v>
      </c>
      <c r="S19" s="40">
        <f t="shared" si="4"/>
        <v>0.36685968258413743</v>
      </c>
      <c r="T19" s="40">
        <f t="shared" si="4"/>
        <v>0.36688358792367681</v>
      </c>
      <c r="U19" s="40">
        <f t="shared" si="4"/>
        <v>0.35279902792861662</v>
      </c>
      <c r="V19" s="40">
        <f t="shared" si="4"/>
        <v>0.33063839407680118</v>
      </c>
      <c r="W19" s="40">
        <f t="shared" ref="W19:AD19" si="10">W9/W$13</f>
        <v>0.33279769100189865</v>
      </c>
      <c r="X19" s="40">
        <f t="shared" si="10"/>
        <v>0.34292487089166485</v>
      </c>
      <c r="Y19" s="40">
        <f t="shared" si="10"/>
        <v>0.34497277384902825</v>
      </c>
      <c r="Z19" s="40">
        <f t="shared" si="10"/>
        <v>0.33774705247736952</v>
      </c>
      <c r="AA19" s="40">
        <f t="shared" ref="AA19:AC19" si="11">AA9/AA$13</f>
        <v>0.35250060803805866</v>
      </c>
      <c r="AB19" s="40">
        <f t="shared" si="11"/>
        <v>0.3519960107114346</v>
      </c>
      <c r="AC19" s="40">
        <f t="shared" si="11"/>
        <v>0.35068521381164353</v>
      </c>
      <c r="AD19" s="40">
        <f t="shared" si="10"/>
        <v>0.35299865048216905</v>
      </c>
      <c r="AE19" s="40">
        <f t="shared" ref="AE19:AI19" si="12">AE9/AE$13</f>
        <v>0.33951518216569399</v>
      </c>
      <c r="AF19" s="40">
        <f t="shared" ref="AF19:AH19" si="13">AF9/AF$13</f>
        <v>0.33487269946668435</v>
      </c>
      <c r="AG19" s="40">
        <f t="shared" si="13"/>
        <v>0.35872580314945646</v>
      </c>
      <c r="AH19" s="40">
        <f t="shared" si="13"/>
        <v>0.33763045286772719</v>
      </c>
      <c r="AI19" s="40">
        <f t="shared" si="12"/>
        <v>0.32201737636456407</v>
      </c>
    </row>
    <row r="20" spans="1:35" ht="15" customHeight="1" x14ac:dyDescent="0.2">
      <c r="A20" s="40" t="s">
        <v>39</v>
      </c>
      <c r="B20" s="40"/>
      <c r="C20" s="40">
        <f t="shared" si="9"/>
        <v>0.12545994152115614</v>
      </c>
      <c r="D20" s="40">
        <f t="shared" si="4"/>
        <v>0.13922893675591735</v>
      </c>
      <c r="E20" s="40">
        <f t="shared" si="4"/>
        <v>0.14162167171437157</v>
      </c>
      <c r="F20" s="40">
        <f t="shared" si="4"/>
        <v>0.14515794108955707</v>
      </c>
      <c r="G20" s="40">
        <f t="shared" si="4"/>
        <v>0.13374372917893551</v>
      </c>
      <c r="H20" s="40">
        <f t="shared" si="4"/>
        <v>0.12704034663610406</v>
      </c>
      <c r="I20" s="40">
        <f t="shared" si="4"/>
        <v>0.13143333160300416</v>
      </c>
      <c r="J20" s="40">
        <f t="shared" si="4"/>
        <v>0.12633253221610485</v>
      </c>
      <c r="K20" s="40">
        <f t="shared" si="4"/>
        <v>0.12955796928740096</v>
      </c>
      <c r="L20" s="40">
        <f t="shared" si="4"/>
        <v>0.1340076862222668</v>
      </c>
      <c r="M20" s="40">
        <f t="shared" si="4"/>
        <v>0.13652734198467115</v>
      </c>
      <c r="N20" s="40">
        <f t="shared" si="4"/>
        <v>0.13604595249066015</v>
      </c>
      <c r="O20" s="40">
        <f t="shared" si="4"/>
        <v>0.13446281825773082</v>
      </c>
      <c r="P20" s="40">
        <f t="shared" si="4"/>
        <v>0.14250786081713235</v>
      </c>
      <c r="Q20" s="40">
        <f t="shared" si="4"/>
        <v>0.14252343841662288</v>
      </c>
      <c r="R20" s="40">
        <f t="shared" si="4"/>
        <v>0.14888308740348652</v>
      </c>
      <c r="S20" s="40">
        <f t="shared" si="4"/>
        <v>0.14109601504399275</v>
      </c>
      <c r="T20" s="40">
        <f t="shared" si="4"/>
        <v>0.13618665712408184</v>
      </c>
      <c r="U20" s="40">
        <f t="shared" si="4"/>
        <v>0.14733503648516902</v>
      </c>
      <c r="V20" s="40">
        <f t="shared" si="4"/>
        <v>0.15977527609239653</v>
      </c>
      <c r="W20" s="40">
        <f t="shared" ref="W20:AD20" si="14">W10/W$13</f>
        <v>0.16396343224363782</v>
      </c>
      <c r="X20" s="40">
        <f t="shared" si="14"/>
        <v>0.15409719226451205</v>
      </c>
      <c r="Y20" s="40">
        <f t="shared" si="14"/>
        <v>0.16186409876929822</v>
      </c>
      <c r="Z20" s="40">
        <f t="shared" si="14"/>
        <v>0.1655575529533754</v>
      </c>
      <c r="AA20" s="40">
        <f t="shared" ref="AA20:AC20" si="15">AA10/AA$13</f>
        <v>0.15346956015411573</v>
      </c>
      <c r="AB20" s="40">
        <f t="shared" si="15"/>
        <v>0.15100322134665672</v>
      </c>
      <c r="AC20" s="40">
        <f t="shared" si="15"/>
        <v>0.14567134580852709</v>
      </c>
      <c r="AD20" s="40">
        <f t="shared" si="14"/>
        <v>0.14613249870869086</v>
      </c>
      <c r="AE20" s="40">
        <f t="shared" ref="AE20:AI20" si="16">AE10/AE$13</f>
        <v>0.15285227712637353</v>
      </c>
      <c r="AF20" s="40">
        <f t="shared" ref="AF20:AH20" si="17">AF10/AF$13</f>
        <v>0.14822376349972313</v>
      </c>
      <c r="AG20" s="40">
        <f t="shared" si="17"/>
        <v>0.16143441670791464</v>
      </c>
      <c r="AH20" s="40">
        <f t="shared" si="17"/>
        <v>0.15793275876142418</v>
      </c>
      <c r="AI20" s="40">
        <f t="shared" si="16"/>
        <v>0.14797280592464601</v>
      </c>
    </row>
    <row r="21" spans="1:35" ht="15" customHeight="1" x14ac:dyDescent="0.2">
      <c r="A21" s="40" t="s">
        <v>40</v>
      </c>
      <c r="B21" s="40"/>
      <c r="C21" s="40">
        <f t="shared" si="9"/>
        <v>8.5677216916541732E-2</v>
      </c>
      <c r="D21" s="40">
        <f t="shared" si="4"/>
        <v>8.7133474862760643E-2</v>
      </c>
      <c r="E21" s="40">
        <f t="shared" si="4"/>
        <v>9.6346502529427683E-2</v>
      </c>
      <c r="F21" s="40">
        <f t="shared" si="4"/>
        <v>9.917481510402025E-2</v>
      </c>
      <c r="G21" s="40">
        <f t="shared" si="4"/>
        <v>9.423628851082233E-2</v>
      </c>
      <c r="H21" s="40">
        <f t="shared" si="4"/>
        <v>9.4206439608217576E-2</v>
      </c>
      <c r="I21" s="40">
        <f t="shared" si="4"/>
        <v>9.5561568568533276E-2</v>
      </c>
      <c r="J21" s="40">
        <f t="shared" si="4"/>
        <v>9.3810791541202337E-2</v>
      </c>
      <c r="K21" s="40">
        <f t="shared" si="4"/>
        <v>9.2758439214619237E-2</v>
      </c>
      <c r="L21" s="40">
        <f t="shared" si="4"/>
        <v>9.7713629853019249E-2</v>
      </c>
      <c r="M21" s="40">
        <f t="shared" si="4"/>
        <v>0.10097787576407607</v>
      </c>
      <c r="N21" s="40">
        <f t="shared" si="4"/>
        <v>0.10964956010886022</v>
      </c>
      <c r="O21" s="40">
        <f t="shared" si="4"/>
        <v>0.10582856484227916</v>
      </c>
      <c r="P21" s="40">
        <f t="shared" si="4"/>
        <v>0.11712663398508569</v>
      </c>
      <c r="Q21" s="40">
        <f t="shared" si="4"/>
        <v>0.11906130037273803</v>
      </c>
      <c r="R21" s="40">
        <f t="shared" si="4"/>
        <v>0.12193153945390975</v>
      </c>
      <c r="S21" s="40">
        <f t="shared" si="4"/>
        <v>0.12319294285369405</v>
      </c>
      <c r="T21" s="40">
        <f t="shared" si="4"/>
        <v>0.12112348653361407</v>
      </c>
      <c r="U21" s="40">
        <f t="shared" si="4"/>
        <v>0.12679381304456708</v>
      </c>
      <c r="V21" s="40">
        <f t="shared" si="4"/>
        <v>0.13340833100338703</v>
      </c>
      <c r="W21" s="40">
        <f t="shared" ref="W21:AD21" si="18">W11/W$13</f>
        <v>0.13784143455380637</v>
      </c>
      <c r="X21" s="40">
        <f t="shared" si="18"/>
        <v>0.13944509573874697</v>
      </c>
      <c r="Y21" s="40">
        <f t="shared" si="18"/>
        <v>0.14332058187288393</v>
      </c>
      <c r="Z21" s="40">
        <f t="shared" si="18"/>
        <v>0.14543731067220689</v>
      </c>
      <c r="AA21" s="40">
        <f t="shared" ref="AA21:AC21" si="19">AA11/AA$13</f>
        <v>0.13575451401039143</v>
      </c>
      <c r="AB21" s="40">
        <f t="shared" si="19"/>
        <v>0.13388064964763782</v>
      </c>
      <c r="AC21" s="40">
        <f t="shared" si="19"/>
        <v>0.13256634991491778</v>
      </c>
      <c r="AD21" s="40">
        <f t="shared" si="18"/>
        <v>0.1323727746995341</v>
      </c>
      <c r="AE21" s="40">
        <f t="shared" ref="AE21:AI21" si="20">AE11/AE$13</f>
        <v>0.13450082160091123</v>
      </c>
      <c r="AF21" s="40">
        <f t="shared" ref="AF21:AH21" si="21">AF11/AF$13</f>
        <v>0.13431502706450338</v>
      </c>
      <c r="AG21" s="40">
        <f t="shared" si="21"/>
        <v>0.13321199694227989</v>
      </c>
      <c r="AH21" s="40">
        <f t="shared" si="21"/>
        <v>0.13808996984800398</v>
      </c>
      <c r="AI21" s="40">
        <f t="shared" si="20"/>
        <v>0.136557150605955</v>
      </c>
    </row>
    <row r="22" spans="1:35" ht="15" customHeight="1" thickBot="1" x14ac:dyDescent="0.25">
      <c r="A22" s="40" t="s">
        <v>41</v>
      </c>
      <c r="B22" s="40"/>
      <c r="C22" s="40">
        <f t="shared" si="9"/>
        <v>2.3057786806854132E-2</v>
      </c>
      <c r="D22" s="40">
        <f t="shared" si="4"/>
        <v>2.231006189079322E-2</v>
      </c>
      <c r="E22" s="40">
        <f t="shared" si="4"/>
        <v>2.2096227321660614E-2</v>
      </c>
      <c r="F22" s="40">
        <f t="shared" si="4"/>
        <v>2.2504849940772429E-2</v>
      </c>
      <c r="G22" s="40">
        <f t="shared" si="4"/>
        <v>2.1562322227459324E-2</v>
      </c>
      <c r="H22" s="40">
        <f t="shared" si="4"/>
        <v>2.1203669738842697E-2</v>
      </c>
      <c r="I22" s="40">
        <f t="shared" si="4"/>
        <v>2.0971559750450664E-2</v>
      </c>
      <c r="J22" s="40">
        <f t="shared" si="4"/>
        <v>1.9970455172905226E-2</v>
      </c>
      <c r="K22" s="40">
        <f t="shared" si="4"/>
        <v>1.9476352426945988E-2</v>
      </c>
      <c r="L22" s="40">
        <f t="shared" si="4"/>
        <v>1.924586268709777E-2</v>
      </c>
      <c r="M22" s="40">
        <f t="shared" si="4"/>
        <v>1.8461589459819502E-2</v>
      </c>
      <c r="N22" s="40">
        <f t="shared" si="4"/>
        <v>1.7978297585416331E-2</v>
      </c>
      <c r="O22" s="40">
        <f t="shared" si="4"/>
        <v>1.6982002041910822E-2</v>
      </c>
      <c r="P22" s="40">
        <f t="shared" si="4"/>
        <v>1.547052740848979E-2</v>
      </c>
      <c r="Q22" s="40">
        <f t="shared" si="4"/>
        <v>1.4734377959942008E-2</v>
      </c>
      <c r="R22" s="40">
        <f t="shared" si="4"/>
        <v>1.5106725654797322E-2</v>
      </c>
      <c r="S22" s="40">
        <f t="shared" si="4"/>
        <v>1.4352460175148426E-2</v>
      </c>
      <c r="T22" s="40">
        <f t="shared" si="4"/>
        <v>1.4323720861651151E-2</v>
      </c>
      <c r="U22" s="40">
        <f t="shared" si="4"/>
        <v>1.5341498454107427E-2</v>
      </c>
      <c r="V22" s="40">
        <f t="shared" si="4"/>
        <v>1.622719732017229E-2</v>
      </c>
      <c r="W22" s="40">
        <f t="shared" ref="W22:AD22" si="22">W12/W$13</f>
        <v>1.640366971632504E-2</v>
      </c>
      <c r="X22" s="40">
        <f t="shared" si="22"/>
        <v>1.5579322860835285E-2</v>
      </c>
      <c r="Y22" s="40">
        <f t="shared" si="22"/>
        <v>1.6064002884565505E-2</v>
      </c>
      <c r="Z22" s="40">
        <f t="shared" si="22"/>
        <v>1.6330695825107384E-2</v>
      </c>
      <c r="AA22" s="40">
        <f t="shared" ref="AA22:AC22" si="23">AA12/AA$13</f>
        <v>1.5362131800362633E-2</v>
      </c>
      <c r="AB22" s="40">
        <f t="shared" si="23"/>
        <v>1.5437473642729928E-2</v>
      </c>
      <c r="AC22" s="40">
        <f t="shared" si="23"/>
        <v>1.5478201100653148E-2</v>
      </c>
      <c r="AD22" s="40">
        <f t="shared" si="22"/>
        <v>1.5341251162886295E-2</v>
      </c>
      <c r="AE22" s="40">
        <f t="shared" ref="AE22:AI22" si="24">AE12/AE$13</f>
        <v>1.4778437308716648E-2</v>
      </c>
      <c r="AF22" s="40">
        <f t="shared" ref="AF22:AH22" si="25">AF12/AF$13</f>
        <v>1.4630049098514269E-2</v>
      </c>
      <c r="AG22" s="40">
        <f t="shared" si="25"/>
        <v>1.599364009861547E-2</v>
      </c>
      <c r="AH22" s="40">
        <f t="shared" si="25"/>
        <v>1.5214875613241315E-2</v>
      </c>
      <c r="AI22" s="40">
        <f t="shared" si="24"/>
        <v>1.4178626666209272E-2</v>
      </c>
    </row>
    <row r="23" spans="1:35" ht="22.5" customHeight="1" thickBot="1" x14ac:dyDescent="0.25">
      <c r="A23" s="22" t="s">
        <v>3</v>
      </c>
      <c r="B23" s="22"/>
      <c r="C23" s="24">
        <f>SUM(C18:C22)</f>
        <v>0.99999999999999989</v>
      </c>
      <c r="D23" s="24">
        <f t="shared" ref="D23:V23" si="26">SUM(D18:D22)</f>
        <v>1.0000000000000002</v>
      </c>
      <c r="E23" s="24">
        <f t="shared" si="26"/>
        <v>1</v>
      </c>
      <c r="F23" s="24">
        <f t="shared" si="26"/>
        <v>0.99999999999999989</v>
      </c>
      <c r="G23" s="24">
        <f t="shared" si="26"/>
        <v>0.99999999999999978</v>
      </c>
      <c r="H23" s="24">
        <f t="shared" si="26"/>
        <v>1.0000000000000002</v>
      </c>
      <c r="I23" s="24">
        <f t="shared" si="26"/>
        <v>0.99999999999999989</v>
      </c>
      <c r="J23" s="24">
        <f t="shared" si="26"/>
        <v>0.99999999999999978</v>
      </c>
      <c r="K23" s="24">
        <f t="shared" si="26"/>
        <v>0.99999999999999989</v>
      </c>
      <c r="L23" s="24">
        <f t="shared" si="26"/>
        <v>1</v>
      </c>
      <c r="M23" s="24">
        <f t="shared" si="26"/>
        <v>1</v>
      </c>
      <c r="N23" s="24">
        <f t="shared" si="26"/>
        <v>0.99999999999999989</v>
      </c>
      <c r="O23" s="24">
        <f t="shared" si="26"/>
        <v>0.99999999999999989</v>
      </c>
      <c r="P23" s="24">
        <f t="shared" si="26"/>
        <v>1</v>
      </c>
      <c r="Q23" s="24">
        <f t="shared" si="26"/>
        <v>0.99999999999999978</v>
      </c>
      <c r="R23" s="24">
        <f t="shared" si="26"/>
        <v>1.0000000000000002</v>
      </c>
      <c r="S23" s="24">
        <f t="shared" si="26"/>
        <v>1</v>
      </c>
      <c r="T23" s="24">
        <f t="shared" si="26"/>
        <v>1</v>
      </c>
      <c r="U23" s="24">
        <f t="shared" si="26"/>
        <v>1</v>
      </c>
      <c r="V23" s="24">
        <f t="shared" si="26"/>
        <v>1</v>
      </c>
      <c r="W23" s="24">
        <f t="shared" ref="W23:AD23" si="27">SUM(W18:W22)</f>
        <v>1</v>
      </c>
      <c r="X23" s="24">
        <f t="shared" si="27"/>
        <v>0.99999999999999989</v>
      </c>
      <c r="Y23" s="24">
        <f t="shared" si="27"/>
        <v>1</v>
      </c>
      <c r="Z23" s="24">
        <f t="shared" si="27"/>
        <v>1</v>
      </c>
      <c r="AA23" s="24">
        <f t="shared" ref="AA23:AC23" si="28">SUM(AA18:AA22)</f>
        <v>1</v>
      </c>
      <c r="AB23" s="24">
        <f t="shared" si="28"/>
        <v>1</v>
      </c>
      <c r="AC23" s="24">
        <f t="shared" si="28"/>
        <v>0.99999999999999989</v>
      </c>
      <c r="AD23" s="24">
        <f t="shared" si="27"/>
        <v>1</v>
      </c>
      <c r="AE23" s="24">
        <f t="shared" ref="AE23:AI23" si="29">SUM(AE18:AE22)</f>
        <v>0.99999999999999989</v>
      </c>
      <c r="AF23" s="24">
        <f t="shared" ref="AF23:AH23" si="30">SUM(AF18:AF22)</f>
        <v>1</v>
      </c>
      <c r="AG23" s="24">
        <f t="shared" si="30"/>
        <v>1.0000000000000002</v>
      </c>
      <c r="AH23" s="24">
        <f t="shared" si="30"/>
        <v>1</v>
      </c>
      <c r="AI23" s="24">
        <f t="shared" si="29"/>
        <v>1</v>
      </c>
    </row>
    <row r="42" spans="3:19" x14ac:dyDescent="0.2"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</row>
    <row r="43" spans="3:19" x14ac:dyDescent="0.2">
      <c r="C43" s="53"/>
      <c r="D43" s="53"/>
      <c r="E43" s="53"/>
      <c r="F43" s="53"/>
      <c r="G43" s="53"/>
      <c r="H43" s="53"/>
      <c r="I43" s="53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3:19" x14ac:dyDescent="0.2">
      <c r="C44" s="45"/>
      <c r="D44" s="45"/>
      <c r="E44" s="45"/>
      <c r="F44" s="45"/>
      <c r="G44" s="45"/>
      <c r="H44" s="45"/>
      <c r="I44" s="45"/>
    </row>
    <row r="45" spans="3:19" x14ac:dyDescent="0.2">
      <c r="C45" s="45"/>
      <c r="D45" s="45"/>
      <c r="E45" s="45"/>
      <c r="F45" s="45"/>
      <c r="G45" s="45"/>
      <c r="H45" s="45"/>
      <c r="I45" s="45"/>
    </row>
    <row r="46" spans="3:19" x14ac:dyDescent="0.2">
      <c r="C46" s="45"/>
      <c r="D46" s="45"/>
      <c r="E46" s="45"/>
      <c r="F46" s="45"/>
      <c r="G46" s="45"/>
      <c r="H46" s="45"/>
      <c r="I46" s="45"/>
    </row>
    <row r="47" spans="3:19" x14ac:dyDescent="0.2">
      <c r="C47" s="45"/>
      <c r="D47" s="45"/>
      <c r="E47" s="45"/>
      <c r="F47" s="45"/>
      <c r="G47" s="45"/>
      <c r="H47" s="45"/>
      <c r="I47" s="45"/>
    </row>
    <row r="75" spans="3:35" x14ac:dyDescent="0.2"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</row>
  </sheetData>
  <mergeCells count="4">
    <mergeCell ref="A6:B7"/>
    <mergeCell ref="A16:B17"/>
    <mergeCell ref="C6:AI6"/>
    <mergeCell ref="C16:AI16"/>
  </mergeCells>
  <phoneticPr fontId="0" type="noConversion"/>
  <printOptions horizontalCentered="1" verticalCentered="1"/>
  <pageMargins left="0.17" right="0.17" top="0.25" bottom="0.3" header="0" footer="0.21"/>
  <pageSetup paperSize="9" scale="42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4:AI102"/>
  <sheetViews>
    <sheetView zoomScaleNormal="100" workbookViewId="0">
      <selection activeCell="E1" sqref="E1"/>
    </sheetView>
  </sheetViews>
  <sheetFormatPr defaultColWidth="11.42578125" defaultRowHeight="10.5" x14ac:dyDescent="0.2"/>
  <cols>
    <col min="1" max="1" width="3.140625" style="5" customWidth="1"/>
    <col min="2" max="2" width="6.42578125" style="5" customWidth="1"/>
    <col min="3" max="19" width="10.5703125" style="5" customWidth="1"/>
    <col min="20" max="22" width="11.42578125" style="5"/>
    <col min="23" max="35" width="9.7109375" style="5" customWidth="1"/>
    <col min="36" max="16384" width="11.42578125" style="5"/>
  </cols>
  <sheetData>
    <row r="4" spans="1:35" ht="12.75" x14ac:dyDescent="0.2">
      <c r="A4" s="44" t="s">
        <v>82</v>
      </c>
    </row>
    <row r="5" spans="1:35" x14ac:dyDescent="0.15">
      <c r="AE5" s="77"/>
      <c r="AF5" s="77"/>
      <c r="AG5" s="77"/>
      <c r="AH5" s="77"/>
      <c r="AI5" s="77" t="s">
        <v>90</v>
      </c>
    </row>
    <row r="6" spans="1:35" ht="19.5" customHeight="1" x14ac:dyDescent="0.2">
      <c r="A6" s="97" t="s">
        <v>43</v>
      </c>
      <c r="B6" s="97"/>
      <c r="C6" s="97" t="s">
        <v>88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100"/>
      <c r="AF6" s="100"/>
      <c r="AG6" s="100"/>
      <c r="AH6" s="100"/>
      <c r="AI6" s="100"/>
    </row>
    <row r="7" spans="1:35" ht="18.75" customHeight="1" x14ac:dyDescent="0.2">
      <c r="A7" s="98"/>
      <c r="B7" s="98"/>
      <c r="C7" s="82">
        <v>1990</v>
      </c>
      <c r="D7" s="82">
        <v>1991</v>
      </c>
      <c r="E7" s="82">
        <v>1992</v>
      </c>
      <c r="F7" s="82">
        <v>1993</v>
      </c>
      <c r="G7" s="82">
        <v>1994</v>
      </c>
      <c r="H7" s="82">
        <v>1995</v>
      </c>
      <c r="I7" s="82">
        <v>1996</v>
      </c>
      <c r="J7" s="82">
        <v>1997</v>
      </c>
      <c r="K7" s="82">
        <v>1998</v>
      </c>
      <c r="L7" s="82">
        <v>1999</v>
      </c>
      <c r="M7" s="82">
        <v>2000</v>
      </c>
      <c r="N7" s="82">
        <v>2001</v>
      </c>
      <c r="O7" s="82">
        <v>2002</v>
      </c>
      <c r="P7" s="82">
        <v>2003</v>
      </c>
      <c r="Q7" s="82">
        <v>2004</v>
      </c>
      <c r="R7" s="82">
        <v>2005</v>
      </c>
      <c r="S7" s="82">
        <v>2006</v>
      </c>
      <c r="T7" s="82">
        <v>2007</v>
      </c>
      <c r="U7" s="82">
        <v>2008</v>
      </c>
      <c r="V7" s="82">
        <v>2009</v>
      </c>
      <c r="W7" s="82">
        <v>2010</v>
      </c>
      <c r="X7" s="82">
        <v>2011</v>
      </c>
      <c r="Y7" s="82">
        <v>2012</v>
      </c>
      <c r="Z7" s="82">
        <v>2013</v>
      </c>
      <c r="AA7" s="82">
        <v>2014</v>
      </c>
      <c r="AB7" s="82">
        <v>2015</v>
      </c>
      <c r="AC7" s="82">
        <v>2016</v>
      </c>
      <c r="AD7" s="82">
        <v>2017</v>
      </c>
      <c r="AE7" s="82">
        <v>2018</v>
      </c>
      <c r="AF7" s="82">
        <v>2019</v>
      </c>
      <c r="AG7" s="82">
        <v>2020</v>
      </c>
      <c r="AH7" s="82">
        <v>2021</v>
      </c>
      <c r="AI7" s="82">
        <v>2022</v>
      </c>
    </row>
    <row r="8" spans="1:35" ht="15" customHeight="1" x14ac:dyDescent="0.2">
      <c r="A8" s="38" t="s">
        <v>42</v>
      </c>
      <c r="B8" s="38"/>
      <c r="C8" s="39">
        <f>'CF Transport'!C20</f>
        <v>47.2</v>
      </c>
      <c r="D8" s="39">
        <f>'CF Transport'!D20</f>
        <v>49.8</v>
      </c>
      <c r="E8" s="39">
        <f>'CF Transport'!E20</f>
        <v>52.2</v>
      </c>
      <c r="F8" s="39">
        <f>'CF Transport'!F20</f>
        <v>52.2</v>
      </c>
      <c r="G8" s="39">
        <f>'CF Transport'!G20</f>
        <v>51.6</v>
      </c>
      <c r="H8" s="39">
        <f>'CF Transport'!H20</f>
        <v>53.2</v>
      </c>
      <c r="I8" s="39">
        <f>'CF Transport'!I20</f>
        <v>58.4</v>
      </c>
      <c r="J8" s="39">
        <f>'CF Transport'!J20</f>
        <v>56.1</v>
      </c>
      <c r="K8" s="39">
        <f>'CF Transport'!K20</f>
        <v>48.6</v>
      </c>
      <c r="L8" s="39">
        <f>'CF Transport'!L20</f>
        <v>56.6</v>
      </c>
      <c r="M8" s="39">
        <f>'CF Transport'!M20</f>
        <v>56</v>
      </c>
      <c r="N8" s="39">
        <f>'CF Transport'!N20</f>
        <v>62</v>
      </c>
      <c r="O8" s="39">
        <f>'CF Transport'!O20</f>
        <v>61</v>
      </c>
      <c r="P8" s="39">
        <f>'CF Transport'!P20</f>
        <v>64.161927464000001</v>
      </c>
      <c r="Q8" s="39">
        <f>'CF Transport'!Q20</f>
        <v>67.210699704000007</v>
      </c>
      <c r="R8" s="39">
        <f>'CF Transport'!R20</f>
        <v>66.271023111999995</v>
      </c>
      <c r="S8" s="39">
        <f>'CF Transport'!S20</f>
        <v>69.564094261999998</v>
      </c>
      <c r="T8" s="39">
        <f>'CF Transport'!T20</f>
        <v>75.129453541999993</v>
      </c>
      <c r="U8" s="39">
        <f>'CF Transport'!U20</f>
        <v>80.105347666</v>
      </c>
      <c r="V8" s="39">
        <f>'CF Transport'!V20</f>
        <v>81.834577530000004</v>
      </c>
      <c r="W8" s="39">
        <f>'CF Transport'!W20</f>
        <v>85.955791356000006</v>
      </c>
      <c r="X8" s="39">
        <f>'CF Transport'!X20</f>
        <v>88.778270677999998</v>
      </c>
      <c r="Y8" s="39">
        <f>'CF Transport'!Y20</f>
        <v>86.125998342000003</v>
      </c>
      <c r="Z8" s="39">
        <f>'CF Transport'!Z20</f>
        <v>86.148271739999998</v>
      </c>
      <c r="AA8" s="39">
        <f>'CF Transport'!AA20</f>
        <v>86.511895736</v>
      </c>
      <c r="AB8" s="39">
        <f>'CF Transport'!AB20</f>
        <v>86.488492641999997</v>
      </c>
      <c r="AC8" s="39">
        <f>'CF Transport'!AC20</f>
        <v>86.887147705999993</v>
      </c>
      <c r="AD8" s="39">
        <f>'CF Transport'!AD20</f>
        <v>89.802902713999998</v>
      </c>
      <c r="AE8" s="39">
        <f>'CF Transport'!AE20</f>
        <v>89.932293240000007</v>
      </c>
      <c r="AF8" s="39">
        <f>'CF Transport'!AF20</f>
        <v>89.980729041999993</v>
      </c>
      <c r="AG8" s="39">
        <f>'CF Transport'!AG20</f>
        <v>78.422832830000004</v>
      </c>
      <c r="AH8" s="39">
        <f>'CF Transport'!AH20</f>
        <v>80.494514522000003</v>
      </c>
      <c r="AI8" s="39">
        <f>'CF Transport'!AI20</f>
        <v>88.710447294000005</v>
      </c>
    </row>
    <row r="9" spans="1:35" ht="15" customHeight="1" x14ac:dyDescent="0.2">
      <c r="A9" s="38" t="s">
        <v>38</v>
      </c>
      <c r="B9" s="38"/>
      <c r="C9" s="39">
        <f>'CF Industrial'!C25</f>
        <v>1162.20723659962</v>
      </c>
      <c r="D9" s="39">
        <f>'CF Industrial'!D25</f>
        <v>1150.77425336376</v>
      </c>
      <c r="E9" s="39">
        <f>'CF Industrial'!E25</f>
        <v>1119.45456096983</v>
      </c>
      <c r="F9" s="39">
        <f>'CF Industrial'!F25</f>
        <v>1090.03237757789</v>
      </c>
      <c r="G9" s="39">
        <f>'CF Industrial'!G25</f>
        <v>1159.2746807040501</v>
      </c>
      <c r="H9" s="39">
        <f>'CF Industrial'!H25</f>
        <v>1220.5692515974899</v>
      </c>
      <c r="I9" s="39">
        <f>'CF Industrial'!I25</f>
        <v>1246.4957847002199</v>
      </c>
      <c r="J9" s="39">
        <f>'CF Industrial'!J25</f>
        <v>1316.86946661672</v>
      </c>
      <c r="K9" s="39">
        <f>'CF Industrial'!K25</f>
        <v>1460.4615342804</v>
      </c>
      <c r="L9" s="39">
        <f>'CF Industrial'!L25</f>
        <v>1485.70379932325</v>
      </c>
      <c r="M9" s="39">
        <f>'CF Industrial'!M25</f>
        <v>1544.7461800475401</v>
      </c>
      <c r="N9" s="39">
        <f>'CF Industrial'!N25</f>
        <v>1603.8491226010001</v>
      </c>
      <c r="O9" s="39">
        <f>'CF Industrial'!O25</f>
        <v>1648.8413504251901</v>
      </c>
      <c r="P9" s="39">
        <f>'CF Industrial'!P25</f>
        <v>1687.6407423374301</v>
      </c>
      <c r="Q9" s="39">
        <f>'CF Industrial'!Q25</f>
        <v>1697.63058333657</v>
      </c>
      <c r="R9" s="39">
        <f>'CF Industrial'!R25</f>
        <v>1740.77098363956</v>
      </c>
      <c r="S9" s="39">
        <f>'CF Industrial'!S25</f>
        <v>1760.59205179987</v>
      </c>
      <c r="T9" s="39">
        <f>'CF Industrial'!T25</f>
        <v>1766.5680404572399</v>
      </c>
      <c r="U9" s="39">
        <f>'CF Industrial'!U25</f>
        <v>1655.41737597675</v>
      </c>
      <c r="V9" s="39">
        <f>'CF Industrial'!V25</f>
        <v>1455.7697992101901</v>
      </c>
      <c r="W9" s="39">
        <f>'CF Industrial'!W25</f>
        <v>1500.2170136841501</v>
      </c>
      <c r="X9" s="39">
        <f>'CF Industrial'!X25</f>
        <v>1489.65240949757</v>
      </c>
      <c r="Y9" s="39">
        <f>'CF Industrial'!Y25</f>
        <v>1440.9999941001799</v>
      </c>
      <c r="Z9" s="39">
        <f>'CF Industrial'!Z25</f>
        <v>1387.20621596504</v>
      </c>
      <c r="AA9" s="39">
        <f>'CF Industrial'!AA25</f>
        <v>1421.88953144263</v>
      </c>
      <c r="AB9" s="39">
        <f>'CF Industrial'!AB25</f>
        <v>1455.7216714190399</v>
      </c>
      <c r="AC9" s="39">
        <f>'CF Industrial'!AC25</f>
        <v>1468.6778490193699</v>
      </c>
      <c r="AD9" s="39">
        <f>'CF Industrial'!AD25</f>
        <v>1514.84388150414</v>
      </c>
      <c r="AE9" s="39">
        <f>'CF Industrial'!AE25</f>
        <v>1438.63924344661</v>
      </c>
      <c r="AF9" s="39">
        <f>'CF Industrial'!AF25</f>
        <v>1435.0575844611701</v>
      </c>
      <c r="AG9" s="39">
        <f>'CF Industrial'!AG25</f>
        <v>1344.28936187915</v>
      </c>
      <c r="AH9" s="39">
        <f>'CF Industrial'!AH25</f>
        <v>1386.3356319268801</v>
      </c>
      <c r="AI9" s="39">
        <f>'CF Industrial'!AI25</f>
        <v>1315.1452228835501</v>
      </c>
    </row>
    <row r="10" spans="1:35" ht="15" customHeight="1" x14ac:dyDescent="0.2">
      <c r="A10" s="38" t="s">
        <v>39</v>
      </c>
      <c r="B10" s="38"/>
      <c r="C10" s="39">
        <f>'CF Domèstic'!C23</f>
        <v>466.7</v>
      </c>
      <c r="D10" s="39">
        <f>'CF Domèstic'!D23</f>
        <v>542.79999999999995</v>
      </c>
      <c r="E10" s="39">
        <f>'CF Domèstic'!E23</f>
        <v>546</v>
      </c>
      <c r="F10" s="39">
        <f>'CF Domèstic'!F23</f>
        <v>555</v>
      </c>
      <c r="G10" s="39">
        <f>'CF Domèstic'!G23</f>
        <v>554.1</v>
      </c>
      <c r="H10" s="39">
        <f>'CF Domèstic'!H23</f>
        <v>561</v>
      </c>
      <c r="I10" s="39">
        <f>'CF Domèstic'!I23</f>
        <v>579.6</v>
      </c>
      <c r="J10" s="39">
        <f>'CF Domèstic'!J23</f>
        <v>587.70000000000005</v>
      </c>
      <c r="K10" s="39">
        <f>'CF Domèstic'!K23</f>
        <v>616.9</v>
      </c>
      <c r="L10" s="39">
        <f>'CF Domèstic'!L23</f>
        <v>628.6</v>
      </c>
      <c r="M10" s="39">
        <f>'CF Domèstic'!M23</f>
        <v>687.4</v>
      </c>
      <c r="N10" s="39">
        <f>'CF Domèstic'!N23</f>
        <v>707.6</v>
      </c>
      <c r="O10" s="39">
        <f>'CF Domèstic'!O23</f>
        <v>751.2</v>
      </c>
      <c r="P10" s="39">
        <f>'CF Domèstic'!P23</f>
        <v>808.17378542799997</v>
      </c>
      <c r="Q10" s="39">
        <f>'CF Domèstic'!Q23</f>
        <v>839.00667046199999</v>
      </c>
      <c r="R10" s="39">
        <f>'CF Domèstic'!R23</f>
        <v>886.54912742399995</v>
      </c>
      <c r="S10" s="39">
        <f>'CF Domèstic'!S23</f>
        <v>907.35268626599998</v>
      </c>
      <c r="T10" s="39">
        <f>'CF Domèstic'!T23</f>
        <v>926.13869706200001</v>
      </c>
      <c r="U10" s="39">
        <f>'CF Domèstic'!U23</f>
        <v>947.02920809600005</v>
      </c>
      <c r="V10" s="39">
        <f>'CF Domèstic'!V23</f>
        <v>989.34862189800003</v>
      </c>
      <c r="W10" s="39">
        <f>'CF Domèstic'!W23</f>
        <v>975.57622723400004</v>
      </c>
      <c r="X10" s="39">
        <f>'CF Domèstic'!X23</f>
        <v>920.36106768000002</v>
      </c>
      <c r="Y10" s="39">
        <f>'CF Domèstic'!Y23</f>
        <v>917.35024913200004</v>
      </c>
      <c r="Z10" s="39">
        <f>'CF Domèstic'!Z23</f>
        <v>881.41368008434802</v>
      </c>
      <c r="AA10" s="39">
        <f>'CF Domèstic'!AA23</f>
        <v>826.33958780728506</v>
      </c>
      <c r="AB10" s="39">
        <f>'CF Domèstic'!AB23</f>
        <v>838.75491628957195</v>
      </c>
      <c r="AC10" s="39">
        <f>'CF Domèstic'!AC23</f>
        <v>842.06752883808895</v>
      </c>
      <c r="AD10" s="39">
        <f>'CF Domèstic'!AD23</f>
        <v>856.57378936775694</v>
      </c>
      <c r="AE10" s="39">
        <f>'CF Domèstic'!AE23</f>
        <v>877.32733745447797</v>
      </c>
      <c r="AF10" s="39">
        <f>'CF Domèstic'!AF23</f>
        <v>865.81468095044499</v>
      </c>
      <c r="AG10" s="39">
        <f>'CF Domèstic'!AG23</f>
        <v>893.297953200199</v>
      </c>
      <c r="AH10" s="39">
        <f>'CF Domèstic'!AH23</f>
        <v>845.20604470959904</v>
      </c>
      <c r="AI10" s="39">
        <f>'CF Domèstic'!AI23</f>
        <v>860.43376753524001</v>
      </c>
    </row>
    <row r="11" spans="1:35" ht="15" customHeight="1" x14ac:dyDescent="0.2">
      <c r="A11" s="38" t="s">
        <v>40</v>
      </c>
      <c r="B11" s="38"/>
      <c r="C11" s="39">
        <f>'CF Serveis'!C25</f>
        <v>475.4</v>
      </c>
      <c r="D11" s="39">
        <f>'CF Serveis'!D25</f>
        <v>492.1</v>
      </c>
      <c r="E11" s="39">
        <f>'CF Serveis'!E25</f>
        <v>584.5</v>
      </c>
      <c r="F11" s="39">
        <f>'CF Serveis'!F25</f>
        <v>589.5</v>
      </c>
      <c r="G11" s="39">
        <f>'CF Serveis'!G25</f>
        <v>617.29999999999995</v>
      </c>
      <c r="H11" s="39">
        <f>'CF Serveis'!H25</f>
        <v>646.29999999999995</v>
      </c>
      <c r="I11" s="39">
        <f>'CF Serveis'!I25</f>
        <v>690.1</v>
      </c>
      <c r="J11" s="39">
        <f>'CF Serveis'!J25</f>
        <v>726.4</v>
      </c>
      <c r="K11" s="39">
        <f>'CF Serveis'!K25</f>
        <v>741.7</v>
      </c>
      <c r="L11" s="39">
        <f>'CF Serveis'!L25</f>
        <v>791.5</v>
      </c>
      <c r="M11" s="39">
        <f>'CF Serveis'!M25</f>
        <v>805</v>
      </c>
      <c r="N11" s="39">
        <f>'CF Serveis'!N25</f>
        <v>957.2</v>
      </c>
      <c r="O11" s="39">
        <f>'CF Serveis'!O25</f>
        <v>945.3</v>
      </c>
      <c r="P11" s="39">
        <f>'CF Serveis'!P25</f>
        <v>1090.8839194863999</v>
      </c>
      <c r="Q11" s="39">
        <f>'CF Serveis'!Q25</f>
        <v>1144.30130815137</v>
      </c>
      <c r="R11" s="39">
        <f>'CF Serveis'!R25</f>
        <v>1207.2008912634999</v>
      </c>
      <c r="S11" s="39">
        <f>'CF Serveis'!S25</f>
        <v>1265.2743877784401</v>
      </c>
      <c r="T11" s="39">
        <f>'CF Serveis'!T25</f>
        <v>1292.3221285696</v>
      </c>
      <c r="U11" s="39">
        <f>'CF Serveis'!U25</f>
        <v>1311.9916461712</v>
      </c>
      <c r="V11" s="39">
        <f>'CF Serveis'!V25</f>
        <v>1306.8515208138899</v>
      </c>
      <c r="W11" s="39">
        <f>'CF Serveis'!W25</f>
        <v>1303.2793318081201</v>
      </c>
      <c r="X11" s="39">
        <f>'CF Serveis'!X25</f>
        <v>1309.0920507897899</v>
      </c>
      <c r="Y11" s="39">
        <f>'CF Serveis'!Y25</f>
        <v>1276.8387074381001</v>
      </c>
      <c r="Z11" s="39">
        <f>'CF Serveis'!Z25</f>
        <v>1223.7040576556101</v>
      </c>
      <c r="AA11" s="39">
        <f>'CF Serveis'!AA25</f>
        <v>1199.6999408772101</v>
      </c>
      <c r="AB11" s="39">
        <f>'CF Serveis'!AB25</f>
        <v>1223.7260491464399</v>
      </c>
      <c r="AC11" s="39">
        <f>'CF Serveis'!AC25</f>
        <v>1222.9847632297301</v>
      </c>
      <c r="AD11" s="39">
        <f>'CF Serveis'!AD25</f>
        <v>1242.14562679291</v>
      </c>
      <c r="AE11" s="39">
        <f>'CF Serveis'!AE25</f>
        <v>1250.71886515952</v>
      </c>
      <c r="AF11" s="39">
        <f>'CF Serveis'!AF25</f>
        <v>1243.91192944353</v>
      </c>
      <c r="AG11" s="39">
        <f>'CF Serveis'!AG25</f>
        <v>1084.0105295266601</v>
      </c>
      <c r="AH11" s="39">
        <f>'CF Serveis'!AH25</f>
        <v>1157.0583035202901</v>
      </c>
      <c r="AI11" s="39">
        <f>'CF Serveis'!AI25</f>
        <v>1231.9232325742601</v>
      </c>
    </row>
    <row r="12" spans="1:35" ht="15" customHeight="1" thickBot="1" x14ac:dyDescent="0.25">
      <c r="A12" s="38" t="s">
        <v>41</v>
      </c>
      <c r="B12" s="38"/>
      <c r="C12" s="39">
        <f>'CF Primari'!C18</f>
        <v>25.1</v>
      </c>
      <c r="D12" s="39">
        <f>'CF Primari'!D18</f>
        <v>23.8</v>
      </c>
      <c r="E12" s="39">
        <f>'CF Primari'!E18</f>
        <v>21.1</v>
      </c>
      <c r="F12" s="39">
        <f>'CF Primari'!F18</f>
        <v>22.3</v>
      </c>
      <c r="G12" s="39">
        <f>'CF Primari'!G18</f>
        <v>23.4</v>
      </c>
      <c r="H12" s="39">
        <f>'CF Primari'!H18</f>
        <v>24.1</v>
      </c>
      <c r="I12" s="39">
        <f>'CF Primari'!I18</f>
        <v>23.4</v>
      </c>
      <c r="J12" s="39">
        <f>'CF Primari'!J18</f>
        <v>23.6</v>
      </c>
      <c r="K12" s="39">
        <f>'CF Primari'!K18</f>
        <v>25</v>
      </c>
      <c r="L12" s="39">
        <f>'CF Primari'!L18</f>
        <v>22.6</v>
      </c>
      <c r="M12" s="39">
        <f>'CF Primari'!M18</f>
        <v>26.9</v>
      </c>
      <c r="N12" s="39">
        <f>'CF Primari'!N18</f>
        <v>33.4</v>
      </c>
      <c r="O12" s="39">
        <f>'CF Primari'!O18</f>
        <v>34</v>
      </c>
      <c r="P12" s="39">
        <f>'CF Primari'!P18</f>
        <v>27.077760221999998</v>
      </c>
      <c r="Q12" s="39">
        <f>'CF Primari'!Q18</f>
        <v>27.554028652</v>
      </c>
      <c r="R12" s="39">
        <f>'CF Primari'!R18</f>
        <v>29.413596332000001</v>
      </c>
      <c r="S12" s="39">
        <f>'CF Primari'!S18</f>
        <v>30.234023604000001</v>
      </c>
      <c r="T12" s="39">
        <f>'CF Primari'!T18</f>
        <v>30.280179029999999</v>
      </c>
      <c r="U12" s="39">
        <f>'CF Primari'!U18</f>
        <v>30.624241638000001</v>
      </c>
      <c r="V12" s="39">
        <f>'CF Primari'!V18</f>
        <v>29.635202851999999</v>
      </c>
      <c r="W12" s="39">
        <f>'CF Primari'!W18</f>
        <v>29.299077872000002</v>
      </c>
      <c r="X12" s="39">
        <f>'CF Primari'!X18</f>
        <v>30.543281495999999</v>
      </c>
      <c r="Y12" s="39">
        <f>'CF Primari'!Y18</f>
        <v>30.528505406000001</v>
      </c>
      <c r="Z12" s="39">
        <f>'CF Primari'!Z18</f>
        <v>28.977870885191699</v>
      </c>
      <c r="AA12" s="39">
        <f>'CF Primari'!AA18</f>
        <v>28.8579037329743</v>
      </c>
      <c r="AB12" s="39">
        <f>'CF Primari'!AB18</f>
        <v>30.607033824535598</v>
      </c>
      <c r="AC12" s="39">
        <f>'CF Primari'!AC18</f>
        <v>32.394586977382097</v>
      </c>
      <c r="AD12" s="39">
        <f>'CF Primari'!AD18</f>
        <v>33.625726846818097</v>
      </c>
      <c r="AE12" s="39">
        <f>'CF Primari'!AE18</f>
        <v>32.833954924742997</v>
      </c>
      <c r="AF12" s="39">
        <f>'CF Primari'!AF18</f>
        <v>35.308241511425003</v>
      </c>
      <c r="AG12" s="39">
        <f>'CF Primari'!AG18</f>
        <v>32.272594747680898</v>
      </c>
      <c r="AH12" s="39">
        <f>'CF Primari'!AH18</f>
        <v>33.368747743000299</v>
      </c>
      <c r="AI12" s="39">
        <f>'CF Primari'!AI18</f>
        <v>34.616865139657897</v>
      </c>
    </row>
    <row r="13" spans="1:35" ht="22.5" customHeight="1" thickBot="1" x14ac:dyDescent="0.25">
      <c r="A13" s="22" t="s">
        <v>3</v>
      </c>
      <c r="B13" s="22"/>
      <c r="C13" s="23">
        <f>SUM(C8:C12)</f>
        <v>2176.6072365996201</v>
      </c>
      <c r="D13" s="23">
        <f t="shared" ref="D13:V13" si="0">SUM(D8:D12)</f>
        <v>2259.2742533637602</v>
      </c>
      <c r="E13" s="23">
        <f t="shared" si="0"/>
        <v>2323.25456096983</v>
      </c>
      <c r="F13" s="23">
        <f t="shared" si="0"/>
        <v>2309.0323775778902</v>
      </c>
      <c r="G13" s="23">
        <f t="shared" si="0"/>
        <v>2405.6746807040504</v>
      </c>
      <c r="H13" s="23">
        <f t="shared" si="0"/>
        <v>2505.1692515974896</v>
      </c>
      <c r="I13" s="23">
        <f t="shared" si="0"/>
        <v>2597.9957847002202</v>
      </c>
      <c r="J13" s="23">
        <f t="shared" si="0"/>
        <v>2710.66946661672</v>
      </c>
      <c r="K13" s="23">
        <f t="shared" si="0"/>
        <v>2892.6615342803998</v>
      </c>
      <c r="L13" s="23">
        <f t="shared" si="0"/>
        <v>2985.00379932325</v>
      </c>
      <c r="M13" s="23">
        <f t="shared" si="0"/>
        <v>3120.04618004754</v>
      </c>
      <c r="N13" s="23">
        <f t="shared" si="0"/>
        <v>3364.0491226010004</v>
      </c>
      <c r="O13" s="23">
        <f t="shared" si="0"/>
        <v>3440.3413504251903</v>
      </c>
      <c r="P13" s="23">
        <f t="shared" si="0"/>
        <v>3677.93813493783</v>
      </c>
      <c r="Q13" s="23">
        <f t="shared" si="0"/>
        <v>3775.7032903059398</v>
      </c>
      <c r="R13" s="23">
        <f t="shared" si="0"/>
        <v>3930.2056217710601</v>
      </c>
      <c r="S13" s="23">
        <f t="shared" si="0"/>
        <v>4033.0172437103101</v>
      </c>
      <c r="T13" s="23">
        <f t="shared" si="0"/>
        <v>4090.4384986608397</v>
      </c>
      <c r="U13" s="23">
        <f t="shared" si="0"/>
        <v>4025.1678195479499</v>
      </c>
      <c r="V13" s="23">
        <f t="shared" si="0"/>
        <v>3863.4397223040801</v>
      </c>
      <c r="W13" s="23">
        <f t="shared" ref="W13:AD13" si="1">SUM(W8:W12)</f>
        <v>3894.3274419542699</v>
      </c>
      <c r="X13" s="23">
        <f t="shared" si="1"/>
        <v>3838.42708014136</v>
      </c>
      <c r="Y13" s="23">
        <f t="shared" si="1"/>
        <v>3751.8434544182796</v>
      </c>
      <c r="Z13" s="23">
        <f t="shared" si="1"/>
        <v>3607.4500963301898</v>
      </c>
      <c r="AA13" s="23">
        <f t="shared" si="1"/>
        <v>3563.2988595960992</v>
      </c>
      <c r="AB13" s="23">
        <f t="shared" si="1"/>
        <v>3635.2981633215873</v>
      </c>
      <c r="AC13" s="23">
        <f t="shared" si="1"/>
        <v>3653.0118757705709</v>
      </c>
      <c r="AD13" s="23">
        <f t="shared" si="1"/>
        <v>3736.9919272256247</v>
      </c>
      <c r="AE13" s="23">
        <f t="shared" ref="AE13:AI13" si="2">SUM(AE8:AE12)</f>
        <v>3689.4516942253513</v>
      </c>
      <c r="AF13" s="23">
        <f t="shared" ref="AF13:AH13" si="3">SUM(AF8:AF12)</f>
        <v>3670.0731654085698</v>
      </c>
      <c r="AG13" s="23">
        <f t="shared" si="3"/>
        <v>3432.2932721836905</v>
      </c>
      <c r="AH13" s="23">
        <f t="shared" si="3"/>
        <v>3502.4632424217698</v>
      </c>
      <c r="AI13" s="23">
        <f t="shared" si="2"/>
        <v>3530.8295354267079</v>
      </c>
    </row>
    <row r="14" spans="1:35" x14ac:dyDescent="0.2">
      <c r="A14" s="6"/>
      <c r="B14" s="6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</row>
    <row r="15" spans="1:35" x14ac:dyDescent="0.2">
      <c r="A15" s="6"/>
      <c r="B15" s="6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35" ht="19.5" customHeight="1" x14ac:dyDescent="0.2">
      <c r="A16" s="97" t="s">
        <v>43</v>
      </c>
      <c r="B16" s="97"/>
      <c r="C16" s="97" t="s">
        <v>22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100"/>
      <c r="AF16" s="100"/>
      <c r="AG16" s="100"/>
      <c r="AH16" s="100"/>
      <c r="AI16" s="100"/>
    </row>
    <row r="17" spans="1:35" ht="18.75" customHeight="1" x14ac:dyDescent="0.2">
      <c r="A17" s="98"/>
      <c r="B17" s="98"/>
      <c r="C17" s="82">
        <v>1990</v>
      </c>
      <c r="D17" s="82">
        <v>1991</v>
      </c>
      <c r="E17" s="82">
        <v>1992</v>
      </c>
      <c r="F17" s="82">
        <v>1993</v>
      </c>
      <c r="G17" s="82">
        <v>1994</v>
      </c>
      <c r="H17" s="82">
        <v>1995</v>
      </c>
      <c r="I17" s="82">
        <v>1996</v>
      </c>
      <c r="J17" s="82">
        <v>1997</v>
      </c>
      <c r="K17" s="82">
        <v>1998</v>
      </c>
      <c r="L17" s="82">
        <v>1999</v>
      </c>
      <c r="M17" s="82">
        <v>2000</v>
      </c>
      <c r="N17" s="82">
        <v>2001</v>
      </c>
      <c r="O17" s="82">
        <v>2002</v>
      </c>
      <c r="P17" s="82">
        <v>2003</v>
      </c>
      <c r="Q17" s="82">
        <v>2004</v>
      </c>
      <c r="R17" s="82">
        <v>2005</v>
      </c>
      <c r="S17" s="82">
        <v>2006</v>
      </c>
      <c r="T17" s="82">
        <v>2007</v>
      </c>
      <c r="U17" s="82">
        <v>2008</v>
      </c>
      <c r="V17" s="82">
        <v>2009</v>
      </c>
      <c r="W17" s="82">
        <v>2010</v>
      </c>
      <c r="X17" s="82">
        <v>2011</v>
      </c>
      <c r="Y17" s="82">
        <v>2012</v>
      </c>
      <c r="Z17" s="82">
        <v>2013</v>
      </c>
      <c r="AA17" s="82">
        <v>2014</v>
      </c>
      <c r="AB17" s="82">
        <v>2015</v>
      </c>
      <c r="AC17" s="82">
        <v>2016</v>
      </c>
      <c r="AD17" s="82">
        <v>2017</v>
      </c>
      <c r="AE17" s="82">
        <v>2018</v>
      </c>
      <c r="AF17" s="82">
        <v>2019</v>
      </c>
      <c r="AG17" s="82">
        <v>2020</v>
      </c>
      <c r="AH17" s="82">
        <v>2021</v>
      </c>
      <c r="AI17" s="82">
        <v>2022</v>
      </c>
    </row>
    <row r="18" spans="1:35" ht="15" customHeight="1" x14ac:dyDescent="0.2">
      <c r="A18" s="40" t="s">
        <v>42</v>
      </c>
      <c r="B18" s="40"/>
      <c r="C18" s="40">
        <f>C8/C$13</f>
        <v>2.1685124999279919E-2</v>
      </c>
      <c r="D18" s="40">
        <f t="shared" ref="D18:V22" si="4">D8/D$13</f>
        <v>2.2042476660748198E-2</v>
      </c>
      <c r="E18" s="40">
        <f t="shared" si="4"/>
        <v>2.2468480586220994E-2</v>
      </c>
      <c r="F18" s="40">
        <f t="shared" si="4"/>
        <v>2.2606872258221139E-2</v>
      </c>
      <c r="G18" s="40">
        <f t="shared" si="4"/>
        <v>2.144928423360162E-2</v>
      </c>
      <c r="H18" s="40">
        <f t="shared" si="4"/>
        <v>2.1236090122883144E-2</v>
      </c>
      <c r="I18" s="40">
        <f t="shared" si="4"/>
        <v>2.247886634147819E-2</v>
      </c>
      <c r="J18" s="40">
        <f t="shared" si="4"/>
        <v>2.0695994362610482E-2</v>
      </c>
      <c r="K18" s="40">
        <f t="shared" si="4"/>
        <v>1.6801136055515083E-2</v>
      </c>
      <c r="L18" s="40">
        <f t="shared" si="4"/>
        <v>1.8961449902620615E-2</v>
      </c>
      <c r="M18" s="40">
        <f t="shared" si="4"/>
        <v>1.7948452288339762E-2</v>
      </c>
      <c r="N18" s="40">
        <f t="shared" si="4"/>
        <v>1.843017082701311E-2</v>
      </c>
      <c r="O18" s="40">
        <f t="shared" si="4"/>
        <v>1.773079871637186E-2</v>
      </c>
      <c r="P18" s="40">
        <f t="shared" si="4"/>
        <v>1.7445080670201257E-2</v>
      </c>
      <c r="Q18" s="40">
        <f t="shared" si="4"/>
        <v>1.7800842528215191E-2</v>
      </c>
      <c r="R18" s="40">
        <f t="shared" si="4"/>
        <v>1.6861973517338879E-2</v>
      </c>
      <c r="S18" s="40">
        <f t="shared" si="4"/>
        <v>1.7248647862958842E-2</v>
      </c>
      <c r="T18" s="40">
        <f t="shared" si="4"/>
        <v>1.836709036612981E-2</v>
      </c>
      <c r="U18" s="40">
        <f t="shared" si="4"/>
        <v>1.990111996746419E-2</v>
      </c>
      <c r="V18" s="40">
        <f t="shared" si="4"/>
        <v>2.1181792240101381E-2</v>
      </c>
      <c r="W18" s="40">
        <f t="shared" ref="W18:Z18" si="5">W8/W$13</f>
        <v>2.2072050344299057E-2</v>
      </c>
      <c r="X18" s="40">
        <f t="shared" si="5"/>
        <v>2.3128815221554373E-2</v>
      </c>
      <c r="Y18" s="40">
        <f t="shared" si="5"/>
        <v>2.2955648173586647E-2</v>
      </c>
      <c r="Z18" s="40">
        <f t="shared" si="5"/>
        <v>2.3880655155184952E-2</v>
      </c>
      <c r="AA18" s="40">
        <f t="shared" ref="AA18:AD18" si="6">AA8/AA$13</f>
        <v>2.427859664451669E-2</v>
      </c>
      <c r="AB18" s="40">
        <f t="shared" si="6"/>
        <v>2.3791306450355945E-2</v>
      </c>
      <c r="AC18" s="40">
        <f t="shared" si="6"/>
        <v>2.3785071240063217E-2</v>
      </c>
      <c r="AD18" s="40">
        <f t="shared" si="6"/>
        <v>2.4030799226443727E-2</v>
      </c>
      <c r="AE18" s="40">
        <f t="shared" ref="AE18:AI18" si="7">AE8/AE$13</f>
        <v>2.4375517202396241E-2</v>
      </c>
      <c r="AF18" s="40">
        <f t="shared" ref="AF18:AH18" si="8">AF8/AF$13</f>
        <v>2.4517421039474813E-2</v>
      </c>
      <c r="AG18" s="40">
        <f t="shared" si="8"/>
        <v>2.2848523308180452E-2</v>
      </c>
      <c r="AH18" s="40">
        <f t="shared" si="8"/>
        <v>2.2982258185339947E-2</v>
      </c>
      <c r="AI18" s="40">
        <f t="shared" si="7"/>
        <v>2.5124534165107796E-2</v>
      </c>
    </row>
    <row r="19" spans="1:35" ht="15" customHeight="1" x14ac:dyDescent="0.2">
      <c r="A19" s="40" t="s">
        <v>38</v>
      </c>
      <c r="B19" s="40"/>
      <c r="C19" s="40">
        <f t="shared" ref="C19:R22" si="9">C9/C$13</f>
        <v>0.53395358476123833</v>
      </c>
      <c r="D19" s="40">
        <f t="shared" si="9"/>
        <v>0.50935571529238177</v>
      </c>
      <c r="E19" s="40">
        <f t="shared" si="9"/>
        <v>0.48184756839668907</v>
      </c>
      <c r="F19" s="40">
        <f t="shared" si="9"/>
        <v>0.47207323213081281</v>
      </c>
      <c r="G19" s="40">
        <f t="shared" si="9"/>
        <v>0.48189170796974679</v>
      </c>
      <c r="H19" s="40">
        <f t="shared" si="9"/>
        <v>0.48722027496511888</v>
      </c>
      <c r="I19" s="40">
        <f t="shared" si="9"/>
        <v>0.47979130375842843</v>
      </c>
      <c r="J19" s="40">
        <f t="shared" si="9"/>
        <v>0.48580968016744225</v>
      </c>
      <c r="K19" s="40">
        <f t="shared" si="9"/>
        <v>0.50488503994426548</v>
      </c>
      <c r="L19" s="40">
        <f t="shared" si="9"/>
        <v>0.49772258234983946</v>
      </c>
      <c r="M19" s="40">
        <f t="shared" si="9"/>
        <v>0.49510362696747101</v>
      </c>
      <c r="N19" s="40">
        <f t="shared" si="9"/>
        <v>0.47676150500470199</v>
      </c>
      <c r="O19" s="40">
        <f t="shared" si="9"/>
        <v>0.47926678851835747</v>
      </c>
      <c r="P19" s="40">
        <f t="shared" si="9"/>
        <v>0.45885511947741259</v>
      </c>
      <c r="Q19" s="40">
        <f t="shared" si="9"/>
        <v>0.44961970070455759</v>
      </c>
      <c r="R19" s="40">
        <f t="shared" si="9"/>
        <v>0.44292109654433809</v>
      </c>
      <c r="S19" s="40">
        <f t="shared" si="4"/>
        <v>0.43654463777599772</v>
      </c>
      <c r="T19" s="40">
        <f t="shared" si="4"/>
        <v>0.43187742366389154</v>
      </c>
      <c r="U19" s="40">
        <f t="shared" si="4"/>
        <v>0.41126667264339384</v>
      </c>
      <c r="V19" s="40">
        <f t="shared" si="4"/>
        <v>0.37680665516945022</v>
      </c>
      <c r="W19" s="40">
        <f t="shared" ref="W19:Z19" si="10">W9/W$13</f>
        <v>0.38523134894155281</v>
      </c>
      <c r="X19" s="40">
        <f t="shared" si="10"/>
        <v>0.3880892819885769</v>
      </c>
      <c r="Y19" s="40">
        <f t="shared" si="10"/>
        <v>0.3840778570873517</v>
      </c>
      <c r="Z19" s="40">
        <f t="shared" si="10"/>
        <v>0.38453926705076974</v>
      </c>
      <c r="AA19" s="40">
        <f t="shared" ref="AA19:AD19" si="11">AA9/AA$13</f>
        <v>0.39903740535639537</v>
      </c>
      <c r="AB19" s="40">
        <f t="shared" si="11"/>
        <v>0.40044079082881634</v>
      </c>
      <c r="AC19" s="40">
        <f t="shared" si="11"/>
        <v>0.40204573622131057</v>
      </c>
      <c r="AD19" s="40">
        <f t="shared" si="11"/>
        <v>0.40536450466158036</v>
      </c>
      <c r="AE19" s="40">
        <f t="shared" ref="AE19:AI19" si="12">AE9/AE$13</f>
        <v>0.38993307479762818</v>
      </c>
      <c r="AF19" s="40">
        <f t="shared" ref="AF19:AH19" si="13">AF9/AF$13</f>
        <v>0.39101606964868579</v>
      </c>
      <c r="AG19" s="40">
        <f t="shared" si="13"/>
        <v>0.39165923634022315</v>
      </c>
      <c r="AH19" s="40">
        <f t="shared" si="13"/>
        <v>0.39581732511439627</v>
      </c>
      <c r="AI19" s="40">
        <f t="shared" si="12"/>
        <v>0.37247485603255331</v>
      </c>
    </row>
    <row r="20" spans="1:35" ht="15" customHeight="1" x14ac:dyDescent="0.2">
      <c r="A20" s="40" t="s">
        <v>39</v>
      </c>
      <c r="B20" s="40"/>
      <c r="C20" s="40">
        <f t="shared" si="9"/>
        <v>0.21441626773652409</v>
      </c>
      <c r="D20" s="40">
        <f t="shared" si="4"/>
        <v>0.24025414320189001</v>
      </c>
      <c r="E20" s="40">
        <f t="shared" si="4"/>
        <v>0.23501514176392072</v>
      </c>
      <c r="F20" s="40">
        <f t="shared" si="4"/>
        <v>0.2403604234351098</v>
      </c>
      <c r="G20" s="40">
        <f t="shared" si="4"/>
        <v>0.23033039522943136</v>
      </c>
      <c r="H20" s="40">
        <f t="shared" si="4"/>
        <v>0.22393696539356095</v>
      </c>
      <c r="I20" s="40">
        <f t="shared" si="4"/>
        <v>0.2230950501972733</v>
      </c>
      <c r="J20" s="40">
        <f t="shared" si="4"/>
        <v>0.2168099088575077</v>
      </c>
      <c r="K20" s="40">
        <f t="shared" si="4"/>
        <v>0.21326380314089</v>
      </c>
      <c r="L20" s="40">
        <f t="shared" si="4"/>
        <v>0.21058599662168406</v>
      </c>
      <c r="M20" s="40">
        <f t="shared" si="4"/>
        <v>0.22031725183937056</v>
      </c>
      <c r="N20" s="40">
        <f t="shared" si="4"/>
        <v>0.21034175608378186</v>
      </c>
      <c r="O20" s="40">
        <f t="shared" si="4"/>
        <v>0.21835042615964825</v>
      </c>
      <c r="P20" s="40">
        <f t="shared" si="4"/>
        <v>0.2197355572000835</v>
      </c>
      <c r="Q20" s="40">
        <f t="shared" si="4"/>
        <v>0.22221202407936469</v>
      </c>
      <c r="R20" s="40">
        <f t="shared" si="4"/>
        <v>0.22557321747061576</v>
      </c>
      <c r="S20" s="40">
        <f t="shared" si="4"/>
        <v>0.22498110755193557</v>
      </c>
      <c r="T20" s="40">
        <f t="shared" si="4"/>
        <v>0.22641550468616181</v>
      </c>
      <c r="U20" s="40">
        <f t="shared" si="4"/>
        <v>0.23527695006822275</v>
      </c>
      <c r="V20" s="40">
        <f t="shared" si="4"/>
        <v>0.25607973541980661</v>
      </c>
      <c r="W20" s="40">
        <f t="shared" ref="W20:Z20" si="14">W10/W$13</f>
        <v>0.2505121209695792</v>
      </c>
      <c r="X20" s="40">
        <f t="shared" si="14"/>
        <v>0.23977557693921472</v>
      </c>
      <c r="Y20" s="40">
        <f t="shared" si="14"/>
        <v>0.24450653666045202</v>
      </c>
      <c r="Z20" s="40">
        <f t="shared" si="14"/>
        <v>0.24433149636109955</v>
      </c>
      <c r="AA20" s="40">
        <f t="shared" ref="AA20:AD20" si="15">AA10/AA$13</f>
        <v>0.23190296979494751</v>
      </c>
      <c r="AB20" s="40">
        <f t="shared" si="15"/>
        <v>0.23072520563848278</v>
      </c>
      <c r="AC20" s="40">
        <f t="shared" si="15"/>
        <v>0.23051321963207749</v>
      </c>
      <c r="AD20" s="40">
        <f t="shared" si="15"/>
        <v>0.22921478184826713</v>
      </c>
      <c r="AE20" s="40">
        <f t="shared" ref="AE20:AI20" si="16">AE10/AE$13</f>
        <v>0.23779342031436579</v>
      </c>
      <c r="AF20" s="40">
        <f t="shared" ref="AF20:AH20" si="17">AF10/AF$13</f>
        <v>0.23591210363623866</v>
      </c>
      <c r="AG20" s="40">
        <f t="shared" si="17"/>
        <v>0.26026271135970436</v>
      </c>
      <c r="AH20" s="40">
        <f t="shared" si="17"/>
        <v>0.24131760598440524</v>
      </c>
      <c r="AI20" s="40">
        <f t="shared" si="16"/>
        <v>0.24369167610671832</v>
      </c>
    </row>
    <row r="21" spans="1:35" ht="15" customHeight="1" x14ac:dyDescent="0.2">
      <c r="A21" s="40" t="s">
        <v>40</v>
      </c>
      <c r="B21" s="40"/>
      <c r="C21" s="40">
        <f t="shared" si="9"/>
        <v>0.21841331408173034</v>
      </c>
      <c r="D21" s="40">
        <f t="shared" si="4"/>
        <v>0.21781330852920061</v>
      </c>
      <c r="E21" s="40">
        <f t="shared" si="4"/>
        <v>0.25158672227291512</v>
      </c>
      <c r="F21" s="40">
        <f t="shared" si="4"/>
        <v>0.25530174705404907</v>
      </c>
      <c r="G21" s="40">
        <f t="shared" si="4"/>
        <v>0.25660161157756356</v>
      </c>
      <c r="H21" s="40">
        <f t="shared" si="4"/>
        <v>0.25798656102292056</v>
      </c>
      <c r="I21" s="40">
        <f t="shared" si="4"/>
        <v>0.26562783668243323</v>
      </c>
      <c r="J21" s="40">
        <f t="shared" si="4"/>
        <v>0.26797808030303483</v>
      </c>
      <c r="K21" s="40">
        <f t="shared" si="4"/>
        <v>0.25640746115999047</v>
      </c>
      <c r="L21" s="40">
        <f t="shared" si="4"/>
        <v>0.26515879148276</v>
      </c>
      <c r="M21" s="40">
        <f t="shared" si="4"/>
        <v>0.25800900164488405</v>
      </c>
      <c r="N21" s="40">
        <f t="shared" si="4"/>
        <v>0.28453805670349919</v>
      </c>
      <c r="O21" s="40">
        <f t="shared" si="4"/>
        <v>0.27476924633748068</v>
      </c>
      <c r="P21" s="40">
        <f t="shared" si="4"/>
        <v>0.2966020306659779</v>
      </c>
      <c r="Q21" s="40">
        <f t="shared" si="4"/>
        <v>0.30306971183073256</v>
      </c>
      <c r="R21" s="40">
        <f t="shared" si="4"/>
        <v>0.30715972838070021</v>
      </c>
      <c r="S21" s="40">
        <f t="shared" si="4"/>
        <v>0.3137289803934506</v>
      </c>
      <c r="T21" s="40">
        <f t="shared" si="4"/>
        <v>0.31593730818656501</v>
      </c>
      <c r="U21" s="40">
        <f t="shared" si="4"/>
        <v>0.32594706729980377</v>
      </c>
      <c r="V21" s="40">
        <f t="shared" si="4"/>
        <v>0.33826113897139026</v>
      </c>
      <c r="W21" s="40">
        <f t="shared" ref="W21:Z21" si="18">W11/W$13</f>
        <v>0.33466095268920226</v>
      </c>
      <c r="X21" s="40">
        <f t="shared" si="18"/>
        <v>0.34104908689357705</v>
      </c>
      <c r="Y21" s="40">
        <f t="shared" si="18"/>
        <v>0.34032302332189734</v>
      </c>
      <c r="Z21" s="40">
        <f t="shared" si="18"/>
        <v>0.33921579647088329</v>
      </c>
      <c r="AA21" s="40">
        <f t="shared" ref="AA21:AD21" si="19">AA11/AA$13</f>
        <v>0.33668238004970386</v>
      </c>
      <c r="AB21" s="40">
        <f t="shared" si="19"/>
        <v>0.33662329585321171</v>
      </c>
      <c r="AC21" s="40">
        <f t="shared" si="19"/>
        <v>0.33478806114523024</v>
      </c>
      <c r="AD21" s="40">
        <f t="shared" si="19"/>
        <v>0.33239184108034442</v>
      </c>
      <c r="AE21" s="40">
        <f t="shared" ref="AE21:AI21" si="20">AE11/AE$13</f>
        <v>0.33899857453537546</v>
      </c>
      <c r="AF21" s="40">
        <f t="shared" ref="AF21:AH21" si="21">AF11/AF$13</f>
        <v>0.33893382321849486</v>
      </c>
      <c r="AG21" s="40">
        <f t="shared" si="21"/>
        <v>0.31582689577018336</v>
      </c>
      <c r="AH21" s="40">
        <f t="shared" si="21"/>
        <v>0.33035558789197883</v>
      </c>
      <c r="AI21" s="40">
        <f t="shared" si="20"/>
        <v>0.3489047602592289</v>
      </c>
    </row>
    <row r="22" spans="1:35" ht="15" customHeight="1" thickBot="1" x14ac:dyDescent="0.25">
      <c r="A22" s="40" t="s">
        <v>41</v>
      </c>
      <c r="B22" s="40"/>
      <c r="C22" s="40">
        <f t="shared" si="9"/>
        <v>1.1531708421227244E-2</v>
      </c>
      <c r="D22" s="40">
        <f t="shared" si="4"/>
        <v>1.053435631577926E-2</v>
      </c>
      <c r="E22" s="40">
        <f t="shared" si="4"/>
        <v>9.0820869802540807E-3</v>
      </c>
      <c r="F22" s="40">
        <f t="shared" si="4"/>
        <v>9.6577251218071137E-3</v>
      </c>
      <c r="G22" s="40">
        <f t="shared" si="4"/>
        <v>9.727000989656549E-3</v>
      </c>
      <c r="H22" s="40">
        <f t="shared" si="4"/>
        <v>9.6201084955166109E-3</v>
      </c>
      <c r="I22" s="40">
        <f t="shared" si="4"/>
        <v>9.0069430203868085E-3</v>
      </c>
      <c r="J22" s="40">
        <f t="shared" si="4"/>
        <v>8.706336309404766E-3</v>
      </c>
      <c r="K22" s="40">
        <f t="shared" si="4"/>
        <v>8.6425596993390339E-3</v>
      </c>
      <c r="L22" s="40">
        <f t="shared" si="4"/>
        <v>7.5711796430958638E-3</v>
      </c>
      <c r="M22" s="40">
        <f t="shared" si="4"/>
        <v>8.6216672599346341E-3</v>
      </c>
      <c r="N22" s="40">
        <f t="shared" si="4"/>
        <v>9.9285113810038354E-3</v>
      </c>
      <c r="O22" s="40">
        <f t="shared" si="4"/>
        <v>9.8827402681416938E-3</v>
      </c>
      <c r="P22" s="40">
        <f t="shared" si="4"/>
        <v>7.3622119863246986E-3</v>
      </c>
      <c r="Q22" s="40">
        <f t="shared" si="4"/>
        <v>7.2977208571299934E-3</v>
      </c>
      <c r="R22" s="40">
        <f t="shared" si="4"/>
        <v>7.4839840870069832E-3</v>
      </c>
      <c r="S22" s="40">
        <f t="shared" si="4"/>
        <v>7.4966264156572735E-3</v>
      </c>
      <c r="T22" s="40">
        <f t="shared" si="4"/>
        <v>7.4026730972518873E-3</v>
      </c>
      <c r="U22" s="40">
        <f t="shared" si="4"/>
        <v>7.6081900211155129E-3</v>
      </c>
      <c r="V22" s="40">
        <f t="shared" si="4"/>
        <v>7.6706781992514541E-3</v>
      </c>
      <c r="W22" s="40">
        <f t="shared" ref="W22:Z22" si="22">W12/W$13</f>
        <v>7.523527055366715E-3</v>
      </c>
      <c r="X22" s="40">
        <f t="shared" si="22"/>
        <v>7.9572389570769612E-3</v>
      </c>
      <c r="Y22" s="40">
        <f t="shared" si="22"/>
        <v>8.136934756712396E-3</v>
      </c>
      <c r="Z22" s="40">
        <f t="shared" si="22"/>
        <v>8.0327849620623979E-3</v>
      </c>
      <c r="AA22" s="40">
        <f t="shared" ref="AA22:AD22" si="23">AA12/AA$13</f>
        <v>8.0986481544366874E-3</v>
      </c>
      <c r="AB22" s="40">
        <f t="shared" si="23"/>
        <v>8.4194012291332453E-3</v>
      </c>
      <c r="AC22" s="40">
        <f t="shared" si="23"/>
        <v>8.8679117613185265E-3</v>
      </c>
      <c r="AD22" s="40">
        <f t="shared" si="23"/>
        <v>8.9980731833643884E-3</v>
      </c>
      <c r="AE22" s="40">
        <f t="shared" ref="AE22:AI22" si="24">AE12/AE$13</f>
        <v>8.8994131502342158E-3</v>
      </c>
      <c r="AF22" s="40">
        <f t="shared" ref="AF22:AH22" si="25">AF12/AF$13</f>
        <v>9.6205824571059528E-3</v>
      </c>
      <c r="AG22" s="40">
        <f t="shared" si="25"/>
        <v>9.4026332217084872E-3</v>
      </c>
      <c r="AH22" s="40">
        <f t="shared" si="25"/>
        <v>9.5272228238796764E-3</v>
      </c>
      <c r="AI22" s="40">
        <f t="shared" si="24"/>
        <v>9.8041734363917346E-3</v>
      </c>
    </row>
    <row r="23" spans="1:35" ht="22.5" customHeight="1" thickBot="1" x14ac:dyDescent="0.25">
      <c r="A23" s="22" t="s">
        <v>3</v>
      </c>
      <c r="B23" s="22"/>
      <c r="C23" s="24">
        <f>SUM(C18:C22)</f>
        <v>0.99999999999999989</v>
      </c>
      <c r="D23" s="24">
        <f t="shared" ref="D23:V23" si="26">SUM(D18:D22)</f>
        <v>0.99999999999999989</v>
      </c>
      <c r="E23" s="24">
        <f t="shared" si="26"/>
        <v>0.99999999999999989</v>
      </c>
      <c r="F23" s="24">
        <f t="shared" si="26"/>
        <v>0.99999999999999989</v>
      </c>
      <c r="G23" s="24">
        <f t="shared" si="26"/>
        <v>0.99999999999999978</v>
      </c>
      <c r="H23" s="24">
        <f t="shared" si="26"/>
        <v>1.0000000000000002</v>
      </c>
      <c r="I23" s="24">
        <f t="shared" si="26"/>
        <v>0.99999999999999989</v>
      </c>
      <c r="J23" s="24">
        <f t="shared" si="26"/>
        <v>1</v>
      </c>
      <c r="K23" s="24">
        <f t="shared" si="26"/>
        <v>1</v>
      </c>
      <c r="L23" s="24">
        <f t="shared" si="26"/>
        <v>1</v>
      </c>
      <c r="M23" s="24">
        <f t="shared" si="26"/>
        <v>1</v>
      </c>
      <c r="N23" s="24">
        <f t="shared" si="26"/>
        <v>0.99999999999999989</v>
      </c>
      <c r="O23" s="24">
        <f t="shared" si="26"/>
        <v>1</v>
      </c>
      <c r="P23" s="24">
        <f t="shared" si="26"/>
        <v>1</v>
      </c>
      <c r="Q23" s="24">
        <f t="shared" si="26"/>
        <v>1.0000000000000002</v>
      </c>
      <c r="R23" s="24">
        <f t="shared" si="26"/>
        <v>0.99999999999999989</v>
      </c>
      <c r="S23" s="24">
        <f t="shared" si="26"/>
        <v>1</v>
      </c>
      <c r="T23" s="24">
        <f t="shared" si="26"/>
        <v>1</v>
      </c>
      <c r="U23" s="24">
        <f t="shared" si="26"/>
        <v>1</v>
      </c>
      <c r="V23" s="24">
        <f t="shared" si="26"/>
        <v>1</v>
      </c>
      <c r="W23" s="24">
        <f t="shared" ref="W23:Z23" si="27">SUM(W18:W22)</f>
        <v>1</v>
      </c>
      <c r="X23" s="24">
        <f t="shared" si="27"/>
        <v>1</v>
      </c>
      <c r="Y23" s="24">
        <f t="shared" si="27"/>
        <v>1</v>
      </c>
      <c r="Z23" s="24">
        <f t="shared" si="27"/>
        <v>0.99999999999999989</v>
      </c>
      <c r="AA23" s="24">
        <f t="shared" ref="AA23:AD23" si="28">SUM(AA18:AA22)</f>
        <v>1.0000000000000002</v>
      </c>
      <c r="AB23" s="24">
        <f t="shared" si="28"/>
        <v>1</v>
      </c>
      <c r="AC23" s="24">
        <f t="shared" si="28"/>
        <v>1.0000000000000002</v>
      </c>
      <c r="AD23" s="24">
        <f t="shared" si="28"/>
        <v>1</v>
      </c>
      <c r="AE23" s="24">
        <f t="shared" ref="AE23:AI23" si="29">SUM(AE18:AE22)</f>
        <v>0.99999999999999978</v>
      </c>
      <c r="AF23" s="24">
        <f t="shared" ref="AF23:AH23" si="30">SUM(AF18:AF22)</f>
        <v>1</v>
      </c>
      <c r="AG23" s="24">
        <f t="shared" si="30"/>
        <v>0.99999999999999978</v>
      </c>
      <c r="AH23" s="24">
        <f t="shared" si="30"/>
        <v>0.99999999999999989</v>
      </c>
      <c r="AI23" s="24">
        <f t="shared" si="29"/>
        <v>1</v>
      </c>
    </row>
    <row r="42" spans="3:19" x14ac:dyDescent="0.2"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</row>
    <row r="43" spans="3:19" x14ac:dyDescent="0.2">
      <c r="C43" s="53"/>
      <c r="D43" s="53"/>
      <c r="E43" s="53"/>
      <c r="F43" s="53"/>
      <c r="G43" s="53"/>
      <c r="H43" s="53"/>
      <c r="I43" s="53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3:19" x14ac:dyDescent="0.2">
      <c r="C44" s="45"/>
      <c r="D44" s="45"/>
      <c r="E44" s="45"/>
      <c r="F44" s="45"/>
      <c r="G44" s="45"/>
      <c r="H44" s="45"/>
      <c r="I44" s="45"/>
    </row>
    <row r="45" spans="3:19" x14ac:dyDescent="0.2">
      <c r="C45" s="45"/>
      <c r="D45" s="45"/>
      <c r="E45" s="45"/>
      <c r="F45" s="45"/>
      <c r="G45" s="45"/>
      <c r="H45" s="45"/>
      <c r="I45" s="45"/>
    </row>
    <row r="46" spans="3:19" x14ac:dyDescent="0.2">
      <c r="C46" s="45"/>
      <c r="D46" s="45"/>
      <c r="E46" s="45"/>
      <c r="F46" s="45"/>
      <c r="G46" s="45"/>
      <c r="H46" s="45"/>
      <c r="I46" s="45"/>
    </row>
    <row r="47" spans="3:19" x14ac:dyDescent="0.2">
      <c r="C47" s="45"/>
      <c r="D47" s="45"/>
      <c r="E47" s="45"/>
      <c r="F47" s="45"/>
      <c r="G47" s="45"/>
      <c r="H47" s="45"/>
      <c r="I47" s="45"/>
    </row>
    <row r="74" spans="2:35" x14ac:dyDescent="0.2">
      <c r="B74" s="5" t="s">
        <v>38</v>
      </c>
      <c r="C74" s="45">
        <f>C9/$C$9*100</f>
        <v>100</v>
      </c>
      <c r="D74" s="45">
        <f t="shared" ref="D74:T74" si="31">D9/$C$9*100</f>
        <v>99.016269829009957</v>
      </c>
      <c r="E74" s="45">
        <f t="shared" si="31"/>
        <v>96.321424072794841</v>
      </c>
      <c r="F74" s="45">
        <f t="shared" si="31"/>
        <v>93.789846014648916</v>
      </c>
      <c r="G74" s="45">
        <f t="shared" si="31"/>
        <v>99.747673581507712</v>
      </c>
      <c r="H74" s="45">
        <f t="shared" si="31"/>
        <v>105.0216530374243</v>
      </c>
      <c r="I74" s="45">
        <f t="shared" si="31"/>
        <v>107.25245424793697</v>
      </c>
      <c r="J74" s="45">
        <f t="shared" si="31"/>
        <v>113.30762923741638</v>
      </c>
      <c r="K74" s="45">
        <f t="shared" si="31"/>
        <v>125.66274656432279</v>
      </c>
      <c r="L74" s="45">
        <f t="shared" si="31"/>
        <v>127.83467117879206</v>
      </c>
      <c r="M74" s="45">
        <f t="shared" si="31"/>
        <v>132.91486504310112</v>
      </c>
      <c r="N74" s="45">
        <f t="shared" si="31"/>
        <v>138.00026983944221</v>
      </c>
      <c r="O74" s="45">
        <f t="shared" si="31"/>
        <v>141.87154394678882</v>
      </c>
      <c r="P74" s="45">
        <f t="shared" si="31"/>
        <v>145.20996679345421</v>
      </c>
      <c r="Q74" s="45">
        <f t="shared" si="31"/>
        <v>146.06952442522118</v>
      </c>
      <c r="R74" s="45">
        <f t="shared" si="31"/>
        <v>149.78146141411912</v>
      </c>
      <c r="S74" s="45">
        <f t="shared" si="31"/>
        <v>151.4869290395232</v>
      </c>
      <c r="T74" s="45">
        <f t="shared" si="31"/>
        <v>152.00112207405073</v>
      </c>
      <c r="U74" s="45">
        <f t="shared" ref="U74:V74" si="32">U9/$C$9*100</f>
        <v>142.43736606047659</v>
      </c>
      <c r="V74" s="45">
        <f t="shared" si="32"/>
        <v>125.25905478522694</v>
      </c>
      <c r="W74" s="45">
        <f t="shared" ref="W74:Z74" si="33">W9/$C$9*100</f>
        <v>129.08343421380485</v>
      </c>
      <c r="X74" s="45">
        <f t="shared" si="33"/>
        <v>128.17442213283644</v>
      </c>
      <c r="Y74" s="45">
        <f t="shared" si="33"/>
        <v>123.98821386762746</v>
      </c>
      <c r="Z74" s="45">
        <f t="shared" si="33"/>
        <v>119.35962643148916</v>
      </c>
      <c r="AA74" s="45">
        <f t="shared" ref="AA74:AD74" si="34">AA9/$C$9*100</f>
        <v>122.34388899545894</v>
      </c>
      <c r="AB74" s="45">
        <f t="shared" si="34"/>
        <v>125.25491371729736</v>
      </c>
      <c r="AC74" s="45">
        <f t="shared" si="34"/>
        <v>126.36970436670313</v>
      </c>
      <c r="AD74" s="45">
        <f t="shared" si="34"/>
        <v>130.34197635322445</v>
      </c>
      <c r="AE74" s="45">
        <f t="shared" ref="AE74:AI74" si="35">AE9/$C$9*100</f>
        <v>123.78508738732114</v>
      </c>
      <c r="AF74" s="45">
        <f t="shared" ref="AF74:AH74" si="36">AF9/$C$9*100</f>
        <v>123.4769100784344</v>
      </c>
      <c r="AG74" s="45">
        <f t="shared" si="36"/>
        <v>115.66692406874569</v>
      </c>
      <c r="AH74" s="45">
        <f t="shared" si="36"/>
        <v>119.28471861722474</v>
      </c>
      <c r="AI74" s="45">
        <f t="shared" si="35"/>
        <v>113.15926983309753</v>
      </c>
    </row>
    <row r="75" spans="2:35" x14ac:dyDescent="0.2">
      <c r="B75" s="5" t="s">
        <v>42</v>
      </c>
      <c r="C75" s="45">
        <f t="shared" ref="C75:T75" si="37">C8/$C$8*100</f>
        <v>100</v>
      </c>
      <c r="D75" s="45">
        <f t="shared" si="37"/>
        <v>105.50847457627117</v>
      </c>
      <c r="E75" s="45">
        <f t="shared" si="37"/>
        <v>110.59322033898304</v>
      </c>
      <c r="F75" s="45">
        <f t="shared" si="37"/>
        <v>110.59322033898304</v>
      </c>
      <c r="G75" s="45">
        <f t="shared" si="37"/>
        <v>109.32203389830508</v>
      </c>
      <c r="H75" s="45">
        <f t="shared" si="37"/>
        <v>112.71186440677965</v>
      </c>
      <c r="I75" s="45">
        <f t="shared" si="37"/>
        <v>123.72881355932202</v>
      </c>
      <c r="J75" s="45">
        <f t="shared" si="37"/>
        <v>118.85593220338984</v>
      </c>
      <c r="K75" s="45">
        <f t="shared" si="37"/>
        <v>102.96610169491525</v>
      </c>
      <c r="L75" s="45">
        <f t="shared" si="37"/>
        <v>119.91525423728812</v>
      </c>
      <c r="M75" s="45">
        <f t="shared" si="37"/>
        <v>118.64406779661016</v>
      </c>
      <c r="N75" s="45">
        <f t="shared" si="37"/>
        <v>131.35593220338981</v>
      </c>
      <c r="O75" s="45">
        <f t="shared" si="37"/>
        <v>129.23728813559322</v>
      </c>
      <c r="P75" s="45">
        <f t="shared" si="37"/>
        <v>135.93628699999999</v>
      </c>
      <c r="Q75" s="45">
        <f t="shared" si="37"/>
        <v>142.39555022033898</v>
      </c>
      <c r="R75" s="45">
        <f t="shared" si="37"/>
        <v>140.40470998305082</v>
      </c>
      <c r="S75" s="45">
        <f t="shared" si="37"/>
        <v>147.38155563983048</v>
      </c>
      <c r="T75" s="45">
        <f t="shared" si="37"/>
        <v>159.17257106355927</v>
      </c>
      <c r="U75" s="45">
        <f t="shared" ref="U75:V75" si="38">U8/$C$8*100</f>
        <v>169.7147196313559</v>
      </c>
      <c r="V75" s="45">
        <f t="shared" si="38"/>
        <v>173.37834222457627</v>
      </c>
      <c r="W75" s="45">
        <f t="shared" ref="W75:Z75" si="39">W8/$C$8*100</f>
        <v>182.10972744915256</v>
      </c>
      <c r="X75" s="45">
        <f t="shared" si="39"/>
        <v>188.08955652118641</v>
      </c>
      <c r="Y75" s="45">
        <f t="shared" si="39"/>
        <v>182.47033547033897</v>
      </c>
      <c r="Z75" s="45">
        <f t="shared" si="39"/>
        <v>182.51752487288132</v>
      </c>
      <c r="AA75" s="45">
        <f t="shared" ref="AA75:AD75" si="40">AA8/$C$8*100</f>
        <v>183.28791469491523</v>
      </c>
      <c r="AB75" s="45">
        <f t="shared" si="40"/>
        <v>183.23833186864405</v>
      </c>
      <c r="AC75" s="45">
        <f t="shared" si="40"/>
        <v>184.08294005508472</v>
      </c>
      <c r="AD75" s="45">
        <f t="shared" si="40"/>
        <v>190.26038710593218</v>
      </c>
      <c r="AE75" s="45">
        <f t="shared" ref="AE75:AI75" si="41">AE8/$C$8*100</f>
        <v>190.53451957627118</v>
      </c>
      <c r="AF75" s="45">
        <f t="shared" ref="AF75:AH75" si="42">AF8/$C$8*100</f>
        <v>190.63713780084743</v>
      </c>
      <c r="AG75" s="45">
        <f t="shared" si="42"/>
        <v>166.15006955508474</v>
      </c>
      <c r="AH75" s="45">
        <f t="shared" si="42"/>
        <v>170.53922568220338</v>
      </c>
      <c r="AI75" s="45">
        <f t="shared" si="41"/>
        <v>187.94586291101695</v>
      </c>
    </row>
    <row r="76" spans="2:35" x14ac:dyDescent="0.2">
      <c r="B76" s="5" t="s">
        <v>62</v>
      </c>
      <c r="C76" s="45">
        <f>(C10+C11+C12)/($C$10+$C$11+$C$12)*100</f>
        <v>100</v>
      </c>
      <c r="D76" s="45">
        <f t="shared" ref="D76:T76" si="43">(D10+D11+D12)/($C$10+$C$11+$C$12)*100</f>
        <v>109.46029776674939</v>
      </c>
      <c r="E76" s="45">
        <f t="shared" si="43"/>
        <v>119.06534325889164</v>
      </c>
      <c r="F76" s="45">
        <f t="shared" si="43"/>
        <v>120.63688999172871</v>
      </c>
      <c r="G76" s="45">
        <f t="shared" si="43"/>
        <v>123.53184449958646</v>
      </c>
      <c r="H76" s="45">
        <f t="shared" si="43"/>
        <v>127.31596360628619</v>
      </c>
      <c r="I76" s="45">
        <f t="shared" si="43"/>
        <v>133.69520264681557</v>
      </c>
      <c r="J76" s="45">
        <f t="shared" si="43"/>
        <v>138.30645161290323</v>
      </c>
      <c r="K76" s="45">
        <f t="shared" si="43"/>
        <v>143.05210918114145</v>
      </c>
      <c r="L76" s="45">
        <f t="shared" si="43"/>
        <v>149.1625310173697</v>
      </c>
      <c r="M76" s="45">
        <f t="shared" si="43"/>
        <v>157.08229942100914</v>
      </c>
      <c r="N76" s="45">
        <f t="shared" si="43"/>
        <v>175.57899090157159</v>
      </c>
      <c r="O76" s="45">
        <f t="shared" si="43"/>
        <v>178.91852770885032</v>
      </c>
      <c r="P76" s="45">
        <f t="shared" si="43"/>
        <v>199.1455195550455</v>
      </c>
      <c r="Q76" s="45">
        <f t="shared" si="43"/>
        <v>207.90550116474046</v>
      </c>
      <c r="R76" s="45">
        <f t="shared" si="43"/>
        <v>219.51650279357943</v>
      </c>
      <c r="S76" s="45">
        <f t="shared" si="43"/>
        <v>227.75652374363528</v>
      </c>
      <c r="T76" s="45">
        <f t="shared" si="43"/>
        <v>232.50010387320103</v>
      </c>
      <c r="U76" s="45">
        <f t="shared" ref="U76:V76" si="44">(U10+U11+U12)/($C$10+$C$11+$C$12)*100</f>
        <v>236.72922827803973</v>
      </c>
      <c r="V76" s="45">
        <f t="shared" si="44"/>
        <v>240.47098279196547</v>
      </c>
      <c r="W76" s="45">
        <f t="shared" ref="W76:Z76" si="45">(W10+W11+W12)/($C$10+$C$11+$C$12)*100</f>
        <v>238.64295253454512</v>
      </c>
      <c r="X76" s="45">
        <f t="shared" si="45"/>
        <v>233.66381306511474</v>
      </c>
      <c r="Y76" s="45">
        <f t="shared" si="45"/>
        <v>230.01628018776884</v>
      </c>
      <c r="Z76" s="45">
        <f t="shared" si="45"/>
        <v>220.64677508531329</v>
      </c>
      <c r="AA76" s="45">
        <f t="shared" ref="AA76:AD76" si="46">(AA10+AA11+AA12)/($C$10+$C$11+$C$12)*100</f>
        <v>212.45837804150841</v>
      </c>
      <c r="AB76" s="45">
        <f t="shared" si="46"/>
        <v>216.40694781436594</v>
      </c>
      <c r="AC76" s="45">
        <f t="shared" si="46"/>
        <v>216.85761776728714</v>
      </c>
      <c r="AD76" s="45">
        <f t="shared" si="46"/>
        <v>220.46579228778791</v>
      </c>
      <c r="AE76" s="45">
        <f t="shared" ref="AE76:AI76" si="47">(AE10+AE11+AE12)/($C$10+$C$11+$C$12)*100</f>
        <v>223.41606260739675</v>
      </c>
      <c r="AF76" s="45">
        <f t="shared" ref="AF76:AH76" si="48">(AF10+AF11+AF12)/($C$10+$C$11+$C$12)*100</f>
        <v>221.77779692983873</v>
      </c>
      <c r="AG76" s="45">
        <f t="shared" si="48"/>
        <v>207.77306425501862</v>
      </c>
      <c r="AH76" s="45">
        <f t="shared" si="48"/>
        <v>210.46661455468251</v>
      </c>
      <c r="AI76" s="45">
        <f t="shared" si="47"/>
        <v>219.91044926066562</v>
      </c>
    </row>
    <row r="77" spans="2:35" x14ac:dyDescent="0.2">
      <c r="B77" s="5" t="s">
        <v>3</v>
      </c>
      <c r="C77" s="45">
        <f>C13/$C$13*100</f>
        <v>100</v>
      </c>
      <c r="D77" s="45">
        <f t="shared" ref="D77:T77" si="49">D13/$C$13*100</f>
        <v>103.79797583018633</v>
      </c>
      <c r="E77" s="45">
        <f t="shared" si="49"/>
        <v>106.73742703342785</v>
      </c>
      <c r="F77" s="45">
        <f t="shared" si="49"/>
        <v>106.08401638805307</v>
      </c>
      <c r="G77" s="45">
        <f t="shared" si="49"/>
        <v>110.52405965819945</v>
      </c>
      <c r="H77" s="45">
        <f t="shared" si="49"/>
        <v>115.09514484161882</v>
      </c>
      <c r="I77" s="45">
        <f t="shared" si="49"/>
        <v>119.35987995514108</v>
      </c>
      <c r="J77" s="45">
        <f t="shared" si="49"/>
        <v>124.53645384600634</v>
      </c>
      <c r="K77" s="45">
        <f t="shared" si="49"/>
        <v>132.89772659211715</v>
      </c>
      <c r="L77" s="45">
        <f t="shared" si="49"/>
        <v>137.14021294841132</v>
      </c>
      <c r="M77" s="45">
        <f t="shared" si="49"/>
        <v>143.34447334291679</v>
      </c>
      <c r="N77" s="45">
        <f t="shared" si="49"/>
        <v>154.55471552398436</v>
      </c>
      <c r="O77" s="45">
        <f t="shared" si="49"/>
        <v>158.05981403424093</v>
      </c>
      <c r="P77" s="45">
        <f t="shared" si="49"/>
        <v>168.97573770285018</v>
      </c>
      <c r="Q77" s="45">
        <f t="shared" si="49"/>
        <v>173.46736824253554</v>
      </c>
      <c r="R77" s="45">
        <f t="shared" si="49"/>
        <v>180.56567834952983</v>
      </c>
      <c r="S77" s="45">
        <f t="shared" si="49"/>
        <v>185.28915901294371</v>
      </c>
      <c r="T77" s="45">
        <f t="shared" si="49"/>
        <v>187.92726725704912</v>
      </c>
      <c r="U77" s="45">
        <f t="shared" ref="U77:V77" si="50">U13/$C$13*100</f>
        <v>184.92853243639041</v>
      </c>
      <c r="V77" s="45">
        <f t="shared" si="50"/>
        <v>177.49824852827811</v>
      </c>
      <c r="W77" s="45">
        <f t="shared" ref="W77:Z77" si="51">W13/$C$13*100</f>
        <v>178.91732492988211</v>
      </c>
      <c r="X77" s="45">
        <f t="shared" si="51"/>
        <v>176.34909117264073</v>
      </c>
      <c r="Y77" s="45">
        <f t="shared" si="51"/>
        <v>172.37117433642067</v>
      </c>
      <c r="Z77" s="45">
        <f t="shared" si="51"/>
        <v>165.73730141437403</v>
      </c>
      <c r="AA77" s="45">
        <f t="shared" ref="AA77:AD77" si="52">AA13/$C$13*100</f>
        <v>163.70885843248516</v>
      </c>
      <c r="AB77" s="45">
        <f t="shared" si="52"/>
        <v>167.01672686712143</v>
      </c>
      <c r="AC77" s="45">
        <f t="shared" si="52"/>
        <v>167.83054904648057</v>
      </c>
      <c r="AD77" s="45">
        <f t="shared" si="52"/>
        <v>171.6888497101433</v>
      </c>
      <c r="AE77" s="45">
        <f t="shared" ref="AE77:AI77" si="53">AE13/$C$13*100</f>
        <v>169.5047058645801</v>
      </c>
      <c r="AF77" s="45">
        <f t="shared" ref="AF77:AH77" si="54">AF13/$C$13*100</f>
        <v>168.61439692455033</v>
      </c>
      <c r="AG77" s="45">
        <f t="shared" si="54"/>
        <v>157.69006068112461</v>
      </c>
      <c r="AH77" s="45">
        <f t="shared" si="54"/>
        <v>160.91388393495617</v>
      </c>
      <c r="AI77" s="45">
        <f t="shared" si="53"/>
        <v>162.21711827728305</v>
      </c>
    </row>
    <row r="86" spans="5:35" x14ac:dyDescent="0.2"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</row>
    <row r="90" spans="5:35" x14ac:dyDescent="0.2"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</row>
    <row r="94" spans="5:35" x14ac:dyDescent="0.2"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</row>
    <row r="98" spans="5:35" x14ac:dyDescent="0.2"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</row>
    <row r="102" spans="5:35" x14ac:dyDescent="0.2"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</row>
  </sheetData>
  <mergeCells count="4">
    <mergeCell ref="A6:B7"/>
    <mergeCell ref="A16:B17"/>
    <mergeCell ref="C6:AI6"/>
    <mergeCell ref="C16:AI16"/>
  </mergeCells>
  <printOptions horizontalCentered="1" verticalCentered="1"/>
  <pageMargins left="0.17" right="0.17" top="0.25" bottom="0.3" header="0" footer="0.21"/>
  <pageSetup paperSize="9" scale="42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4:AI77"/>
  <sheetViews>
    <sheetView zoomScaleNormal="100" workbookViewId="0">
      <selection activeCell="E1" sqref="E1"/>
    </sheetView>
  </sheetViews>
  <sheetFormatPr defaultColWidth="11.42578125" defaultRowHeight="10.5" x14ac:dyDescent="0.2"/>
  <cols>
    <col min="1" max="1" width="3.140625" style="5" customWidth="1"/>
    <col min="2" max="2" width="6.42578125" style="5" customWidth="1"/>
    <col min="3" max="19" width="10.5703125" style="5" customWidth="1"/>
    <col min="20" max="22" width="11.42578125" style="5"/>
    <col min="23" max="35" width="9.7109375" style="5" customWidth="1"/>
    <col min="36" max="16384" width="11.42578125" style="5"/>
  </cols>
  <sheetData>
    <row r="4" spans="1:35" ht="12.75" x14ac:dyDescent="0.2">
      <c r="A4" s="44" t="s">
        <v>83</v>
      </c>
    </row>
    <row r="5" spans="1:35" x14ac:dyDescent="0.15">
      <c r="AE5" s="77"/>
      <c r="AF5" s="77"/>
      <c r="AG5" s="77"/>
      <c r="AH5" s="77"/>
      <c r="AI5" s="77" t="s">
        <v>90</v>
      </c>
    </row>
    <row r="6" spans="1:35" ht="19.5" customHeight="1" x14ac:dyDescent="0.2">
      <c r="A6" s="97" t="s">
        <v>43</v>
      </c>
      <c r="B6" s="97"/>
      <c r="C6" s="97" t="s">
        <v>89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100"/>
      <c r="AF6" s="100"/>
      <c r="AG6" s="100"/>
      <c r="AH6" s="100"/>
      <c r="AI6" s="100"/>
    </row>
    <row r="7" spans="1:35" ht="18.75" customHeight="1" x14ac:dyDescent="0.2">
      <c r="A7" s="98"/>
      <c r="B7" s="98"/>
      <c r="C7" s="82">
        <v>1990</v>
      </c>
      <c r="D7" s="82">
        <v>1991</v>
      </c>
      <c r="E7" s="82">
        <v>1992</v>
      </c>
      <c r="F7" s="82">
        <v>1993</v>
      </c>
      <c r="G7" s="82">
        <v>1994</v>
      </c>
      <c r="H7" s="82">
        <v>1995</v>
      </c>
      <c r="I7" s="82">
        <v>1996</v>
      </c>
      <c r="J7" s="82">
        <v>1997</v>
      </c>
      <c r="K7" s="82">
        <v>1998</v>
      </c>
      <c r="L7" s="82">
        <v>1999</v>
      </c>
      <c r="M7" s="82">
        <v>2000</v>
      </c>
      <c r="N7" s="82">
        <v>2001</v>
      </c>
      <c r="O7" s="82">
        <v>2002</v>
      </c>
      <c r="P7" s="82">
        <v>2003</v>
      </c>
      <c r="Q7" s="82">
        <v>2004</v>
      </c>
      <c r="R7" s="82">
        <v>2005</v>
      </c>
      <c r="S7" s="82">
        <v>2006</v>
      </c>
      <c r="T7" s="82">
        <v>2007</v>
      </c>
      <c r="U7" s="82">
        <v>2008</v>
      </c>
      <c r="V7" s="82">
        <v>2009</v>
      </c>
      <c r="W7" s="82">
        <v>2010</v>
      </c>
      <c r="X7" s="82">
        <v>2011</v>
      </c>
      <c r="Y7" s="82">
        <v>2012</v>
      </c>
      <c r="Z7" s="82">
        <v>2013</v>
      </c>
      <c r="AA7" s="82">
        <v>2014</v>
      </c>
      <c r="AB7" s="82">
        <v>2015</v>
      </c>
      <c r="AC7" s="82">
        <v>2016</v>
      </c>
      <c r="AD7" s="82">
        <v>2017</v>
      </c>
      <c r="AE7" s="82">
        <v>2018</v>
      </c>
      <c r="AF7" s="82">
        <v>2019</v>
      </c>
      <c r="AG7" s="82">
        <v>2020</v>
      </c>
      <c r="AH7" s="82">
        <v>2021</v>
      </c>
      <c r="AI7" s="82">
        <v>2022</v>
      </c>
    </row>
    <row r="8" spans="1:35" ht="15" customHeight="1" x14ac:dyDescent="0.2">
      <c r="A8" s="38" t="s">
        <v>42</v>
      </c>
      <c r="B8" s="38"/>
      <c r="C8" s="39">
        <f>'CF Transport'!C19</f>
        <v>3351.5562791598513</v>
      </c>
      <c r="D8" s="39">
        <f>'CF Transport'!D19</f>
        <v>3559.0619597240088</v>
      </c>
      <c r="E8" s="39">
        <f>'CF Transport'!E19</f>
        <v>3533.0189491919305</v>
      </c>
      <c r="F8" s="39">
        <f>'CF Transport'!F19</f>
        <v>3577.5605600282752</v>
      </c>
      <c r="G8" s="39">
        <f>'CF Transport'!G19</f>
        <v>3793.6769883792326</v>
      </c>
      <c r="H8" s="39">
        <f>'CF Transport'!H19</f>
        <v>4097.2878547648779</v>
      </c>
      <c r="I8" s="39">
        <f>'CF Transport'!I19</f>
        <v>4296.8386829597139</v>
      </c>
      <c r="J8" s="39">
        <f>'CF Transport'!J19</f>
        <v>4465.8946824213435</v>
      </c>
      <c r="K8" s="39">
        <f>'CF Transport'!K19</f>
        <v>4694.3947543086715</v>
      </c>
      <c r="L8" s="39">
        <f>'CF Transport'!L19</f>
        <v>4907.3821307559483</v>
      </c>
      <c r="M8" s="39">
        <f>'CF Transport'!M19</f>
        <v>5025.6156568097076</v>
      </c>
      <c r="N8" s="39">
        <f>'CF Transport'!N19</f>
        <v>5188.0678163092825</v>
      </c>
      <c r="O8" s="39">
        <f>'CF Transport'!O19</f>
        <v>5250.2596493491455</v>
      </c>
      <c r="P8" s="39">
        <f>'CF Transport'!P19</f>
        <v>5390.7251944481623</v>
      </c>
      <c r="Q8" s="39">
        <f>'CF Transport'!Q19</f>
        <v>5668.520533835208</v>
      </c>
      <c r="R8" s="39">
        <f>'CF Transport'!R19</f>
        <v>5608.0696646408614</v>
      </c>
      <c r="S8" s="39">
        <f>'CF Transport'!S19</f>
        <v>5715.2189910976767</v>
      </c>
      <c r="T8" s="39">
        <f>'CF Transport'!T19</f>
        <v>5929.4801370346577</v>
      </c>
      <c r="U8" s="39">
        <f>'CF Transport'!U19</f>
        <v>5570.2922823837298</v>
      </c>
      <c r="V8" s="39">
        <f>'CF Transport'!V19</f>
        <v>5383.6949301283612</v>
      </c>
      <c r="W8" s="39">
        <f>'CF Transport'!W19</f>
        <v>5245.4737567724324</v>
      </c>
      <c r="X8" s="39">
        <f>'CF Transport'!X19</f>
        <v>4982.7823055652862</v>
      </c>
      <c r="Y8" s="39">
        <f>'CF Transport'!Y19</f>
        <v>4564.6122156567835</v>
      </c>
      <c r="Z8" s="39">
        <f>'CF Transport'!Z19</f>
        <v>4337.4402463591168</v>
      </c>
      <c r="AA8" s="39">
        <f>'CF Transport'!AA19</f>
        <v>4455.649269493877</v>
      </c>
      <c r="AB8" s="39">
        <f>'CF Transport'!AB19</f>
        <v>4657.2384090560918</v>
      </c>
      <c r="AC8" s="39">
        <f>'CF Transport'!AC19</f>
        <v>4853.2288075547713</v>
      </c>
      <c r="AD8" s="39">
        <f>'CF Transport'!AD19</f>
        <v>4934.4435567106893</v>
      </c>
      <c r="AE8" s="39">
        <f>'CF Transport'!AE19</f>
        <v>5145.6471370878926</v>
      </c>
      <c r="AF8" s="39">
        <f>'CF Transport'!AF19</f>
        <v>5337.2126701653306</v>
      </c>
      <c r="AG8" s="39">
        <f>'CF Transport'!AG19</f>
        <v>4254.5529653856483</v>
      </c>
      <c r="AH8" s="39">
        <f>'CF Transport'!AH19</f>
        <v>4801.0751542522503</v>
      </c>
      <c r="AI8" s="39">
        <f>'CF Transport'!AI19</f>
        <v>5324.1103905279579</v>
      </c>
    </row>
    <row r="9" spans="1:35" ht="15" customHeight="1" x14ac:dyDescent="0.2">
      <c r="A9" s="38" t="s">
        <v>38</v>
      </c>
      <c r="B9" s="38"/>
      <c r="C9" s="39">
        <f>'CF Industrial'!C24</f>
        <v>3174.1901590631642</v>
      </c>
      <c r="D9" s="39">
        <f>'CF Industrial'!D24</f>
        <v>3165.9450928086962</v>
      </c>
      <c r="E9" s="39">
        <f>'CF Industrial'!E24</f>
        <v>3070.5801679043479</v>
      </c>
      <c r="F9" s="39">
        <f>'CF Industrial'!F24</f>
        <v>3005.8675339826095</v>
      </c>
      <c r="G9" s="39">
        <f>'CF Industrial'!G24</f>
        <v>3192.6034212869572</v>
      </c>
      <c r="H9" s="39">
        <f>'CF Industrial'!H24</f>
        <v>3360.1840472608701</v>
      </c>
      <c r="I9" s="39">
        <f>'CF Industrial'!I24</f>
        <v>3483.8338252521753</v>
      </c>
      <c r="J9" s="39">
        <f>'CF Industrial'!J24</f>
        <v>3603.8390608695654</v>
      </c>
      <c r="K9" s="39">
        <f>'CF Industrial'!K24</f>
        <v>3729.2740744295779</v>
      </c>
      <c r="L9" s="39">
        <f>'CF Industrial'!L24</f>
        <v>3798.8232015512112</v>
      </c>
      <c r="M9" s="39">
        <f>'CF Industrial'!M24</f>
        <v>3750.50434539451</v>
      </c>
      <c r="N9" s="39">
        <f>'CF Industrial'!N24</f>
        <v>3880.5557973401574</v>
      </c>
      <c r="O9" s="39">
        <f>'CF Industrial'!O24</f>
        <v>4036.5614057145995</v>
      </c>
      <c r="P9" s="39">
        <f>'CF Industrial'!P24</f>
        <v>4352.5513671882745</v>
      </c>
      <c r="Q9" s="39">
        <f>'CF Industrial'!Q24</f>
        <v>4413.5538279243538</v>
      </c>
      <c r="R9" s="39">
        <f>'CF Industrial'!R24</f>
        <v>4429.5629949042777</v>
      </c>
      <c r="S9" s="39">
        <f>'CF Industrial'!S24</f>
        <v>4225.8967368708354</v>
      </c>
      <c r="T9" s="39">
        <f>'CF Industrial'!T24</f>
        <v>4327.75857519895</v>
      </c>
      <c r="U9" s="39">
        <f>'CF Industrial'!U24</f>
        <v>3917.0851079142785</v>
      </c>
      <c r="V9" s="39">
        <f>'CF Industrial'!V24</f>
        <v>3564.6771386060236</v>
      </c>
      <c r="W9" s="39">
        <f>'CF Industrial'!W24</f>
        <v>3583.7918805894392</v>
      </c>
      <c r="X9" s="39">
        <f>'CF Industrial'!X24</f>
        <v>3508.6136365054645</v>
      </c>
      <c r="Y9" s="39">
        <f>'CF Industrial'!Y24</f>
        <v>3365.7142108182679</v>
      </c>
      <c r="Z9" s="39">
        <f>'CF Industrial'!Z24</f>
        <v>3073.6233147623666</v>
      </c>
      <c r="AA9" s="39">
        <f>'CF Industrial'!AA24</f>
        <v>3247.2647558003864</v>
      </c>
      <c r="AB9" s="39">
        <f>'CF Industrial'!AB24</f>
        <v>3346.8561132033237</v>
      </c>
      <c r="AC9" s="39">
        <f>'CF Industrial'!AC24</f>
        <v>3403.1754436671599</v>
      </c>
      <c r="AD9" s="39">
        <f>'CF Industrial'!AD24</f>
        <v>3507.1807223910664</v>
      </c>
      <c r="AE9" s="39">
        <f>'CF Industrial'!AE24</f>
        <v>3521.7135545255769</v>
      </c>
      <c r="AF9" s="39">
        <f>'CF Industrial'!AF24</f>
        <v>3504.1382688435469</v>
      </c>
      <c r="AG9" s="39">
        <f>'CF Industrial'!AG24</f>
        <v>3356.8289456871794</v>
      </c>
      <c r="AH9" s="39">
        <f>'CF Industrial'!AH24</f>
        <v>3307.5311929376435</v>
      </c>
      <c r="AI9" s="39">
        <f>'CF Industrial'!AI24</f>
        <v>3280.535417191591</v>
      </c>
    </row>
    <row r="10" spans="1:35" ht="15" customHeight="1" x14ac:dyDescent="0.2">
      <c r="A10" s="38" t="s">
        <v>39</v>
      </c>
      <c r="B10" s="38"/>
      <c r="C10" s="39">
        <f>'CF Domèstic'!C22</f>
        <v>800.53102919490107</v>
      </c>
      <c r="D10" s="39">
        <f>'CF Domèstic'!D22</f>
        <v>925.89403753497413</v>
      </c>
      <c r="E10" s="39">
        <f>'CF Domèstic'!E22</f>
        <v>942.16251876608885</v>
      </c>
      <c r="F10" s="39">
        <f>'CF Domèstic'!F22</f>
        <v>974.59423041316495</v>
      </c>
      <c r="G10" s="39">
        <f>'CF Domèstic'!G22</f>
        <v>906.76601384450612</v>
      </c>
      <c r="H10" s="39">
        <f>'CF Domèstic'!H22</f>
        <v>903.22093641318588</v>
      </c>
      <c r="I10" s="39">
        <f>'CF Domèstic'!I22</f>
        <v>1008.2899631526851</v>
      </c>
      <c r="J10" s="39">
        <f>'CF Domèstic'!J22</f>
        <v>982.16740171883589</v>
      </c>
      <c r="K10" s="39">
        <f>'CF Domèstic'!K22</f>
        <v>1080.346226359814</v>
      </c>
      <c r="L10" s="39">
        <f>'CF Domèstic'!L22</f>
        <v>1204.9364713235791</v>
      </c>
      <c r="M10" s="39">
        <f>'CF Domèstic'!M22</f>
        <v>1216.716606247418</v>
      </c>
      <c r="N10" s="39">
        <f>'CF Domèstic'!N22</f>
        <v>1275.7350872050411</v>
      </c>
      <c r="O10" s="39">
        <f>'CF Domèstic'!O22</f>
        <v>1239.6297196989769</v>
      </c>
      <c r="P10" s="39">
        <f>'CF Domèstic'!P22</f>
        <v>1451.6558469850693</v>
      </c>
      <c r="Q10" s="39">
        <f>'CF Domèstic'!Q22</f>
        <v>1494.1531399011014</v>
      </c>
      <c r="R10" s="39">
        <f>'CF Domèstic'!R22</f>
        <v>1583.0272137985917</v>
      </c>
      <c r="S10" s="39">
        <f>'CF Domèstic'!S22</f>
        <v>1395.0799665596619</v>
      </c>
      <c r="T10" s="39">
        <f>'CF Domèstic'!T22</f>
        <v>1336.0665269590709</v>
      </c>
      <c r="U10" s="39">
        <f>'CF Domèstic'!U22</f>
        <v>1380.1451653659963</v>
      </c>
      <c r="V10" s="39">
        <f>'CF Domèstic'!V22</f>
        <v>1436.6953886184833</v>
      </c>
      <c r="W10" s="39">
        <f>'CF Domèstic'!W22</f>
        <v>1529.2234465639892</v>
      </c>
      <c r="X10" s="39">
        <f>'CF Domèstic'!X22</f>
        <v>1325.6666464295313</v>
      </c>
      <c r="Y10" s="39">
        <f>'CF Domèstic'!Y22</f>
        <v>1338.0000909536861</v>
      </c>
      <c r="Z10" s="39">
        <f>'CF Domèstic'!Z22</f>
        <v>1305.2050211961541</v>
      </c>
      <c r="AA10" s="39">
        <f>'CF Domèstic'!AA22</f>
        <v>1206.4882667123948</v>
      </c>
      <c r="AB10" s="39">
        <f>'CF Domèstic'!AB22</f>
        <v>1221.5091042603312</v>
      </c>
      <c r="AC10" s="39">
        <f>'CF Domèstic'!AC22</f>
        <v>1181.6545950964889</v>
      </c>
      <c r="AD10" s="39">
        <f>'CF Domèstic'!AD22</f>
        <v>1222.4171726127061</v>
      </c>
      <c r="AE10" s="39">
        <f>'CF Domèstic'!AE22</f>
        <v>1355.860632767723</v>
      </c>
      <c r="AF10" s="39">
        <f>'CF Domèstic'!AF22</f>
        <v>1320.4077229809541</v>
      </c>
      <c r="AG10" s="39">
        <f>'CF Domèstic'!AG22</f>
        <v>1222.3075739011738</v>
      </c>
      <c r="AH10" s="39">
        <f>'CF Domèstic'!AH22</f>
        <v>1350.4351677849518</v>
      </c>
      <c r="AI10" s="39">
        <f>'CF Domèstic'!AI22</f>
        <v>1251.3645680788172</v>
      </c>
    </row>
    <row r="11" spans="1:35" ht="15" customHeight="1" x14ac:dyDescent="0.2">
      <c r="A11" s="38" t="s">
        <v>40</v>
      </c>
      <c r="B11" s="38"/>
      <c r="C11" s="39">
        <f>'CF Serveis'!C24</f>
        <v>389.99836106487805</v>
      </c>
      <c r="D11" s="39">
        <f>'CF Serveis'!D24</f>
        <v>427.050989603468</v>
      </c>
      <c r="E11" s="39">
        <f>'CF Serveis'!E24</f>
        <v>427.91040402114197</v>
      </c>
      <c r="F11" s="39">
        <f>'CF Serveis'!F24</f>
        <v>455.54943957430623</v>
      </c>
      <c r="G11" s="39">
        <f>'CF Serveis'!G24</f>
        <v>412.03118435872193</v>
      </c>
      <c r="H11" s="39">
        <f>'CF Serveis'!H24</f>
        <v>439.48923839377494</v>
      </c>
      <c r="I11" s="39">
        <f>'CF Serveis'!I24</f>
        <v>464.41121676986211</v>
      </c>
      <c r="J11" s="39">
        <f>'CF Serveis'!J24</f>
        <v>439.33697199430196</v>
      </c>
      <c r="K11" s="39">
        <f>'CF Serveis'!K24</f>
        <v>473.46192161672411</v>
      </c>
      <c r="L11" s="39">
        <f>'CF Serveis'!L24</f>
        <v>545.44946261338896</v>
      </c>
      <c r="M11" s="39">
        <f>'CF Serveis'!M24</f>
        <v>603.31607289002795</v>
      </c>
      <c r="N11" s="39">
        <f>'CF Serveis'!N24</f>
        <v>641.31738239276592</v>
      </c>
      <c r="O11" s="39">
        <f>'CF Serveis'!O24</f>
        <v>621.57666383183505</v>
      </c>
      <c r="P11" s="39">
        <f>'CF Serveis'!P24</f>
        <v>766.46090841712612</v>
      </c>
      <c r="Q11" s="39">
        <f>'CF Serveis'!Q24</f>
        <v>804.7748865108158</v>
      </c>
      <c r="R11" s="39">
        <f>'CF Serveis'!R24</f>
        <v>815.32060755633825</v>
      </c>
      <c r="S11" s="39">
        <f>'CF Serveis'!S24</f>
        <v>745.01239555553934</v>
      </c>
      <c r="T11" s="39">
        <f>'CF Serveis'!T24</f>
        <v>719.66781063814597</v>
      </c>
      <c r="U11" s="39">
        <f>'CF Serveis'!U24</f>
        <v>690.7316671022877</v>
      </c>
      <c r="V11" s="39">
        <f>'CF Serveis'!V24</f>
        <v>718.83411903818114</v>
      </c>
      <c r="W11" s="39">
        <f>'CF Serveis'!W24</f>
        <v>802.4656845146776</v>
      </c>
      <c r="X11" s="39">
        <f>'CF Serveis'!X24</f>
        <v>723.37554335216191</v>
      </c>
      <c r="Y11" s="39">
        <f>'CF Serveis'!Y24</f>
        <v>720.1336015912932</v>
      </c>
      <c r="Z11" s="39">
        <f>'CF Serveis'!Z24</f>
        <v>697.17443871447176</v>
      </c>
      <c r="AA11" s="39">
        <f>'CF Serveis'!AA24</f>
        <v>598.47786832468228</v>
      </c>
      <c r="AB11" s="39">
        <f>'CF Serveis'!AB24</f>
        <v>602.92031678542344</v>
      </c>
      <c r="AC11" s="39">
        <f>'CF Serveis'!AC24</f>
        <v>618.67773891190814</v>
      </c>
      <c r="AD11" s="39">
        <f>'CF Serveis'!AD24</f>
        <v>641.08914058906021</v>
      </c>
      <c r="AE11" s="39">
        <f>'CF Serveis'!AE24</f>
        <v>714.3523946937064</v>
      </c>
      <c r="AF11" s="39">
        <f>'CF Serveis'!AF24</f>
        <v>737.16394138751934</v>
      </c>
      <c r="AG11" s="39">
        <f>'CF Serveis'!AG24</f>
        <v>661.73887604901961</v>
      </c>
      <c r="AH11" s="39">
        <f>'CF Serveis'!AH24</f>
        <v>762.72091903112732</v>
      </c>
      <c r="AI11" s="39">
        <f>'CF Serveis'!AI24</f>
        <v>716.95623594585254</v>
      </c>
    </row>
    <row r="12" spans="1:35" ht="15" customHeight="1" thickBot="1" x14ac:dyDescent="0.25">
      <c r="A12" s="38" t="s">
        <v>41</v>
      </c>
      <c r="B12" s="38"/>
      <c r="C12" s="39">
        <f>'CF Primari'!C17</f>
        <v>207.799382479619</v>
      </c>
      <c r="D12" s="39">
        <f>'CF Primari'!D17</f>
        <v>211.54371258962902</v>
      </c>
      <c r="E12" s="39">
        <f>'CF Primari'!E17</f>
        <v>211.087467554753</v>
      </c>
      <c r="F12" s="39">
        <f>'CF Primari'!F17</f>
        <v>214.84368202895402</v>
      </c>
      <c r="G12" s="39">
        <f>'CF Primari'!G17</f>
        <v>212.12254685164302</v>
      </c>
      <c r="H12" s="39">
        <f>'CF Primari'!H17</f>
        <v>220.28580327032</v>
      </c>
      <c r="I12" s="39">
        <f>'CF Primari'!I17</f>
        <v>229.96441550444797</v>
      </c>
      <c r="J12" s="39">
        <f>'CF Primari'!J17</f>
        <v>224.56225894848799</v>
      </c>
      <c r="K12" s="39">
        <f>'CF Primari'!K17</f>
        <v>230.14575322309</v>
      </c>
      <c r="L12" s="39">
        <f>'CF Primari'!L17</f>
        <v>240.72811313785601</v>
      </c>
      <c r="M12" s="39">
        <f>'CF Primari'!M17</f>
        <v>230.57970008902302</v>
      </c>
      <c r="N12" s="39">
        <f>'CF Primari'!N17</f>
        <v>228.69518002248398</v>
      </c>
      <c r="O12" s="39">
        <f>'CF Primari'!O17</f>
        <v>217.43214163653005</v>
      </c>
      <c r="P12" s="39">
        <f>'CF Primari'!P17</f>
        <v>218.24734722330666</v>
      </c>
      <c r="Q12" s="39">
        <f>'CF Primari'!Q17</f>
        <v>213.65302380728866</v>
      </c>
      <c r="R12" s="39">
        <f>'CF Primari'!R17</f>
        <v>221.16699627300113</v>
      </c>
      <c r="S12" s="39">
        <f>'CF Primari'!S17</f>
        <v>203.97225745459883</v>
      </c>
      <c r="T12" s="39">
        <f>'CF Primari'!T17</f>
        <v>207.6520593031853</v>
      </c>
      <c r="U12" s="39">
        <f>'CF Primari'!U17</f>
        <v>211.6965457634372</v>
      </c>
      <c r="V12" s="39">
        <f>'CF Primari'!V17</f>
        <v>216.76020843370506</v>
      </c>
      <c r="W12" s="39">
        <f>'CF Primari'!W17</f>
        <v>221.29281321190493</v>
      </c>
      <c r="X12" s="39">
        <f>'CF Primari'!X17</f>
        <v>196.53153017501484</v>
      </c>
      <c r="Y12" s="39">
        <f>'CF Primari'!Y17</f>
        <v>193.30095797908399</v>
      </c>
      <c r="Z12" s="39">
        <f>'CF Primari'!Z17</f>
        <v>186.71150274404803</v>
      </c>
      <c r="AA12" s="39">
        <f>'CF Primari'!AA17</f>
        <v>174.62589720591978</v>
      </c>
      <c r="AB12" s="39">
        <f>'CF Primari'!AB17</f>
        <v>180.01940997356624</v>
      </c>
      <c r="AC12" s="39">
        <f>'CF Primari'!AC17</f>
        <v>182.63451042158445</v>
      </c>
      <c r="AD12" s="39">
        <f>'CF Primari'!AD17</f>
        <v>184.63046390437751</v>
      </c>
      <c r="AE12" s="39">
        <f>'CF Primari'!AE17</f>
        <v>183.08058057951445</v>
      </c>
      <c r="AF12" s="39">
        <f>'CF Primari'!AF17</f>
        <v>180.47727327108157</v>
      </c>
      <c r="AG12" s="39">
        <f>'CF Primari'!AG17</f>
        <v>177.32480140311242</v>
      </c>
      <c r="AH12" s="39">
        <f>'CF Primari'!AH17</f>
        <v>178.15423331171047</v>
      </c>
      <c r="AI12" s="39">
        <f>'CF Primari'!AI17</f>
        <v>167.73383036747305</v>
      </c>
    </row>
    <row r="13" spans="1:35" ht="22.5" customHeight="1" thickBot="1" x14ac:dyDescent="0.25">
      <c r="A13" s="22" t="s">
        <v>3</v>
      </c>
      <c r="B13" s="22"/>
      <c r="C13" s="23">
        <f>SUM(C8:C12)</f>
        <v>7924.0752109624136</v>
      </c>
      <c r="D13" s="23">
        <f t="shared" ref="D13:V13" si="0">SUM(D8:D12)</f>
        <v>8289.4957922607755</v>
      </c>
      <c r="E13" s="23">
        <f t="shared" si="0"/>
        <v>8184.7595074382625</v>
      </c>
      <c r="F13" s="23">
        <f t="shared" si="0"/>
        <v>8228.4154460273094</v>
      </c>
      <c r="G13" s="23">
        <f t="shared" si="0"/>
        <v>8517.2001547210602</v>
      </c>
      <c r="H13" s="23">
        <f t="shared" si="0"/>
        <v>9020.4678801030295</v>
      </c>
      <c r="I13" s="23">
        <f t="shared" si="0"/>
        <v>9483.3381036388837</v>
      </c>
      <c r="J13" s="23">
        <f t="shared" si="0"/>
        <v>9715.8003759525345</v>
      </c>
      <c r="K13" s="23">
        <f t="shared" si="0"/>
        <v>10207.622729937879</v>
      </c>
      <c r="L13" s="23">
        <f t="shared" si="0"/>
        <v>10697.319379381985</v>
      </c>
      <c r="M13" s="23">
        <f t="shared" si="0"/>
        <v>10826.732381430686</v>
      </c>
      <c r="N13" s="23">
        <f t="shared" si="0"/>
        <v>11214.371263269732</v>
      </c>
      <c r="O13" s="23">
        <f t="shared" si="0"/>
        <v>11365.459580231085</v>
      </c>
      <c r="P13" s="23">
        <f t="shared" si="0"/>
        <v>12179.64066426194</v>
      </c>
      <c r="Q13" s="23">
        <f t="shared" si="0"/>
        <v>12594.655411978767</v>
      </c>
      <c r="R13" s="23">
        <f t="shared" si="0"/>
        <v>12657.14747717307</v>
      </c>
      <c r="S13" s="23">
        <f t="shared" si="0"/>
        <v>12285.180347538313</v>
      </c>
      <c r="T13" s="23">
        <f t="shared" si="0"/>
        <v>12520.625109134011</v>
      </c>
      <c r="U13" s="23">
        <f t="shared" si="0"/>
        <v>11769.95076852973</v>
      </c>
      <c r="V13" s="23">
        <f t="shared" si="0"/>
        <v>11320.661784824755</v>
      </c>
      <c r="W13" s="23">
        <f t="shared" ref="W13:AD13" si="1">SUM(W8:W12)</f>
        <v>11382.247581652444</v>
      </c>
      <c r="X13" s="23">
        <f t="shared" si="1"/>
        <v>10736.969662027457</v>
      </c>
      <c r="Y13" s="23">
        <f t="shared" si="1"/>
        <v>10181.761076999113</v>
      </c>
      <c r="Z13" s="23">
        <f t="shared" si="1"/>
        <v>9600.1545237761584</v>
      </c>
      <c r="AA13" s="23">
        <f t="shared" si="1"/>
        <v>9682.5060575372609</v>
      </c>
      <c r="AB13" s="23">
        <f t="shared" si="1"/>
        <v>10008.543353278736</v>
      </c>
      <c r="AC13" s="23">
        <f t="shared" si="1"/>
        <v>10239.371095651913</v>
      </c>
      <c r="AD13" s="23">
        <f t="shared" si="1"/>
        <v>10489.761056207899</v>
      </c>
      <c r="AE13" s="23">
        <f t="shared" ref="AE13:AI13" si="2">SUM(AE8:AE12)</f>
        <v>10920.654299654414</v>
      </c>
      <c r="AF13" s="23">
        <f t="shared" ref="AF13:AH13" si="3">SUM(AF8:AF12)</f>
        <v>11079.399876648431</v>
      </c>
      <c r="AG13" s="23">
        <f t="shared" si="3"/>
        <v>9672.7531624261337</v>
      </c>
      <c r="AH13" s="23">
        <f t="shared" si="3"/>
        <v>10399.916667317684</v>
      </c>
      <c r="AI13" s="23">
        <f t="shared" si="2"/>
        <v>10740.700442111693</v>
      </c>
    </row>
    <row r="14" spans="1:35" x14ac:dyDescent="0.2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35" x14ac:dyDescent="0.2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35" ht="19.5" customHeight="1" x14ac:dyDescent="0.2">
      <c r="A16" s="97" t="s">
        <v>43</v>
      </c>
      <c r="B16" s="97"/>
      <c r="C16" s="97" t="s">
        <v>22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100"/>
      <c r="AF16" s="100"/>
      <c r="AG16" s="100"/>
      <c r="AH16" s="100"/>
      <c r="AI16" s="100"/>
    </row>
    <row r="17" spans="1:35" ht="18.75" customHeight="1" x14ac:dyDescent="0.2">
      <c r="A17" s="98"/>
      <c r="B17" s="98"/>
      <c r="C17" s="82">
        <v>1990</v>
      </c>
      <c r="D17" s="82">
        <v>1991</v>
      </c>
      <c r="E17" s="82">
        <v>1992</v>
      </c>
      <c r="F17" s="82">
        <v>1993</v>
      </c>
      <c r="G17" s="82">
        <v>1994</v>
      </c>
      <c r="H17" s="82">
        <v>1995</v>
      </c>
      <c r="I17" s="82">
        <v>1996</v>
      </c>
      <c r="J17" s="82">
        <v>1997</v>
      </c>
      <c r="K17" s="82">
        <v>1998</v>
      </c>
      <c r="L17" s="82">
        <v>1999</v>
      </c>
      <c r="M17" s="82">
        <v>2000</v>
      </c>
      <c r="N17" s="82">
        <v>2001</v>
      </c>
      <c r="O17" s="82">
        <v>2002</v>
      </c>
      <c r="P17" s="82">
        <v>2003</v>
      </c>
      <c r="Q17" s="82">
        <v>2004</v>
      </c>
      <c r="R17" s="82">
        <v>2005</v>
      </c>
      <c r="S17" s="82">
        <v>2006</v>
      </c>
      <c r="T17" s="82">
        <v>2007</v>
      </c>
      <c r="U17" s="82">
        <v>2008</v>
      </c>
      <c r="V17" s="82">
        <v>2009</v>
      </c>
      <c r="W17" s="82">
        <v>2010</v>
      </c>
      <c r="X17" s="82">
        <v>2011</v>
      </c>
      <c r="Y17" s="82">
        <v>2012</v>
      </c>
      <c r="Z17" s="82">
        <v>2013</v>
      </c>
      <c r="AA17" s="82">
        <v>2014</v>
      </c>
      <c r="AB17" s="82">
        <v>2015</v>
      </c>
      <c r="AC17" s="82">
        <v>2016</v>
      </c>
      <c r="AD17" s="82">
        <v>2017</v>
      </c>
      <c r="AE17" s="82">
        <v>2018</v>
      </c>
      <c r="AF17" s="82">
        <v>2019</v>
      </c>
      <c r="AG17" s="82">
        <v>2020</v>
      </c>
      <c r="AH17" s="82">
        <v>2021</v>
      </c>
      <c r="AI17" s="82">
        <v>2022</v>
      </c>
    </row>
    <row r="18" spans="1:35" ht="15" customHeight="1" x14ac:dyDescent="0.2">
      <c r="A18" s="40" t="s">
        <v>42</v>
      </c>
      <c r="B18" s="40"/>
      <c r="C18" s="40">
        <f>C8/C$13</f>
        <v>0.42295866582932018</v>
      </c>
      <c r="D18" s="40">
        <f t="shared" ref="D18:V22" si="4">D8/D$13</f>
        <v>0.42934601197901734</v>
      </c>
      <c r="E18" s="40">
        <f t="shared" si="4"/>
        <v>0.43165824798897795</v>
      </c>
      <c r="F18" s="40">
        <f t="shared" si="4"/>
        <v>0.4347812265307443</v>
      </c>
      <c r="G18" s="40">
        <f t="shared" si="4"/>
        <v>0.4454136241328564</v>
      </c>
      <c r="H18" s="40">
        <f t="shared" si="4"/>
        <v>0.45422121216156691</v>
      </c>
      <c r="I18" s="40">
        <f t="shared" si="4"/>
        <v>0.45309348206313127</v>
      </c>
      <c r="J18" s="40">
        <f t="shared" si="4"/>
        <v>0.4596527830558178</v>
      </c>
      <c r="K18" s="40">
        <f t="shared" si="4"/>
        <v>0.45989109105105419</v>
      </c>
      <c r="L18" s="40">
        <f t="shared" si="4"/>
        <v>0.45874877216571075</v>
      </c>
      <c r="M18" s="40">
        <f t="shared" si="4"/>
        <v>0.46418582077721993</v>
      </c>
      <c r="N18" s="40">
        <f t="shared" si="4"/>
        <v>0.46262672195468385</v>
      </c>
      <c r="O18" s="40">
        <f t="shared" si="4"/>
        <v>0.46194873267433645</v>
      </c>
      <c r="P18" s="40">
        <f t="shared" si="4"/>
        <v>0.44260133308085803</v>
      </c>
      <c r="Q18" s="40">
        <f t="shared" si="4"/>
        <v>0.45007349136713043</v>
      </c>
      <c r="R18" s="40">
        <f t="shared" si="4"/>
        <v>0.44307531967648406</v>
      </c>
      <c r="S18" s="40">
        <f t="shared" si="4"/>
        <v>0.46521246163414148</v>
      </c>
      <c r="T18" s="40">
        <f t="shared" si="4"/>
        <v>0.47357700477023307</v>
      </c>
      <c r="U18" s="40">
        <f t="shared" si="4"/>
        <v>0.47326385572295432</v>
      </c>
      <c r="V18" s="40">
        <f t="shared" si="4"/>
        <v>0.47556362273318292</v>
      </c>
      <c r="W18" s="40">
        <f t="shared" ref="W18:Z18" si="5">W8/W$13</f>
        <v>0.46084692141364481</v>
      </c>
      <c r="X18" s="40">
        <f t="shared" si="5"/>
        <v>0.46407715234471375</v>
      </c>
      <c r="Y18" s="40">
        <f t="shared" si="5"/>
        <v>0.44831264268893245</v>
      </c>
      <c r="Z18" s="40">
        <f t="shared" si="5"/>
        <v>0.45180941990223433</v>
      </c>
      <c r="AA18" s="40">
        <f t="shared" ref="AA18:AD18" si="6">AA8/AA$13</f>
        <v>0.46017521115056947</v>
      </c>
      <c r="AB18" s="40">
        <f t="shared" si="6"/>
        <v>0.46532629621176691</v>
      </c>
      <c r="AC18" s="40">
        <f t="shared" si="6"/>
        <v>0.47397723573234546</v>
      </c>
      <c r="AD18" s="40">
        <f t="shared" si="6"/>
        <v>0.47040571565645511</v>
      </c>
      <c r="AE18" s="40">
        <f t="shared" ref="AE18:AI18" si="7">AE8/AE$13</f>
        <v>0.47118487554822858</v>
      </c>
      <c r="AF18" s="40">
        <f t="shared" ref="AF18:AH18" si="8">AF8/AF$13</f>
        <v>0.48172398591861831</v>
      </c>
      <c r="AG18" s="40">
        <f t="shared" si="8"/>
        <v>0.43984922327104181</v>
      </c>
      <c r="AH18" s="40">
        <f t="shared" si="8"/>
        <v>0.46164554080898512</v>
      </c>
      <c r="AI18" s="40">
        <f t="shared" si="7"/>
        <v>0.49569489617766516</v>
      </c>
    </row>
    <row r="19" spans="1:35" ht="15" customHeight="1" x14ac:dyDescent="0.2">
      <c r="A19" s="40" t="s">
        <v>38</v>
      </c>
      <c r="B19" s="40"/>
      <c r="C19" s="40">
        <f t="shared" ref="C19:R22" si="9">C9/C$13</f>
        <v>0.4005754708980917</v>
      </c>
      <c r="D19" s="40">
        <f t="shared" si="9"/>
        <v>0.38192251641703956</v>
      </c>
      <c r="E19" s="40">
        <f t="shared" si="9"/>
        <v>0.37515826398000118</v>
      </c>
      <c r="F19" s="40">
        <f t="shared" si="9"/>
        <v>0.36530332646656127</v>
      </c>
      <c r="G19" s="40">
        <f t="shared" si="9"/>
        <v>0.37484189208789537</v>
      </c>
      <c r="H19" s="40">
        <f t="shared" si="9"/>
        <v>0.37250662514664273</v>
      </c>
      <c r="I19" s="40">
        <f t="shared" si="9"/>
        <v>0.36736366321426223</v>
      </c>
      <c r="J19" s="40">
        <f t="shared" si="9"/>
        <v>0.37092559762645866</v>
      </c>
      <c r="K19" s="40">
        <f t="shared" si="9"/>
        <v>0.36534207553459153</v>
      </c>
      <c r="L19" s="40">
        <f t="shared" si="9"/>
        <v>0.35511917208651955</v>
      </c>
      <c r="M19" s="40">
        <f t="shared" si="9"/>
        <v>0.34641147608184475</v>
      </c>
      <c r="N19" s="40">
        <f t="shared" si="9"/>
        <v>0.34603418294613503</v>
      </c>
      <c r="O19" s="40">
        <f t="shared" si="9"/>
        <v>0.35516042067808112</v>
      </c>
      <c r="P19" s="40">
        <f t="shared" si="9"/>
        <v>0.35736287195727623</v>
      </c>
      <c r="Q19" s="40">
        <f t="shared" si="9"/>
        <v>0.35043069330238491</v>
      </c>
      <c r="R19" s="40">
        <f t="shared" si="9"/>
        <v>0.34996534589589889</v>
      </c>
      <c r="S19" s="40">
        <f t="shared" si="4"/>
        <v>0.34398328859027411</v>
      </c>
      <c r="T19" s="40">
        <f t="shared" si="4"/>
        <v>0.3456503599042971</v>
      </c>
      <c r="U19" s="40">
        <f t="shared" si="4"/>
        <v>0.33280386510941967</v>
      </c>
      <c r="V19" s="40">
        <f t="shared" si="4"/>
        <v>0.3148823987820607</v>
      </c>
      <c r="W19" s="40">
        <f t="shared" ref="W19:Z19" si="10">W9/W$13</f>
        <v>0.31485801506956451</v>
      </c>
      <c r="X19" s="40">
        <f t="shared" si="10"/>
        <v>0.32677876039028825</v>
      </c>
      <c r="Y19" s="40">
        <f t="shared" si="10"/>
        <v>0.33056307109990152</v>
      </c>
      <c r="Z19" s="40">
        <f t="shared" si="10"/>
        <v>0.3201639418563626</v>
      </c>
      <c r="AA19" s="40">
        <f t="shared" ref="AA19:AD19" si="11">AA9/AA$13</f>
        <v>0.33537440994137896</v>
      </c>
      <c r="AB19" s="40">
        <f t="shared" si="11"/>
        <v>0.33439992165362553</v>
      </c>
      <c r="AC19" s="40">
        <f t="shared" si="11"/>
        <v>0.33236176439706316</v>
      </c>
      <c r="AD19" s="40">
        <f t="shared" si="11"/>
        <v>0.33434324229106221</v>
      </c>
      <c r="AE19" s="40">
        <f t="shared" ref="AE19:AI19" si="12">AE9/AE$13</f>
        <v>0.32248191893017092</v>
      </c>
      <c r="AF19" s="40">
        <f t="shared" ref="AF19:AH19" si="13">AF9/AF$13</f>
        <v>0.31627509683345456</v>
      </c>
      <c r="AG19" s="40">
        <f t="shared" si="13"/>
        <v>0.34703965761545547</v>
      </c>
      <c r="AH19" s="40">
        <f t="shared" si="13"/>
        <v>0.31803439380737963</v>
      </c>
      <c r="AI19" s="40">
        <f t="shared" si="12"/>
        <v>0.30543030548821604</v>
      </c>
    </row>
    <row r="20" spans="1:35" ht="15" customHeight="1" x14ac:dyDescent="0.2">
      <c r="A20" s="40" t="s">
        <v>39</v>
      </c>
      <c r="B20" s="40"/>
      <c r="C20" s="40">
        <f t="shared" si="9"/>
        <v>0.10102516797006436</v>
      </c>
      <c r="D20" s="40">
        <f t="shared" si="4"/>
        <v>0.11169485584387481</v>
      </c>
      <c r="E20" s="40">
        <f t="shared" si="4"/>
        <v>0.11511181457559712</v>
      </c>
      <c r="F20" s="40">
        <f t="shared" si="4"/>
        <v>0.11844251627859899</v>
      </c>
      <c r="G20" s="40">
        <f t="shared" si="4"/>
        <v>0.1064629217785716</v>
      </c>
      <c r="H20" s="40">
        <f t="shared" si="4"/>
        <v>0.10013016491145352</v>
      </c>
      <c r="I20" s="40">
        <f t="shared" si="4"/>
        <v>0.1063222624917054</v>
      </c>
      <c r="J20" s="40">
        <f t="shared" si="4"/>
        <v>0.10108970581052562</v>
      </c>
      <c r="K20" s="40">
        <f t="shared" si="4"/>
        <v>0.10583720176013879</v>
      </c>
      <c r="L20" s="40">
        <f t="shared" si="4"/>
        <v>0.11263910411480972</v>
      </c>
      <c r="M20" s="40">
        <f t="shared" si="4"/>
        <v>0.11238077781752988</v>
      </c>
      <c r="N20" s="40">
        <f t="shared" si="4"/>
        <v>0.11375894887513113</v>
      </c>
      <c r="O20" s="40">
        <f t="shared" si="4"/>
        <v>0.10906991582242488</v>
      </c>
      <c r="P20" s="40">
        <f t="shared" si="4"/>
        <v>0.11918708334676772</v>
      </c>
      <c r="Q20" s="40">
        <f t="shared" si="4"/>
        <v>0.11863390390816199</v>
      </c>
      <c r="R20" s="40">
        <f t="shared" si="4"/>
        <v>0.12506982451247817</v>
      </c>
      <c r="S20" s="40">
        <f t="shared" si="4"/>
        <v>0.113557955772233</v>
      </c>
      <c r="T20" s="40">
        <f t="shared" si="4"/>
        <v>0.10670925096099135</v>
      </c>
      <c r="U20" s="40">
        <f t="shared" si="4"/>
        <v>0.11726006272313408</v>
      </c>
      <c r="V20" s="40">
        <f t="shared" si="4"/>
        <v>0.12690913445929111</v>
      </c>
      <c r="W20" s="40">
        <f t="shared" ref="W20:Z20" si="14">W10/W$13</f>
        <v>0.13435162392961941</v>
      </c>
      <c r="X20" s="40">
        <f t="shared" si="14"/>
        <v>0.12346748553438738</v>
      </c>
      <c r="Y20" s="40">
        <f t="shared" si="14"/>
        <v>0.13141146024102512</v>
      </c>
      <c r="Z20" s="40">
        <f t="shared" si="14"/>
        <v>0.13595666798525241</v>
      </c>
      <c r="AA20" s="40">
        <f t="shared" ref="AA20:AD20" si="15">AA10/AA$13</f>
        <v>0.12460495862775264</v>
      </c>
      <c r="AB20" s="40">
        <f t="shared" si="15"/>
        <v>0.12204664166840748</v>
      </c>
      <c r="AC20" s="40">
        <f t="shared" si="15"/>
        <v>0.11540304419655924</v>
      </c>
      <c r="AD20" s="40">
        <f t="shared" si="15"/>
        <v>0.11653432009199798</v>
      </c>
      <c r="AE20" s="40">
        <f t="shared" ref="AE20:AI20" si="16">AE10/AE$13</f>
        <v>0.12415562250795079</v>
      </c>
      <c r="AF20" s="40">
        <f t="shared" ref="AF20:AH20" si="17">AF10/AF$13</f>
        <v>0.11917682705576138</v>
      </c>
      <c r="AG20" s="40">
        <f t="shared" si="17"/>
        <v>0.12636604629271786</v>
      </c>
      <c r="AH20" s="40">
        <f t="shared" si="17"/>
        <v>0.12985057582516688</v>
      </c>
      <c r="AI20" s="40">
        <f t="shared" si="16"/>
        <v>0.11650679346502571</v>
      </c>
    </row>
    <row r="21" spans="1:35" ht="15" customHeight="1" x14ac:dyDescent="0.2">
      <c r="A21" s="40" t="s">
        <v>40</v>
      </c>
      <c r="B21" s="40"/>
      <c r="C21" s="40">
        <f t="shared" si="9"/>
        <v>4.9216892909514809E-2</v>
      </c>
      <c r="D21" s="40">
        <f t="shared" si="4"/>
        <v>5.1517124841557987E-2</v>
      </c>
      <c r="E21" s="40">
        <f t="shared" si="4"/>
        <v>5.2281365583467597E-2</v>
      </c>
      <c r="F21" s="40">
        <f t="shared" si="4"/>
        <v>5.5362960531392003E-2</v>
      </c>
      <c r="G21" s="40">
        <f t="shared" si="4"/>
        <v>4.8376365105184733E-2</v>
      </c>
      <c r="H21" s="40">
        <f t="shared" si="4"/>
        <v>4.87213351053754E-2</v>
      </c>
      <c r="I21" s="40">
        <f t="shared" si="4"/>
        <v>4.8971281177000461E-2</v>
      </c>
      <c r="J21" s="40">
        <f t="shared" si="4"/>
        <v>4.5218814198951622E-2</v>
      </c>
      <c r="K21" s="40">
        <f t="shared" si="4"/>
        <v>4.6383172080616805E-2</v>
      </c>
      <c r="L21" s="40">
        <f t="shared" si="4"/>
        <v>5.0989359415096865E-2</v>
      </c>
      <c r="M21" s="40">
        <f t="shared" si="4"/>
        <v>5.5724668499684805E-2</v>
      </c>
      <c r="N21" s="40">
        <f t="shared" si="4"/>
        <v>5.7187101027523807E-2</v>
      </c>
      <c r="O21" s="40">
        <f t="shared" si="4"/>
        <v>5.4689971790757713E-2</v>
      </c>
      <c r="P21" s="40">
        <f t="shared" si="4"/>
        <v>6.2929681551780983E-2</v>
      </c>
      <c r="Q21" s="40">
        <f t="shared" si="4"/>
        <v>6.3898126640717381E-2</v>
      </c>
      <c r="R21" s="40">
        <f t="shared" si="4"/>
        <v>6.4415825842809665E-2</v>
      </c>
      <c r="S21" s="40">
        <f t="shared" si="4"/>
        <v>6.0643179381963556E-2</v>
      </c>
      <c r="T21" s="40">
        <f t="shared" si="4"/>
        <v>5.7478584684492788E-2</v>
      </c>
      <c r="U21" s="40">
        <f t="shared" si="4"/>
        <v>5.8686028572791725E-2</v>
      </c>
      <c r="V21" s="40">
        <f t="shared" si="4"/>
        <v>6.3497535100092095E-2</v>
      </c>
      <c r="W21" s="40">
        <f t="shared" ref="W21:Z21" si="18">W11/W$13</f>
        <v>7.0501513761500684E-2</v>
      </c>
      <c r="X21" s="40">
        <f t="shared" si="18"/>
        <v>6.7372411967453319E-2</v>
      </c>
      <c r="Y21" s="40">
        <f t="shared" si="18"/>
        <v>7.0727803976671125E-2</v>
      </c>
      <c r="Z21" s="40">
        <f t="shared" si="18"/>
        <v>7.2621168439301609E-2</v>
      </c>
      <c r="AA21" s="40">
        <f t="shared" ref="AA21:AD21" si="19">AA11/AA$13</f>
        <v>6.181022400278309E-2</v>
      </c>
      <c r="AB21" s="40">
        <f t="shared" si="19"/>
        <v>6.0240566034807708E-2</v>
      </c>
      <c r="AC21" s="40">
        <f t="shared" si="19"/>
        <v>6.0421458811530514E-2</v>
      </c>
      <c r="AD21" s="40">
        <f t="shared" si="19"/>
        <v>6.1115704843406331E-2</v>
      </c>
      <c r="AE21" s="40">
        <f t="shared" ref="AE21:AI21" si="20">AE11/AE$13</f>
        <v>6.5412966576216244E-2</v>
      </c>
      <c r="AF21" s="40">
        <f t="shared" ref="AF21:AH21" si="21">AF11/AF$13</f>
        <v>6.6534645341324639E-2</v>
      </c>
      <c r="AG21" s="40">
        <f t="shared" si="21"/>
        <v>6.8412670615802348E-2</v>
      </c>
      <c r="AH21" s="40">
        <f t="shared" si="21"/>
        <v>7.3339137555594097E-2</v>
      </c>
      <c r="AI21" s="40">
        <f t="shared" si="20"/>
        <v>6.675134827658355E-2</v>
      </c>
    </row>
    <row r="22" spans="1:35" ht="15" customHeight="1" thickBot="1" x14ac:dyDescent="0.25">
      <c r="A22" s="40" t="s">
        <v>41</v>
      </c>
      <c r="B22" s="40"/>
      <c r="C22" s="40">
        <f t="shared" si="9"/>
        <v>2.6223802393008946E-2</v>
      </c>
      <c r="D22" s="40">
        <f t="shared" si="4"/>
        <v>2.5519490918510399E-2</v>
      </c>
      <c r="E22" s="40">
        <f t="shared" si="4"/>
        <v>2.5790307871956155E-2</v>
      </c>
      <c r="F22" s="40">
        <f t="shared" si="4"/>
        <v>2.6109970192703488E-2</v>
      </c>
      <c r="G22" s="40">
        <f t="shared" si="4"/>
        <v>2.4905196895492011E-2</v>
      </c>
      <c r="H22" s="40">
        <f t="shared" si="4"/>
        <v>2.4420662674961374E-2</v>
      </c>
      <c r="I22" s="40">
        <f t="shared" si="4"/>
        <v>2.4249311053900689E-2</v>
      </c>
      <c r="J22" s="40">
        <f t="shared" si="4"/>
        <v>2.3113099308246333E-2</v>
      </c>
      <c r="K22" s="40">
        <f t="shared" si="4"/>
        <v>2.2546459573598545E-2</v>
      </c>
      <c r="L22" s="40">
        <f t="shared" si="4"/>
        <v>2.250359221786305E-2</v>
      </c>
      <c r="M22" s="40">
        <f t="shared" si="4"/>
        <v>2.1297256823720745E-2</v>
      </c>
      <c r="N22" s="40">
        <f t="shared" si="4"/>
        <v>2.0393045196526176E-2</v>
      </c>
      <c r="O22" s="40">
        <f t="shared" si="4"/>
        <v>1.9130959034400014E-2</v>
      </c>
      <c r="P22" s="40">
        <f t="shared" si="4"/>
        <v>1.7919030063316896E-2</v>
      </c>
      <c r="Q22" s="40">
        <f t="shared" si="4"/>
        <v>1.6963784781605335E-2</v>
      </c>
      <c r="R22" s="40">
        <f t="shared" si="4"/>
        <v>1.7473684072329226E-2</v>
      </c>
      <c r="S22" s="40">
        <f t="shared" si="4"/>
        <v>1.6603114621387752E-2</v>
      </c>
      <c r="T22" s="40">
        <f t="shared" si="4"/>
        <v>1.6584799679985589E-2</v>
      </c>
      <c r="U22" s="40">
        <f t="shared" si="4"/>
        <v>1.7986187871700143E-2</v>
      </c>
      <c r="V22" s="40">
        <f t="shared" si="4"/>
        <v>1.9147308925373089E-2</v>
      </c>
      <c r="W22" s="40">
        <f t="shared" ref="W22:Z22" si="22">W12/W$13</f>
        <v>1.9441925825670562E-2</v>
      </c>
      <c r="X22" s="40">
        <f t="shared" si="22"/>
        <v>1.8304189763157428E-2</v>
      </c>
      <c r="Y22" s="40">
        <f t="shared" si="22"/>
        <v>1.8985021993469905E-2</v>
      </c>
      <c r="Z22" s="40">
        <f t="shared" si="22"/>
        <v>1.944880181684891E-2</v>
      </c>
      <c r="AA22" s="40">
        <f t="shared" ref="AA22:AD22" si="23">AA12/AA$13</f>
        <v>1.8035196277515757E-2</v>
      </c>
      <c r="AB22" s="40">
        <f t="shared" si="23"/>
        <v>1.7986574431392458E-2</v>
      </c>
      <c r="AC22" s="40">
        <f t="shared" si="23"/>
        <v>1.7836496862501553E-2</v>
      </c>
      <c r="AD22" s="40">
        <f t="shared" si="23"/>
        <v>1.7601017117078389E-2</v>
      </c>
      <c r="AE22" s="40">
        <f t="shared" ref="AE22:AI22" si="24">AE12/AE$13</f>
        <v>1.6764616437433429E-2</v>
      </c>
      <c r="AF22" s="40">
        <f t="shared" ref="AF22:AH22" si="25">AF12/AF$13</f>
        <v>1.6289444850841214E-2</v>
      </c>
      <c r="AG22" s="40">
        <f t="shared" si="25"/>
        <v>1.8332402204982511E-2</v>
      </c>
      <c r="AH22" s="40">
        <f t="shared" si="25"/>
        <v>1.713035200287422E-2</v>
      </c>
      <c r="AI22" s="40">
        <f t="shared" si="24"/>
        <v>1.561665659250948E-2</v>
      </c>
    </row>
    <row r="23" spans="1:35" ht="22.5" customHeight="1" thickBot="1" x14ac:dyDescent="0.25">
      <c r="A23" s="22" t="s">
        <v>3</v>
      </c>
      <c r="B23" s="22"/>
      <c r="C23" s="24">
        <f>SUM(C18:C22)</f>
        <v>0.99999999999999989</v>
      </c>
      <c r="D23" s="24">
        <f t="shared" ref="D23:V23" si="26">SUM(D18:D22)</f>
        <v>1.0000000000000002</v>
      </c>
      <c r="E23" s="24">
        <f t="shared" si="26"/>
        <v>1.0000000000000002</v>
      </c>
      <c r="F23" s="24">
        <f t="shared" si="26"/>
        <v>1</v>
      </c>
      <c r="G23" s="24">
        <f t="shared" si="26"/>
        <v>1.0000000000000002</v>
      </c>
      <c r="H23" s="24">
        <f t="shared" si="26"/>
        <v>0.99999999999999989</v>
      </c>
      <c r="I23" s="24">
        <f t="shared" si="26"/>
        <v>1</v>
      </c>
      <c r="J23" s="24">
        <f t="shared" si="26"/>
        <v>0.99999999999999989</v>
      </c>
      <c r="K23" s="24">
        <f t="shared" si="26"/>
        <v>0.99999999999999989</v>
      </c>
      <c r="L23" s="24">
        <f t="shared" si="26"/>
        <v>0.99999999999999989</v>
      </c>
      <c r="M23" s="24">
        <f t="shared" si="26"/>
        <v>1</v>
      </c>
      <c r="N23" s="24">
        <f t="shared" si="26"/>
        <v>1</v>
      </c>
      <c r="O23" s="24">
        <f t="shared" si="26"/>
        <v>1.0000000000000002</v>
      </c>
      <c r="P23" s="24">
        <f t="shared" si="26"/>
        <v>0.99999999999999989</v>
      </c>
      <c r="Q23" s="24">
        <f t="shared" si="26"/>
        <v>1</v>
      </c>
      <c r="R23" s="24">
        <f t="shared" si="26"/>
        <v>1</v>
      </c>
      <c r="S23" s="24">
        <f t="shared" si="26"/>
        <v>0.99999999999999989</v>
      </c>
      <c r="T23" s="24">
        <f t="shared" si="26"/>
        <v>0.99999999999999989</v>
      </c>
      <c r="U23" s="24">
        <f t="shared" si="26"/>
        <v>0.99999999999999989</v>
      </c>
      <c r="V23" s="24">
        <f t="shared" si="26"/>
        <v>0.99999999999999978</v>
      </c>
      <c r="W23" s="24">
        <f t="shared" ref="W23:Z23" si="27">SUM(W18:W22)</f>
        <v>1</v>
      </c>
      <c r="X23" s="24">
        <f t="shared" si="27"/>
        <v>1.0000000000000002</v>
      </c>
      <c r="Y23" s="24">
        <f t="shared" si="27"/>
        <v>1.0000000000000002</v>
      </c>
      <c r="Z23" s="24">
        <f t="shared" si="27"/>
        <v>0.99999999999999989</v>
      </c>
      <c r="AA23" s="24">
        <f t="shared" ref="AA23:AD23" si="28">SUM(AA18:AA22)</f>
        <v>0.99999999999999989</v>
      </c>
      <c r="AB23" s="24">
        <f t="shared" si="28"/>
        <v>1.0000000000000002</v>
      </c>
      <c r="AC23" s="24">
        <f t="shared" si="28"/>
        <v>0.99999999999999989</v>
      </c>
      <c r="AD23" s="24">
        <f t="shared" si="28"/>
        <v>1</v>
      </c>
      <c r="AE23" s="24">
        <f t="shared" ref="AE23:AI23" si="29">SUM(AE18:AE22)</f>
        <v>0.99999999999999989</v>
      </c>
      <c r="AF23" s="24">
        <f t="shared" ref="AF23:AH23" si="30">SUM(AF18:AF22)</f>
        <v>1.0000000000000002</v>
      </c>
      <c r="AG23" s="24">
        <f t="shared" si="30"/>
        <v>1</v>
      </c>
      <c r="AH23" s="24">
        <f t="shared" si="30"/>
        <v>1</v>
      </c>
      <c r="AI23" s="24">
        <f t="shared" si="29"/>
        <v>0.99999999999999989</v>
      </c>
    </row>
    <row r="42" spans="3:19" x14ac:dyDescent="0.2"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</row>
    <row r="43" spans="3:19" x14ac:dyDescent="0.2">
      <c r="C43" s="53"/>
      <c r="D43" s="53"/>
      <c r="E43" s="53"/>
      <c r="F43" s="53"/>
      <c r="G43" s="53"/>
      <c r="H43" s="53"/>
      <c r="I43" s="53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3:19" x14ac:dyDescent="0.2">
      <c r="C44" s="45"/>
      <c r="D44" s="45"/>
      <c r="E44" s="45"/>
      <c r="F44" s="45"/>
      <c r="G44" s="45"/>
      <c r="H44" s="45"/>
      <c r="I44" s="45"/>
    </row>
    <row r="45" spans="3:19" x14ac:dyDescent="0.2">
      <c r="C45" s="45"/>
      <c r="D45" s="45"/>
      <c r="E45" s="45"/>
      <c r="F45" s="45"/>
      <c r="G45" s="45"/>
      <c r="H45" s="45"/>
      <c r="I45" s="45"/>
    </row>
    <row r="46" spans="3:19" x14ac:dyDescent="0.2">
      <c r="C46" s="45"/>
      <c r="D46" s="45"/>
      <c r="E46" s="45"/>
      <c r="F46" s="45"/>
      <c r="G46" s="45"/>
      <c r="H46" s="45"/>
      <c r="I46" s="45"/>
    </row>
    <row r="47" spans="3:19" x14ac:dyDescent="0.2">
      <c r="C47" s="45"/>
      <c r="D47" s="45"/>
      <c r="E47" s="45"/>
      <c r="F47" s="45"/>
      <c r="G47" s="45"/>
      <c r="H47" s="45"/>
      <c r="I47" s="45"/>
    </row>
    <row r="74" spans="2:35" x14ac:dyDescent="0.2">
      <c r="B74" s="5" t="s">
        <v>38</v>
      </c>
      <c r="C74" s="45">
        <f>C9/$C$9*100</f>
        <v>100</v>
      </c>
      <c r="D74" s="45">
        <f t="shared" ref="D74:T74" si="31">D9/$C$9*100</f>
        <v>99.740246619096652</v>
      </c>
      <c r="E74" s="45">
        <f t="shared" si="31"/>
        <v>96.735860614305608</v>
      </c>
      <c r="F74" s="45">
        <f t="shared" si="31"/>
        <v>94.697147409396749</v>
      </c>
      <c r="G74" s="45">
        <f t="shared" si="31"/>
        <v>100.58009323011787</v>
      </c>
      <c r="H74" s="45">
        <f t="shared" si="31"/>
        <v>105.85956980764506</v>
      </c>
      <c r="I74" s="45">
        <f t="shared" si="31"/>
        <v>109.75504461523502</v>
      </c>
      <c r="J74" s="45">
        <f t="shared" si="31"/>
        <v>113.53570140023396</v>
      </c>
      <c r="K74" s="45">
        <f t="shared" si="31"/>
        <v>117.4874184453474</v>
      </c>
      <c r="L74" s="45">
        <f t="shared" si="31"/>
        <v>119.67850100929058</v>
      </c>
      <c r="M74" s="45">
        <f t="shared" si="31"/>
        <v>118.15625899682836</v>
      </c>
      <c r="N74" s="45">
        <f t="shared" si="31"/>
        <v>122.25341277239265</v>
      </c>
      <c r="O74" s="45">
        <f t="shared" si="31"/>
        <v>127.16822885324417</v>
      </c>
      <c r="P74" s="45">
        <f t="shared" si="31"/>
        <v>137.12320778137922</v>
      </c>
      <c r="Q74" s="45">
        <f t="shared" si="31"/>
        <v>139.04503532412744</v>
      </c>
      <c r="R74" s="45">
        <f t="shared" si="31"/>
        <v>139.54938970044651</v>
      </c>
      <c r="S74" s="45">
        <f t="shared" si="31"/>
        <v>133.13306780958811</v>
      </c>
      <c r="T74" s="45">
        <f t="shared" si="31"/>
        <v>136.34213321599648</v>
      </c>
      <c r="U74" s="45">
        <f t="shared" ref="U74:V74" si="32">U9/$C$9*100</f>
        <v>123.40423577742972</v>
      </c>
      <c r="V74" s="45">
        <f t="shared" si="32"/>
        <v>112.30194033674745</v>
      </c>
      <c r="W74" s="45">
        <f t="shared" ref="W74:Z74" si="33">W9/$C$9*100</f>
        <v>112.90413305443445</v>
      </c>
      <c r="X74" s="45">
        <f t="shared" si="33"/>
        <v>110.53571023422877</v>
      </c>
      <c r="Y74" s="45">
        <f t="shared" si="33"/>
        <v>106.03379262607349</v>
      </c>
      <c r="Z74" s="45">
        <f t="shared" si="33"/>
        <v>96.83173221321816</v>
      </c>
      <c r="AA74" s="45">
        <f t="shared" ref="AA74:AD74" si="34">AA9/$C$9*100</f>
        <v>102.3021493066058</v>
      </c>
      <c r="AB74" s="45">
        <f t="shared" si="34"/>
        <v>105.43968525789647</v>
      </c>
      <c r="AC74" s="45">
        <f t="shared" si="34"/>
        <v>107.21397500241696</v>
      </c>
      <c r="AD74" s="45">
        <f t="shared" si="34"/>
        <v>110.4905675665689</v>
      </c>
      <c r="AE74" s="45">
        <f t="shared" ref="AE74:AI74" si="35">AE9/$C$9*100</f>
        <v>110.94841134423343</v>
      </c>
      <c r="AF74" s="45">
        <f t="shared" ref="AF74:AH74" si="36">AF9/$C$9*100</f>
        <v>110.39471780977874</v>
      </c>
      <c r="AG74" s="45">
        <f t="shared" si="36"/>
        <v>105.7538703565863</v>
      </c>
      <c r="AH74" s="45">
        <f t="shared" si="36"/>
        <v>104.20078908926595</v>
      </c>
      <c r="AI74" s="45">
        <f t="shared" si="35"/>
        <v>103.35031150622096</v>
      </c>
    </row>
    <row r="75" spans="2:35" x14ac:dyDescent="0.2">
      <c r="B75" s="5" t="s">
        <v>42</v>
      </c>
      <c r="C75" s="45">
        <f t="shared" ref="C75:T75" si="37">C8/$C$8*100</f>
        <v>100</v>
      </c>
      <c r="D75" s="45">
        <f t="shared" si="37"/>
        <v>106.19132317289251</v>
      </c>
      <c r="E75" s="45">
        <f t="shared" si="37"/>
        <v>105.41428085693872</v>
      </c>
      <c r="F75" s="45">
        <f t="shared" si="37"/>
        <v>106.74326378684822</v>
      </c>
      <c r="G75" s="45">
        <f t="shared" si="37"/>
        <v>113.19150485308901</v>
      </c>
      <c r="H75" s="45">
        <f t="shared" si="37"/>
        <v>122.25030742410694</v>
      </c>
      <c r="I75" s="45">
        <f t="shared" si="37"/>
        <v>128.20428257993689</v>
      </c>
      <c r="J75" s="45">
        <f t="shared" si="37"/>
        <v>133.24838703113849</v>
      </c>
      <c r="K75" s="45">
        <f t="shared" si="37"/>
        <v>140.06611744814367</v>
      </c>
      <c r="L75" s="45">
        <f t="shared" si="37"/>
        <v>146.42099735189595</v>
      </c>
      <c r="M75" s="45">
        <f t="shared" si="37"/>
        <v>149.94871749757698</v>
      </c>
      <c r="N75" s="45">
        <f t="shared" si="37"/>
        <v>154.79578393383855</v>
      </c>
      <c r="O75" s="45">
        <f t="shared" si="37"/>
        <v>156.65139451769105</v>
      </c>
      <c r="P75" s="45">
        <f t="shared" si="37"/>
        <v>160.84244886377016</v>
      </c>
      <c r="Q75" s="45">
        <f t="shared" si="37"/>
        <v>169.1309965189115</v>
      </c>
      <c r="R75" s="45">
        <f t="shared" si="37"/>
        <v>167.32733087348484</v>
      </c>
      <c r="S75" s="45">
        <f t="shared" si="37"/>
        <v>170.52433302806821</v>
      </c>
      <c r="T75" s="45">
        <f t="shared" si="37"/>
        <v>176.91721824587788</v>
      </c>
      <c r="U75" s="45">
        <f t="shared" ref="U75:V75" si="38">U8/$C$8*100</f>
        <v>166.20017145527564</v>
      </c>
      <c r="V75" s="45">
        <f t="shared" si="38"/>
        <v>160.63268767421428</v>
      </c>
      <c r="W75" s="45">
        <f t="shared" ref="W75:Z75" si="39">W8/$C$8*100</f>
        <v>156.5085983902182</v>
      </c>
      <c r="X75" s="45">
        <f t="shared" si="39"/>
        <v>148.67070371303271</v>
      </c>
      <c r="Y75" s="45">
        <f t="shared" si="39"/>
        <v>136.19381073920124</v>
      </c>
      <c r="Z75" s="45">
        <f t="shared" si="39"/>
        <v>129.41570676672035</v>
      </c>
      <c r="AA75" s="45">
        <f t="shared" ref="AA75:AD75" si="40">AA8/$C$8*100</f>
        <v>132.94269582161974</v>
      </c>
      <c r="AB75" s="45">
        <f t="shared" si="40"/>
        <v>138.95748783975489</v>
      </c>
      <c r="AC75" s="45">
        <f t="shared" si="40"/>
        <v>144.80523086341699</v>
      </c>
      <c r="AD75" s="45">
        <f t="shared" si="40"/>
        <v>147.22842601191905</v>
      </c>
      <c r="AE75" s="45">
        <f t="shared" ref="AE75:AI75" si="41">AE8/$C$8*100</f>
        <v>153.53008299707781</v>
      </c>
      <c r="AF75" s="45">
        <f t="shared" ref="AF75:AH75" si="42">AF8/$C$8*100</f>
        <v>159.24580181906515</v>
      </c>
      <c r="AG75" s="45">
        <f t="shared" si="42"/>
        <v>126.94260847835605</v>
      </c>
      <c r="AH75" s="45">
        <f t="shared" si="42"/>
        <v>143.24912829617637</v>
      </c>
      <c r="AI75" s="45">
        <f t="shared" si="41"/>
        <v>158.85487060544227</v>
      </c>
    </row>
    <row r="76" spans="2:35" x14ac:dyDescent="0.2">
      <c r="B76" s="5" t="s">
        <v>62</v>
      </c>
      <c r="C76" s="45">
        <f>(C10+C11+C12)/($C$10+$C$11+$C$12)*100</f>
        <v>100</v>
      </c>
      <c r="D76" s="45">
        <f t="shared" ref="D76:T76" si="43">(D10+D11+D12)/($C$10+$C$11+$C$12)*100</f>
        <v>111.88275391510088</v>
      </c>
      <c r="E76" s="45">
        <f t="shared" si="43"/>
        <v>113.07500933735413</v>
      </c>
      <c r="F76" s="45">
        <f t="shared" si="43"/>
        <v>117.63952684702397</v>
      </c>
      <c r="G76" s="45">
        <f t="shared" si="43"/>
        <v>109.48210284307605</v>
      </c>
      <c r="H76" s="45">
        <f t="shared" si="43"/>
        <v>111.77600064792281</v>
      </c>
      <c r="I76" s="45">
        <f t="shared" si="43"/>
        <v>121.76432528749197</v>
      </c>
      <c r="J76" s="45">
        <f t="shared" si="43"/>
        <v>117.71671045836356</v>
      </c>
      <c r="K76" s="45">
        <f t="shared" si="43"/>
        <v>127.57757231189417</v>
      </c>
      <c r="L76" s="45">
        <f t="shared" si="43"/>
        <v>142.39241056122512</v>
      </c>
      <c r="M76" s="45">
        <f t="shared" si="43"/>
        <v>146.64737071877693</v>
      </c>
      <c r="N76" s="45">
        <f t="shared" si="43"/>
        <v>153.45086874073687</v>
      </c>
      <c r="O76" s="45">
        <f t="shared" si="43"/>
        <v>148.65163083894655</v>
      </c>
      <c r="P76" s="45">
        <f t="shared" si="43"/>
        <v>174.23399633353316</v>
      </c>
      <c r="Q76" s="45">
        <f t="shared" si="43"/>
        <v>179.68457055324191</v>
      </c>
      <c r="R76" s="45">
        <f t="shared" si="43"/>
        <v>187.33182558320431</v>
      </c>
      <c r="S76" s="45">
        <f t="shared" si="43"/>
        <v>167.63329663721765</v>
      </c>
      <c r="T76" s="45">
        <f t="shared" si="43"/>
        <v>161.86367905927531</v>
      </c>
      <c r="U76" s="45">
        <f t="shared" ref="U76:V76" si="44">(U10+U11+U12)/($C$10+$C$11+$C$12)*100</f>
        <v>163.23581569161612</v>
      </c>
      <c r="V76" s="45">
        <f t="shared" si="44"/>
        <v>169.65178449721316</v>
      </c>
      <c r="W76" s="45">
        <f t="shared" ref="W76:Z76" si="45">(W10+W11+W12)/($C$10+$C$11+$C$12)*100</f>
        <v>182.5737976691382</v>
      </c>
      <c r="X76" s="45">
        <f t="shared" si="45"/>
        <v>160.58982434849804</v>
      </c>
      <c r="Y76" s="45">
        <f t="shared" si="45"/>
        <v>161.00896258562906</v>
      </c>
      <c r="Z76" s="45">
        <f t="shared" si="45"/>
        <v>156.55051982990611</v>
      </c>
      <c r="AA76" s="45">
        <f t="shared" ref="AA76:AD76" si="46">(AA10+AA11+AA12)/($C$10+$C$11+$C$12)*100</f>
        <v>141.56842588348331</v>
      </c>
      <c r="AB76" s="45">
        <f t="shared" si="46"/>
        <v>143.34603350058387</v>
      </c>
      <c r="AC76" s="45">
        <f t="shared" si="46"/>
        <v>141.80977199984574</v>
      </c>
      <c r="AD76" s="45">
        <f t="shared" si="46"/>
        <v>146.47033065719862</v>
      </c>
      <c r="AE76" s="45">
        <f t="shared" ref="AE76:AI76" si="47">(AE10+AE11+AE12)/($C$10+$C$11+$C$12)*100</f>
        <v>161.14190396201496</v>
      </c>
      <c r="AF76" s="45">
        <f t="shared" ref="AF76:AH76" si="48">(AF10+AF11+AF12)/($C$10+$C$11+$C$12)*100</f>
        <v>160.05169751710838</v>
      </c>
      <c r="AG76" s="45">
        <f t="shared" si="48"/>
        <v>147.41678005487745</v>
      </c>
      <c r="AH76" s="45">
        <f t="shared" si="48"/>
        <v>163.86062883044269</v>
      </c>
      <c r="AI76" s="45">
        <f t="shared" si="47"/>
        <v>152.75768303097288</v>
      </c>
    </row>
    <row r="77" spans="2:35" x14ac:dyDescent="0.2">
      <c r="B77" s="5" t="s">
        <v>3</v>
      </c>
      <c r="C77" s="45">
        <f>C13/$C$13*100</f>
        <v>100</v>
      </c>
      <c r="D77" s="45">
        <f t="shared" ref="D77:T77" si="49">D13/$C$13*100</f>
        <v>104.61152338373603</v>
      </c>
      <c r="E77" s="45">
        <f t="shared" si="49"/>
        <v>103.28977564618785</v>
      </c>
      <c r="F77" s="45">
        <f t="shared" si="49"/>
        <v>103.84070351381649</v>
      </c>
      <c r="G77" s="45">
        <f t="shared" si="49"/>
        <v>107.48509987560566</v>
      </c>
      <c r="H77" s="45">
        <f t="shared" si="49"/>
        <v>113.83622239758442</v>
      </c>
      <c r="I77" s="45">
        <f t="shared" si="49"/>
        <v>119.67753777146559</v>
      </c>
      <c r="J77" s="45">
        <f t="shared" si="49"/>
        <v>122.61115798738751</v>
      </c>
      <c r="K77" s="45">
        <f t="shared" si="49"/>
        <v>128.81784256434534</v>
      </c>
      <c r="L77" s="45">
        <f t="shared" si="49"/>
        <v>134.99770124068203</v>
      </c>
      <c r="M77" s="45">
        <f t="shared" si="49"/>
        <v>136.63086345334841</v>
      </c>
      <c r="N77" s="45">
        <f t="shared" si="49"/>
        <v>141.52277666112278</v>
      </c>
      <c r="O77" s="45">
        <f t="shared" si="49"/>
        <v>143.42947634454242</v>
      </c>
      <c r="P77" s="45">
        <f t="shared" si="49"/>
        <v>153.70425368265364</v>
      </c>
      <c r="Q77" s="45">
        <f t="shared" si="49"/>
        <v>158.94164399846844</v>
      </c>
      <c r="R77" s="45">
        <f t="shared" si="49"/>
        <v>159.73027943579808</v>
      </c>
      <c r="S77" s="45">
        <f t="shared" si="49"/>
        <v>155.03614012323621</v>
      </c>
      <c r="T77" s="45">
        <f t="shared" si="49"/>
        <v>158.00739866543148</v>
      </c>
      <c r="U77" s="45">
        <f t="shared" ref="U77:V77" si="50">U13/$C$13*100</f>
        <v>148.53406176971683</v>
      </c>
      <c r="V77" s="45">
        <f t="shared" si="50"/>
        <v>142.86413850746138</v>
      </c>
      <c r="W77" s="45">
        <f t="shared" ref="W77:Z77" si="51">W13/$C$13*100</f>
        <v>143.64133704720376</v>
      </c>
      <c r="X77" s="45">
        <f t="shared" si="51"/>
        <v>135.49807865495268</v>
      </c>
      <c r="Y77" s="45">
        <f t="shared" si="51"/>
        <v>128.49147447406034</v>
      </c>
      <c r="Z77" s="45">
        <f t="shared" si="51"/>
        <v>121.15173402815516</v>
      </c>
      <c r="AA77" s="45">
        <f t="shared" ref="AA77:AD77" si="52">AA13/$C$13*100</f>
        <v>122.19099137451622</v>
      </c>
      <c r="AB77" s="45">
        <f t="shared" si="52"/>
        <v>126.30550678560704</v>
      </c>
      <c r="AC77" s="45">
        <f t="shared" si="52"/>
        <v>129.21849961098863</v>
      </c>
      <c r="AD77" s="45">
        <f t="shared" si="52"/>
        <v>132.3783631141718</v>
      </c>
      <c r="AE77" s="45">
        <f t="shared" ref="AE77:AI77" si="53">AE13/$C$13*100</f>
        <v>137.81613638076578</v>
      </c>
      <c r="AF77" s="45">
        <f t="shared" ref="AF77:AH77" si="54">AF13/$C$13*100</f>
        <v>139.81946891822585</v>
      </c>
      <c r="AG77" s="45">
        <f t="shared" si="54"/>
        <v>122.06791208953373</v>
      </c>
      <c r="AH77" s="45">
        <f t="shared" si="54"/>
        <v>131.24454766570256</v>
      </c>
      <c r="AI77" s="45">
        <f t="shared" si="53"/>
        <v>135.54516023841711</v>
      </c>
    </row>
  </sheetData>
  <mergeCells count="4">
    <mergeCell ref="A6:B7"/>
    <mergeCell ref="A16:B17"/>
    <mergeCell ref="C6:AI6"/>
    <mergeCell ref="C16:AI16"/>
  </mergeCells>
  <printOptions horizontalCentered="1" verticalCentered="1"/>
  <pageMargins left="0.17" right="0.17" top="0.25" bottom="0.3" header="0" footer="0.21"/>
  <pageSetup paperSize="9" scale="42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4:AI64"/>
  <sheetViews>
    <sheetView zoomScaleNormal="100" workbookViewId="0">
      <selection activeCell="C1" sqref="C1"/>
    </sheetView>
  </sheetViews>
  <sheetFormatPr defaultColWidth="11.42578125" defaultRowHeight="10.5" x14ac:dyDescent="0.2"/>
  <cols>
    <col min="1" max="1" width="2.140625" style="5" customWidth="1"/>
    <col min="2" max="2" width="24.42578125" style="5" customWidth="1"/>
    <col min="3" max="20" width="9.140625" style="5" customWidth="1"/>
    <col min="21" max="21" width="9.5703125" style="5" customWidth="1"/>
    <col min="22" max="22" width="9.28515625" style="5" customWidth="1"/>
    <col min="23" max="35" width="9.7109375" style="5" customWidth="1"/>
    <col min="36" max="16384" width="11.42578125" style="5"/>
  </cols>
  <sheetData>
    <row r="4" spans="1:35" ht="12.75" x14ac:dyDescent="0.2">
      <c r="A4" s="56" t="s">
        <v>76</v>
      </c>
      <c r="B4" s="6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35" ht="11.25" thickBot="1" x14ac:dyDescent="0.2">
      <c r="B5" s="57"/>
      <c r="C5" s="58"/>
      <c r="AE5" s="77"/>
      <c r="AF5" s="77"/>
      <c r="AG5" s="77"/>
      <c r="AH5" s="77"/>
      <c r="AI5" s="77" t="s">
        <v>90</v>
      </c>
    </row>
    <row r="6" spans="1:35" ht="24" customHeight="1" thickBot="1" x14ac:dyDescent="0.25">
      <c r="A6" s="101" t="s">
        <v>93</v>
      </c>
      <c r="B6" s="101"/>
      <c r="C6" s="42">
        <v>1990</v>
      </c>
      <c r="D6" s="43">
        <v>1991</v>
      </c>
      <c r="E6" s="43">
        <v>1992</v>
      </c>
      <c r="F6" s="43">
        <v>1993</v>
      </c>
      <c r="G6" s="43">
        <v>1994</v>
      </c>
      <c r="H6" s="43">
        <v>1995</v>
      </c>
      <c r="I6" s="43">
        <v>1996</v>
      </c>
      <c r="J6" s="43">
        <v>1997</v>
      </c>
      <c r="K6" s="43">
        <v>1998</v>
      </c>
      <c r="L6" s="43">
        <v>1999</v>
      </c>
      <c r="M6" s="43">
        <v>2000</v>
      </c>
      <c r="N6" s="43">
        <v>2001</v>
      </c>
      <c r="O6" s="43">
        <v>2002</v>
      </c>
      <c r="P6" s="43">
        <v>2003</v>
      </c>
      <c r="Q6" s="43">
        <v>2004</v>
      </c>
      <c r="R6" s="43">
        <v>2005</v>
      </c>
      <c r="S6" s="43">
        <v>2006</v>
      </c>
      <c r="T6" s="43">
        <v>2007</v>
      </c>
      <c r="U6" s="43">
        <v>2008</v>
      </c>
      <c r="V6" s="43">
        <v>2009</v>
      </c>
      <c r="W6" s="43">
        <v>2010</v>
      </c>
      <c r="X6" s="43">
        <v>2011</v>
      </c>
      <c r="Y6" s="43">
        <v>2012</v>
      </c>
      <c r="Z6" s="43">
        <v>2013</v>
      </c>
      <c r="AA6" s="43">
        <v>2014</v>
      </c>
      <c r="AB6" s="43">
        <v>2015</v>
      </c>
      <c r="AC6" s="43">
        <v>2016</v>
      </c>
      <c r="AD6" s="43">
        <v>2017</v>
      </c>
      <c r="AE6" s="43">
        <v>2018</v>
      </c>
      <c r="AF6" s="43">
        <v>2019</v>
      </c>
      <c r="AG6" s="43">
        <v>2020</v>
      </c>
      <c r="AH6" s="43">
        <v>2021</v>
      </c>
      <c r="AI6" s="43">
        <v>2022</v>
      </c>
    </row>
    <row r="7" spans="1:35" s="17" customFormat="1" ht="18" customHeight="1" x14ac:dyDescent="0.2">
      <c r="A7" s="20" t="s">
        <v>29</v>
      </c>
      <c r="B7" s="20"/>
      <c r="C7" s="21">
        <f>SUM(C8:C12)</f>
        <v>3351.5562791598513</v>
      </c>
      <c r="D7" s="21">
        <f t="shared" ref="D7:AI7" si="0">SUM(D8:D12)</f>
        <v>3559.0619597240088</v>
      </c>
      <c r="E7" s="21">
        <f t="shared" si="0"/>
        <v>3533.0189491919305</v>
      </c>
      <c r="F7" s="21">
        <f t="shared" si="0"/>
        <v>3577.5605600282752</v>
      </c>
      <c r="G7" s="21">
        <f t="shared" si="0"/>
        <v>3793.6769883792326</v>
      </c>
      <c r="H7" s="21">
        <f t="shared" si="0"/>
        <v>4097.2878547648779</v>
      </c>
      <c r="I7" s="21">
        <f t="shared" si="0"/>
        <v>4296.8386829597139</v>
      </c>
      <c r="J7" s="21">
        <f t="shared" si="0"/>
        <v>4465.8946824213435</v>
      </c>
      <c r="K7" s="21">
        <f t="shared" si="0"/>
        <v>4694.3947543086715</v>
      </c>
      <c r="L7" s="21">
        <f t="shared" si="0"/>
        <v>4907.1821307559485</v>
      </c>
      <c r="M7" s="21">
        <f t="shared" si="0"/>
        <v>5024.9156568097078</v>
      </c>
      <c r="N7" s="21">
        <f t="shared" si="0"/>
        <v>5186.7678163092824</v>
      </c>
      <c r="O7" s="21">
        <f t="shared" si="0"/>
        <v>5247.0596493491448</v>
      </c>
      <c r="P7" s="21">
        <f t="shared" si="0"/>
        <v>5370.363550908779</v>
      </c>
      <c r="Q7" s="21">
        <f t="shared" si="0"/>
        <v>5645.7614911040237</v>
      </c>
      <c r="R7" s="21">
        <f t="shared" si="0"/>
        <v>5580.6654577925392</v>
      </c>
      <c r="S7" s="21">
        <f t="shared" si="0"/>
        <v>5680.102082676598</v>
      </c>
      <c r="T7" s="21">
        <f t="shared" si="0"/>
        <v>5857.9884508989644</v>
      </c>
      <c r="U7" s="21">
        <f t="shared" si="0"/>
        <v>5463.8352095306682</v>
      </c>
      <c r="V7" s="21">
        <f t="shared" si="0"/>
        <v>5202.1239227644428</v>
      </c>
      <c r="W7" s="21">
        <f t="shared" si="0"/>
        <v>4998.850309574118</v>
      </c>
      <c r="X7" s="21">
        <f t="shared" si="0"/>
        <v>4687.6332494026283</v>
      </c>
      <c r="Y7" s="21">
        <f t="shared" si="0"/>
        <v>4210.249130587109</v>
      </c>
      <c r="Z7" s="21">
        <f t="shared" si="0"/>
        <v>4175.5404729638412</v>
      </c>
      <c r="AA7" s="21">
        <f t="shared" si="0"/>
        <v>4280.1558433518585</v>
      </c>
      <c r="AB7" s="21">
        <f t="shared" si="0"/>
        <v>4471.8759017632183</v>
      </c>
      <c r="AC7" s="21">
        <f t="shared" si="0"/>
        <v>4650.2195602423144</v>
      </c>
      <c r="AD7" s="21">
        <f t="shared" si="0"/>
        <v>4701.3120426733176</v>
      </c>
      <c r="AE7" s="21">
        <f t="shared" si="0"/>
        <v>4850.0233561184241</v>
      </c>
      <c r="AF7" s="21">
        <f t="shared" si="0"/>
        <v>5031.445328116356</v>
      </c>
      <c r="AG7" s="21">
        <f t="shared" si="0"/>
        <v>3974.7409817814114</v>
      </c>
      <c r="AH7" s="21">
        <f t="shared" si="0"/>
        <v>4530.8110778722457</v>
      </c>
      <c r="AI7" s="21">
        <f t="shared" si="0"/>
        <v>5051.9702365681887</v>
      </c>
    </row>
    <row r="8" spans="1:35" ht="15" customHeight="1" x14ac:dyDescent="0.2">
      <c r="A8" s="25"/>
      <c r="B8" s="25" t="s">
        <v>2</v>
      </c>
      <c r="C8" s="26">
        <v>10.1</v>
      </c>
      <c r="D8" s="26">
        <v>9.3315400000000004</v>
      </c>
      <c r="E8" s="26">
        <v>7.9811899999999998</v>
      </c>
      <c r="F8" s="26">
        <v>7.3031899999999998</v>
      </c>
      <c r="G8" s="26">
        <v>7.4444400000000002</v>
      </c>
      <c r="H8" s="26">
        <v>7.9122599999999998</v>
      </c>
      <c r="I8" s="26">
        <v>7.7438900000000004</v>
      </c>
      <c r="J8" s="26">
        <v>7.2263500000000001</v>
      </c>
      <c r="K8" s="26">
        <v>6.1257299999999999</v>
      </c>
      <c r="L8" s="26">
        <v>3.88042</v>
      </c>
      <c r="M8" s="26">
        <v>3.4159899999999999</v>
      </c>
      <c r="N8" s="26">
        <v>3.4094755499999998</v>
      </c>
      <c r="O8" s="26">
        <v>3.3832200000000001</v>
      </c>
      <c r="P8" s="26">
        <v>2.89845</v>
      </c>
      <c r="Q8" s="26">
        <v>1.8554600000000001</v>
      </c>
      <c r="R8" s="26">
        <v>2.2814700000000001</v>
      </c>
      <c r="S8" s="26">
        <v>1.89388</v>
      </c>
      <c r="T8" s="26">
        <v>1.83399</v>
      </c>
      <c r="U8" s="26">
        <v>2.1300500000000002</v>
      </c>
      <c r="V8" s="26">
        <v>3.4691000000000001</v>
      </c>
      <c r="W8" s="26">
        <v>4.5719799999999999</v>
      </c>
      <c r="X8" s="26">
        <v>5.1862706000000003</v>
      </c>
      <c r="Y8" s="26">
        <v>6.5727015</v>
      </c>
      <c r="Z8" s="26">
        <v>7.1190677999999998</v>
      </c>
      <c r="AA8" s="26">
        <v>7.5659263000000001</v>
      </c>
      <c r="AB8" s="26">
        <v>8.4752711999999999</v>
      </c>
      <c r="AC8" s="26">
        <v>8.8273904999999999</v>
      </c>
      <c r="AD8" s="26">
        <v>9.4525968999999996</v>
      </c>
      <c r="AE8" s="26">
        <v>11.3461266</v>
      </c>
      <c r="AF8" s="26">
        <v>15.4054143</v>
      </c>
      <c r="AG8" s="26">
        <v>11.5347349</v>
      </c>
      <c r="AH8" s="26">
        <v>15.3281901</v>
      </c>
      <c r="AI8" s="26">
        <v>19.201355499999998</v>
      </c>
    </row>
    <row r="9" spans="1:35" ht="15" customHeight="1" x14ac:dyDescent="0.2">
      <c r="A9" s="25"/>
      <c r="B9" s="25" t="s">
        <v>70</v>
      </c>
      <c r="C9" s="26">
        <v>135.690866046351</v>
      </c>
      <c r="D9" s="26">
        <v>138.206100668364</v>
      </c>
      <c r="E9" s="26">
        <v>146.04247210909</v>
      </c>
      <c r="F9" s="26">
        <v>131.70755556530801</v>
      </c>
      <c r="G9" s="26">
        <v>146.103078979873</v>
      </c>
      <c r="H9" s="26">
        <v>156.85255505552001</v>
      </c>
      <c r="I9" s="26">
        <v>192.45554735799101</v>
      </c>
      <c r="J9" s="26">
        <v>223.619536297297</v>
      </c>
      <c r="K9" s="26">
        <v>233.870274294453</v>
      </c>
      <c r="L9" s="26">
        <v>244.855760935973</v>
      </c>
      <c r="M9" s="26">
        <v>248.09442635857201</v>
      </c>
      <c r="N9" s="26">
        <v>257.78852515434102</v>
      </c>
      <c r="O9" s="26">
        <v>240.46516632955499</v>
      </c>
      <c r="P9" s="26">
        <v>250.11324067572801</v>
      </c>
      <c r="Q9" s="26">
        <v>273.34779265311801</v>
      </c>
      <c r="R9" s="26">
        <v>302.94424477071402</v>
      </c>
      <c r="S9" s="26">
        <v>321.06686221803199</v>
      </c>
      <c r="T9" s="26">
        <v>376.09521560679599</v>
      </c>
      <c r="U9" s="26">
        <v>357.26972977851398</v>
      </c>
      <c r="V9" s="26">
        <v>343.34076258764401</v>
      </c>
      <c r="W9" s="26">
        <v>325.06261438025598</v>
      </c>
      <c r="X9" s="26">
        <v>330.840480556557</v>
      </c>
      <c r="Y9" s="26">
        <v>269.75564310889098</v>
      </c>
      <c r="Z9" s="26">
        <v>216.10129671906799</v>
      </c>
      <c r="AA9" s="26">
        <v>230.00948615992999</v>
      </c>
      <c r="AB9" s="26">
        <v>259.87525587305697</v>
      </c>
      <c r="AC9" s="26">
        <v>265.76479407852099</v>
      </c>
      <c r="AD9" s="26">
        <v>277.49191187712</v>
      </c>
      <c r="AE9" s="26">
        <v>283.26630057128199</v>
      </c>
      <c r="AF9" s="26">
        <v>313.22923745656601</v>
      </c>
      <c r="AG9" s="26">
        <v>132.24886500309799</v>
      </c>
      <c r="AH9" s="26">
        <v>177.27740575334499</v>
      </c>
      <c r="AI9" s="26">
        <v>264.62413387399198</v>
      </c>
    </row>
    <row r="10" spans="1:35" ht="15" customHeight="1" x14ac:dyDescent="0.2">
      <c r="A10" s="25"/>
      <c r="B10" s="25" t="s">
        <v>27</v>
      </c>
      <c r="C10" s="26">
        <v>1582.8</v>
      </c>
      <c r="D10" s="26">
        <v>1681</v>
      </c>
      <c r="E10" s="26">
        <v>1682.5</v>
      </c>
      <c r="F10" s="26">
        <v>1702.4</v>
      </c>
      <c r="G10" s="26">
        <v>1732.4</v>
      </c>
      <c r="H10" s="26">
        <v>1777.4</v>
      </c>
      <c r="I10" s="26">
        <v>1724.2</v>
      </c>
      <c r="J10" s="26">
        <v>1709.1</v>
      </c>
      <c r="K10" s="26">
        <v>1692.1</v>
      </c>
      <c r="L10" s="26">
        <v>1661</v>
      </c>
      <c r="M10" s="26">
        <v>1598.1</v>
      </c>
      <c r="N10" s="26">
        <v>1550.2</v>
      </c>
      <c r="O10" s="26">
        <v>1485.4</v>
      </c>
      <c r="P10" s="26">
        <v>1421.1573370251001</v>
      </c>
      <c r="Q10" s="26">
        <v>1371.1641023161901</v>
      </c>
      <c r="R10" s="26">
        <v>1279.2459267510601</v>
      </c>
      <c r="S10" s="26">
        <v>1208.92773618162</v>
      </c>
      <c r="T10" s="26">
        <v>1151.4981067828901</v>
      </c>
      <c r="U10" s="26">
        <v>1070.7258914388699</v>
      </c>
      <c r="V10" s="26">
        <v>1004.3615942343</v>
      </c>
      <c r="W10" s="26">
        <v>924.922062849594</v>
      </c>
      <c r="X10" s="26">
        <v>859.91013072185206</v>
      </c>
      <c r="Y10" s="26">
        <v>802.25694733594401</v>
      </c>
      <c r="Z10" s="26">
        <v>770.26062491008997</v>
      </c>
      <c r="AA10" s="26">
        <v>767.03248793475404</v>
      </c>
      <c r="AB10" s="26">
        <v>772.10943509631204</v>
      </c>
      <c r="AC10" s="26">
        <v>809.75558701052205</v>
      </c>
      <c r="AD10" s="26">
        <v>819.07682804896695</v>
      </c>
      <c r="AE10" s="26">
        <v>873.94878316136101</v>
      </c>
      <c r="AF10" s="26">
        <v>949.20960663307096</v>
      </c>
      <c r="AG10" s="26">
        <v>745.26407415134702</v>
      </c>
      <c r="AH10" s="26">
        <v>917.34748942573799</v>
      </c>
      <c r="AI10" s="26">
        <v>1047.8287116117999</v>
      </c>
    </row>
    <row r="11" spans="1:35" ht="15" customHeight="1" x14ac:dyDescent="0.2">
      <c r="A11" s="25"/>
      <c r="B11" s="25" t="s">
        <v>21</v>
      </c>
      <c r="C11" s="26">
        <v>1560.4245920770099</v>
      </c>
      <c r="D11" s="26">
        <v>1663.81332759779</v>
      </c>
      <c r="E11" s="26">
        <v>1625.73546667244</v>
      </c>
      <c r="F11" s="26">
        <v>1664.0634955112901</v>
      </c>
      <c r="G11" s="26">
        <v>1835.78541548064</v>
      </c>
      <c r="H11" s="26">
        <v>2064.5239514313098</v>
      </c>
      <c r="I11" s="26">
        <v>2278.3432026055398</v>
      </c>
      <c r="J11" s="26">
        <v>2437.78653524424</v>
      </c>
      <c r="K11" s="26">
        <v>2692.8279868997902</v>
      </c>
      <c r="L11" s="26">
        <v>2925.6849493431901</v>
      </c>
      <c r="M11" s="26">
        <v>3114.88480546664</v>
      </c>
      <c r="N11" s="26">
        <v>3314.1110205016798</v>
      </c>
      <c r="O11" s="26">
        <v>3451.7885454101602</v>
      </c>
      <c r="P11" s="26">
        <v>3617.61106172371</v>
      </c>
      <c r="Q11" s="26">
        <v>3896.50169870837</v>
      </c>
      <c r="R11" s="26">
        <v>3904.3699510582501</v>
      </c>
      <c r="S11" s="26">
        <v>4045.1968747896899</v>
      </c>
      <c r="T11" s="26">
        <v>4234.5211636615504</v>
      </c>
      <c r="U11" s="26">
        <v>3953.28950132403</v>
      </c>
      <c r="V11" s="26">
        <v>3779.21224250353</v>
      </c>
      <c r="W11" s="26">
        <v>3690.4864925551301</v>
      </c>
      <c r="X11" s="26">
        <v>3442.5158021472298</v>
      </c>
      <c r="Y11" s="26">
        <v>3077.4041898861401</v>
      </c>
      <c r="Z11" s="26">
        <v>3132.5450908809999</v>
      </c>
      <c r="AA11" s="26">
        <v>3227.3733038103501</v>
      </c>
      <c r="AB11" s="26">
        <v>3384.2330924561802</v>
      </c>
      <c r="AC11" s="26">
        <v>3505.06944202563</v>
      </c>
      <c r="AD11" s="26">
        <v>3535.50374538604</v>
      </c>
      <c r="AE11" s="26">
        <v>3593.0362954633902</v>
      </c>
      <c r="AF11" s="26">
        <v>3664.4575897969899</v>
      </c>
      <c r="AG11" s="26">
        <v>3045.2998202223198</v>
      </c>
      <c r="AH11" s="26">
        <v>3354.6695148814301</v>
      </c>
      <c r="AI11" s="26">
        <v>3645.1771745736801</v>
      </c>
    </row>
    <row r="12" spans="1:35" ht="15" customHeight="1" x14ac:dyDescent="0.2">
      <c r="A12" s="25"/>
      <c r="B12" s="25" t="s">
        <v>20</v>
      </c>
      <c r="C12" s="26">
        <v>62.5408210364903</v>
      </c>
      <c r="D12" s="26">
        <v>66.710991457854703</v>
      </c>
      <c r="E12" s="26">
        <v>70.759820410400295</v>
      </c>
      <c r="F12" s="26">
        <v>72.086318951676802</v>
      </c>
      <c r="G12" s="26">
        <v>71.944053918719504</v>
      </c>
      <c r="H12" s="26">
        <v>90.599088278047702</v>
      </c>
      <c r="I12" s="26">
        <v>94.096042996183101</v>
      </c>
      <c r="J12" s="26">
        <v>88.162260879805999</v>
      </c>
      <c r="K12" s="26">
        <v>69.470763114428607</v>
      </c>
      <c r="L12" s="26">
        <v>71.761000476785597</v>
      </c>
      <c r="M12" s="26">
        <v>60.420434984495699</v>
      </c>
      <c r="N12" s="26">
        <v>61.258795103262003</v>
      </c>
      <c r="O12" s="26">
        <v>66.022717609429804</v>
      </c>
      <c r="P12" s="26">
        <v>78.583461484240601</v>
      </c>
      <c r="Q12" s="26">
        <v>102.89243742634601</v>
      </c>
      <c r="R12" s="26">
        <v>91.8238652125154</v>
      </c>
      <c r="S12" s="26">
        <v>103.016729487256</v>
      </c>
      <c r="T12" s="26">
        <v>94.039974847727294</v>
      </c>
      <c r="U12" s="26">
        <v>80.420036989254498</v>
      </c>
      <c r="V12" s="26">
        <v>71.740223438968798</v>
      </c>
      <c r="W12" s="26">
        <v>53.807159789137799</v>
      </c>
      <c r="X12" s="26">
        <v>49.180565376989698</v>
      </c>
      <c r="Y12" s="26">
        <v>54.259648756133899</v>
      </c>
      <c r="Z12" s="26">
        <v>49.514392653683501</v>
      </c>
      <c r="AA12" s="26">
        <v>48.1746391468239</v>
      </c>
      <c r="AB12" s="26">
        <v>47.182847137669299</v>
      </c>
      <c r="AC12" s="26">
        <v>60.802346627640702</v>
      </c>
      <c r="AD12" s="26">
        <v>59.786960461191001</v>
      </c>
      <c r="AE12" s="26">
        <v>88.4258503223909</v>
      </c>
      <c r="AF12" s="26">
        <v>89.143479929729594</v>
      </c>
      <c r="AG12" s="26">
        <v>40.393487504646501</v>
      </c>
      <c r="AH12" s="26">
        <v>66.188477711732205</v>
      </c>
      <c r="AI12" s="26">
        <v>75.138861008717399</v>
      </c>
    </row>
    <row r="13" spans="1:35" s="17" customFormat="1" ht="18" customHeight="1" x14ac:dyDescent="0.2">
      <c r="A13" s="20" t="s">
        <v>7</v>
      </c>
      <c r="B13" s="20"/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0.2</v>
      </c>
      <c r="M13" s="21">
        <v>0.7</v>
      </c>
      <c r="N13" s="21">
        <v>1.3</v>
      </c>
      <c r="O13" s="21">
        <v>2.1</v>
      </c>
      <c r="P13" s="21">
        <v>3.0212096866840001</v>
      </c>
      <c r="Q13" s="21">
        <v>2.929558241834</v>
      </c>
      <c r="R13" s="21">
        <v>4.3982517964139998</v>
      </c>
      <c r="S13" s="21">
        <v>7.096080360208</v>
      </c>
      <c r="T13" s="21">
        <v>10.041356863279001</v>
      </c>
      <c r="U13" s="21">
        <v>11.306890589162</v>
      </c>
      <c r="V13" s="21">
        <v>12.627702279066</v>
      </c>
      <c r="W13" s="21">
        <v>18.830062936426</v>
      </c>
      <c r="X13" s="21">
        <v>21.496107038601998</v>
      </c>
      <c r="Y13" s="21">
        <v>23.226432677229901</v>
      </c>
      <c r="Z13" s="21">
        <v>23.978713978708299</v>
      </c>
      <c r="AA13" s="21">
        <v>24.091425648804101</v>
      </c>
      <c r="AB13" s="21">
        <v>25.0109386239961</v>
      </c>
      <c r="AC13" s="21">
        <v>25.634229833868702</v>
      </c>
      <c r="AD13" s="21">
        <v>26.8591528307585</v>
      </c>
      <c r="AE13" s="21">
        <v>28.355166643428198</v>
      </c>
      <c r="AF13" s="21">
        <v>32.546369265884998</v>
      </c>
      <c r="AG13" s="21">
        <v>38.2209343982978</v>
      </c>
      <c r="AH13" s="21">
        <v>39.264399585091603</v>
      </c>
      <c r="AI13" s="21">
        <v>32.170980390824397</v>
      </c>
    </row>
    <row r="14" spans="1:35" s="17" customFormat="1" ht="18" customHeight="1" x14ac:dyDescent="0.2">
      <c r="A14" s="20" t="s">
        <v>58</v>
      </c>
      <c r="B14" s="20"/>
      <c r="C14" s="21">
        <v>47.2</v>
      </c>
      <c r="D14" s="21">
        <v>49.8</v>
      </c>
      <c r="E14" s="21">
        <v>52.2</v>
      </c>
      <c r="F14" s="21">
        <v>52.2</v>
      </c>
      <c r="G14" s="21">
        <v>51.6</v>
      </c>
      <c r="H14" s="21">
        <v>53.2</v>
      </c>
      <c r="I14" s="21">
        <v>58.4</v>
      </c>
      <c r="J14" s="21">
        <v>56.1</v>
      </c>
      <c r="K14" s="21">
        <v>48.6</v>
      </c>
      <c r="L14" s="21">
        <v>56.6</v>
      </c>
      <c r="M14" s="21">
        <v>56</v>
      </c>
      <c r="N14" s="21">
        <v>62</v>
      </c>
      <c r="O14" s="21">
        <v>61</v>
      </c>
      <c r="P14" s="21">
        <v>64.161927464000001</v>
      </c>
      <c r="Q14" s="21">
        <v>67.210699704000007</v>
      </c>
      <c r="R14" s="21">
        <v>66.271023111999995</v>
      </c>
      <c r="S14" s="21">
        <v>69.564094261999998</v>
      </c>
      <c r="T14" s="21">
        <v>75.129453541999993</v>
      </c>
      <c r="U14" s="21">
        <v>80.105347666</v>
      </c>
      <c r="V14" s="21">
        <v>81.834577530000004</v>
      </c>
      <c r="W14" s="21">
        <v>85.955791356000006</v>
      </c>
      <c r="X14" s="21">
        <v>88.778270677999998</v>
      </c>
      <c r="Y14" s="21">
        <v>86.125998342000003</v>
      </c>
      <c r="Z14" s="21">
        <v>86.148271739999998</v>
      </c>
      <c r="AA14" s="21">
        <v>86.511895736</v>
      </c>
      <c r="AB14" s="21">
        <v>86.488492641999997</v>
      </c>
      <c r="AC14" s="21">
        <v>86.887147705999993</v>
      </c>
      <c r="AD14" s="21">
        <v>89.802902713999998</v>
      </c>
      <c r="AE14" s="21">
        <v>89.932293240000007</v>
      </c>
      <c r="AF14" s="21">
        <v>89.980729041999993</v>
      </c>
      <c r="AG14" s="21">
        <v>78.422832830000004</v>
      </c>
      <c r="AH14" s="21">
        <v>80.494514522000003</v>
      </c>
      <c r="AI14" s="21">
        <v>88.710447294000005</v>
      </c>
    </row>
    <row r="15" spans="1:35" s="17" customFormat="1" ht="18" customHeight="1" x14ac:dyDescent="0.2">
      <c r="A15" s="20" t="s">
        <v>59</v>
      </c>
      <c r="B15" s="20"/>
      <c r="C15" s="21">
        <f>SUM(C16:C17)</f>
        <v>0</v>
      </c>
      <c r="D15" s="21">
        <f t="shared" ref="D15:AI15" si="1">SUM(D16:D17)</f>
        <v>0</v>
      </c>
      <c r="E15" s="21">
        <f t="shared" si="1"/>
        <v>0</v>
      </c>
      <c r="F15" s="21">
        <f t="shared" si="1"/>
        <v>0</v>
      </c>
      <c r="G15" s="21">
        <f t="shared" si="1"/>
        <v>0</v>
      </c>
      <c r="H15" s="21">
        <f t="shared" si="1"/>
        <v>0</v>
      </c>
      <c r="I15" s="21">
        <f t="shared" si="1"/>
        <v>0</v>
      </c>
      <c r="J15" s="21">
        <f t="shared" si="1"/>
        <v>0</v>
      </c>
      <c r="K15" s="21">
        <f t="shared" si="1"/>
        <v>0</v>
      </c>
      <c r="L15" s="21">
        <f t="shared" si="1"/>
        <v>0</v>
      </c>
      <c r="M15" s="21">
        <f t="shared" si="1"/>
        <v>0</v>
      </c>
      <c r="N15" s="21">
        <f t="shared" si="1"/>
        <v>0</v>
      </c>
      <c r="O15" s="21">
        <f t="shared" si="1"/>
        <v>1.1000000000000001</v>
      </c>
      <c r="P15" s="21">
        <f t="shared" si="1"/>
        <v>17.340433852698759</v>
      </c>
      <c r="Q15" s="21">
        <f t="shared" si="1"/>
        <v>19.829484489350779</v>
      </c>
      <c r="R15" s="21">
        <f t="shared" si="1"/>
        <v>23.005955051908508</v>
      </c>
      <c r="S15" s="21">
        <f t="shared" si="1"/>
        <v>28.020828060869952</v>
      </c>
      <c r="T15" s="21">
        <f t="shared" si="1"/>
        <v>61.450329272414301</v>
      </c>
      <c r="U15" s="21">
        <f t="shared" si="1"/>
        <v>95.150182263899296</v>
      </c>
      <c r="V15" s="21">
        <f t="shared" si="1"/>
        <v>168.9433050848518</v>
      </c>
      <c r="W15" s="21">
        <f t="shared" si="1"/>
        <v>227.79338426188872</v>
      </c>
      <c r="X15" s="21">
        <f t="shared" si="1"/>
        <v>273.65294912405614</v>
      </c>
      <c r="Y15" s="21">
        <f t="shared" si="1"/>
        <v>331.1366523924433</v>
      </c>
      <c r="Z15" s="21">
        <f t="shared" si="1"/>
        <v>137.92105941656709</v>
      </c>
      <c r="AA15" s="21">
        <f t="shared" si="1"/>
        <v>151.4020004932147</v>
      </c>
      <c r="AB15" s="21">
        <f t="shared" si="1"/>
        <v>160.35156866887672</v>
      </c>
      <c r="AC15" s="21">
        <f t="shared" si="1"/>
        <v>177.37501747858789</v>
      </c>
      <c r="AD15" s="21">
        <f t="shared" si="1"/>
        <v>206.27236120661249</v>
      </c>
      <c r="AE15" s="21">
        <f t="shared" si="1"/>
        <v>267.26861432604051</v>
      </c>
      <c r="AF15" s="21">
        <f t="shared" si="1"/>
        <v>273.22097278308991</v>
      </c>
      <c r="AG15" s="21">
        <f t="shared" si="1"/>
        <v>241.59104920593879</v>
      </c>
      <c r="AH15" s="21">
        <f t="shared" si="1"/>
        <v>230.99967679491363</v>
      </c>
      <c r="AI15" s="21">
        <f t="shared" si="1"/>
        <v>239.969173568945</v>
      </c>
    </row>
    <row r="16" spans="1:35" ht="15" customHeight="1" x14ac:dyDescent="0.2">
      <c r="A16" s="25"/>
      <c r="B16" s="25" t="s">
        <v>32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0.7</v>
      </c>
      <c r="P16" s="26">
        <v>16.4859415420262</v>
      </c>
      <c r="Q16" s="26">
        <v>18.444504048915899</v>
      </c>
      <c r="R16" s="26">
        <v>19.188245082979499</v>
      </c>
      <c r="S16" s="26">
        <v>19.286519423531601</v>
      </c>
      <c r="T16" s="26">
        <v>20.347831606405698</v>
      </c>
      <c r="U16" s="26">
        <v>15.1574934695078</v>
      </c>
      <c r="V16" s="26">
        <v>24.723884145880799</v>
      </c>
      <c r="W16" s="26">
        <v>37.969035148361698</v>
      </c>
      <c r="X16" s="26">
        <v>36.200219062019102</v>
      </c>
      <c r="Y16" s="26">
        <v>32.333815734735303</v>
      </c>
      <c r="Z16" s="26">
        <v>27.791200088993101</v>
      </c>
      <c r="AA16" s="26">
        <v>30.8927350023997</v>
      </c>
      <c r="AB16" s="26">
        <v>31.276234945352702</v>
      </c>
      <c r="AC16" s="26">
        <v>21.203703533332899</v>
      </c>
      <c r="AD16" s="26">
        <v>22.984770327136498</v>
      </c>
      <c r="AE16" s="26">
        <v>27.100598219302501</v>
      </c>
      <c r="AF16" s="26">
        <v>22.255103397951899</v>
      </c>
      <c r="AG16" s="26">
        <v>16.684435810666798</v>
      </c>
      <c r="AH16" s="26">
        <v>21.1609019064676</v>
      </c>
      <c r="AI16" s="26">
        <v>19.810446468378998</v>
      </c>
    </row>
    <row r="17" spans="1:35" ht="15" customHeight="1" thickBot="1" x14ac:dyDescent="0.25">
      <c r="A17" s="25"/>
      <c r="B17" s="25" t="s">
        <v>33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0.4</v>
      </c>
      <c r="P17" s="26">
        <v>0.85449231067255904</v>
      </c>
      <c r="Q17" s="26">
        <v>1.38498044043488</v>
      </c>
      <c r="R17" s="26">
        <v>3.8177099689290102</v>
      </c>
      <c r="S17" s="26">
        <v>8.7343086373383496</v>
      </c>
      <c r="T17" s="26">
        <v>41.102497666008603</v>
      </c>
      <c r="U17" s="26">
        <v>79.992688794391498</v>
      </c>
      <c r="V17" s="26">
        <v>144.21942093897101</v>
      </c>
      <c r="W17" s="26">
        <v>189.82434911352701</v>
      </c>
      <c r="X17" s="26">
        <v>237.45273006203701</v>
      </c>
      <c r="Y17" s="26">
        <v>298.80283665770799</v>
      </c>
      <c r="Z17" s="26">
        <v>110.129859327574</v>
      </c>
      <c r="AA17" s="26">
        <v>120.509265490815</v>
      </c>
      <c r="AB17" s="26">
        <v>129.07533372352401</v>
      </c>
      <c r="AC17" s="26">
        <v>156.17131394525501</v>
      </c>
      <c r="AD17" s="26">
        <v>183.287590879476</v>
      </c>
      <c r="AE17" s="26">
        <v>240.16801610673801</v>
      </c>
      <c r="AF17" s="26">
        <v>250.96586938513801</v>
      </c>
      <c r="AG17" s="26">
        <v>224.90661339527199</v>
      </c>
      <c r="AH17" s="26">
        <v>209.83877488844601</v>
      </c>
      <c r="AI17" s="26">
        <v>220.15872710056601</v>
      </c>
    </row>
    <row r="18" spans="1:35" s="6" customFormat="1" ht="18" customHeight="1" thickBot="1" x14ac:dyDescent="0.25">
      <c r="A18" s="22" t="s">
        <v>3</v>
      </c>
      <c r="B18" s="22"/>
      <c r="C18" s="23">
        <f>C7+C13+C14+C15</f>
        <v>3398.7562791598511</v>
      </c>
      <c r="D18" s="23">
        <f t="shared" ref="D18:V18" si="2">D7+D13+D14+D15</f>
        <v>3608.861959724009</v>
      </c>
      <c r="E18" s="23">
        <f t="shared" si="2"/>
        <v>3585.2189491919303</v>
      </c>
      <c r="F18" s="23">
        <f t="shared" si="2"/>
        <v>3629.760560028275</v>
      </c>
      <c r="G18" s="23">
        <f t="shared" si="2"/>
        <v>3845.2769883792325</v>
      </c>
      <c r="H18" s="23">
        <f t="shared" si="2"/>
        <v>4150.4878547648777</v>
      </c>
      <c r="I18" s="23">
        <f t="shared" si="2"/>
        <v>4355.2386829597135</v>
      </c>
      <c r="J18" s="23">
        <f t="shared" si="2"/>
        <v>4521.9946824213439</v>
      </c>
      <c r="K18" s="23">
        <f t="shared" si="2"/>
        <v>4742.9947543086719</v>
      </c>
      <c r="L18" s="23">
        <f t="shared" si="2"/>
        <v>4963.9821307559487</v>
      </c>
      <c r="M18" s="23">
        <f t="shared" si="2"/>
        <v>5081.6156568097076</v>
      </c>
      <c r="N18" s="23">
        <f t="shared" si="2"/>
        <v>5250.0678163092825</v>
      </c>
      <c r="O18" s="23">
        <f t="shared" si="2"/>
        <v>5311.2596493491455</v>
      </c>
      <c r="P18" s="23">
        <f t="shared" si="2"/>
        <v>5454.887121912162</v>
      </c>
      <c r="Q18" s="23">
        <f t="shared" si="2"/>
        <v>5735.731233539208</v>
      </c>
      <c r="R18" s="23">
        <f t="shared" si="2"/>
        <v>5674.3406877528614</v>
      </c>
      <c r="S18" s="23">
        <f t="shared" si="2"/>
        <v>5784.783085359677</v>
      </c>
      <c r="T18" s="23">
        <f t="shared" si="2"/>
        <v>6004.6095905766579</v>
      </c>
      <c r="U18" s="23">
        <f t="shared" si="2"/>
        <v>5650.3976300497297</v>
      </c>
      <c r="V18" s="23">
        <f t="shared" si="2"/>
        <v>5465.5295076583616</v>
      </c>
      <c r="W18" s="23">
        <f t="shared" ref="W18:Z18" si="3">W7+W13+W14+W15</f>
        <v>5331.4295481284325</v>
      </c>
      <c r="X18" s="23">
        <f t="shared" si="3"/>
        <v>5071.5605762432861</v>
      </c>
      <c r="Y18" s="23">
        <f t="shared" si="3"/>
        <v>4650.7382139987831</v>
      </c>
      <c r="Z18" s="23">
        <f t="shared" si="3"/>
        <v>4423.5885180991172</v>
      </c>
      <c r="AA18" s="23">
        <f t="shared" ref="AA18:AD18" si="4">AA7+AA13+AA14+AA15</f>
        <v>4542.161165229877</v>
      </c>
      <c r="AB18" s="23">
        <f t="shared" si="4"/>
        <v>4743.7269016980918</v>
      </c>
      <c r="AC18" s="23">
        <f t="shared" si="4"/>
        <v>4940.1159552607714</v>
      </c>
      <c r="AD18" s="23">
        <f t="shared" si="4"/>
        <v>5024.2464594246894</v>
      </c>
      <c r="AE18" s="23">
        <f t="shared" ref="AE18:AI18" si="5">AE7+AE13+AE14+AE15</f>
        <v>5235.5794303278926</v>
      </c>
      <c r="AF18" s="23">
        <f t="shared" ref="AF18:AH18" si="6">AF7+AF13+AF14+AF15</f>
        <v>5427.1933992073309</v>
      </c>
      <c r="AG18" s="23">
        <f t="shared" si="6"/>
        <v>4332.975798215648</v>
      </c>
      <c r="AH18" s="23">
        <f t="shared" si="6"/>
        <v>4881.5696687742502</v>
      </c>
      <c r="AI18" s="23">
        <f t="shared" si="5"/>
        <v>5412.8208378219579</v>
      </c>
    </row>
    <row r="19" spans="1:35" s="6" customFormat="1" ht="18" customHeight="1" thickBot="1" x14ac:dyDescent="0.25">
      <c r="A19" s="22" t="s">
        <v>26</v>
      </c>
      <c r="B19" s="22"/>
      <c r="C19" s="23">
        <f>C18-C20</f>
        <v>3351.5562791598513</v>
      </c>
      <c r="D19" s="23">
        <f t="shared" ref="D19:V19" si="7">D18-D20</f>
        <v>3559.0619597240088</v>
      </c>
      <c r="E19" s="23">
        <f t="shared" si="7"/>
        <v>3533.0189491919305</v>
      </c>
      <c r="F19" s="23">
        <f t="shared" si="7"/>
        <v>3577.5605600282752</v>
      </c>
      <c r="G19" s="23">
        <f t="shared" si="7"/>
        <v>3793.6769883792326</v>
      </c>
      <c r="H19" s="23">
        <f t="shared" si="7"/>
        <v>4097.2878547648779</v>
      </c>
      <c r="I19" s="23">
        <f t="shared" si="7"/>
        <v>4296.8386829597139</v>
      </c>
      <c r="J19" s="23">
        <f t="shared" si="7"/>
        <v>4465.8946824213435</v>
      </c>
      <c r="K19" s="23">
        <f t="shared" si="7"/>
        <v>4694.3947543086715</v>
      </c>
      <c r="L19" s="23">
        <f t="shared" si="7"/>
        <v>4907.3821307559483</v>
      </c>
      <c r="M19" s="23">
        <f t="shared" si="7"/>
        <v>5025.6156568097076</v>
      </c>
      <c r="N19" s="23">
        <f t="shared" si="7"/>
        <v>5188.0678163092825</v>
      </c>
      <c r="O19" s="23">
        <f t="shared" si="7"/>
        <v>5250.2596493491455</v>
      </c>
      <c r="P19" s="23">
        <f t="shared" si="7"/>
        <v>5390.7251944481623</v>
      </c>
      <c r="Q19" s="23">
        <f t="shared" si="7"/>
        <v>5668.520533835208</v>
      </c>
      <c r="R19" s="23">
        <f t="shared" si="7"/>
        <v>5608.0696646408614</v>
      </c>
      <c r="S19" s="23">
        <f t="shared" si="7"/>
        <v>5715.2189910976767</v>
      </c>
      <c r="T19" s="23">
        <f t="shared" si="7"/>
        <v>5929.4801370346577</v>
      </c>
      <c r="U19" s="23">
        <f t="shared" si="7"/>
        <v>5570.2922823837298</v>
      </c>
      <c r="V19" s="23">
        <f t="shared" si="7"/>
        <v>5383.6949301283612</v>
      </c>
      <c r="W19" s="23">
        <f t="shared" ref="W19:Z19" si="8">W18-W20</f>
        <v>5245.4737567724324</v>
      </c>
      <c r="X19" s="23">
        <f t="shared" si="8"/>
        <v>4982.7823055652862</v>
      </c>
      <c r="Y19" s="23">
        <f t="shared" si="8"/>
        <v>4564.6122156567835</v>
      </c>
      <c r="Z19" s="23">
        <f t="shared" si="8"/>
        <v>4337.4402463591168</v>
      </c>
      <c r="AA19" s="23">
        <f t="shared" ref="AA19:AD19" si="9">AA18-AA20</f>
        <v>4455.649269493877</v>
      </c>
      <c r="AB19" s="23">
        <f t="shared" si="9"/>
        <v>4657.2384090560918</v>
      </c>
      <c r="AC19" s="23">
        <f t="shared" si="9"/>
        <v>4853.2288075547713</v>
      </c>
      <c r="AD19" s="23">
        <f t="shared" si="9"/>
        <v>4934.4435567106893</v>
      </c>
      <c r="AE19" s="23">
        <f t="shared" ref="AE19:AI19" si="10">AE18-AE20</f>
        <v>5145.6471370878926</v>
      </c>
      <c r="AF19" s="23">
        <f t="shared" ref="AF19:AH19" si="11">AF18-AF20</f>
        <v>5337.2126701653306</v>
      </c>
      <c r="AG19" s="23">
        <f t="shared" si="11"/>
        <v>4254.5529653856483</v>
      </c>
      <c r="AH19" s="23">
        <f t="shared" si="11"/>
        <v>4801.0751542522503</v>
      </c>
      <c r="AI19" s="23">
        <f t="shared" si="10"/>
        <v>5324.1103905279579</v>
      </c>
    </row>
    <row r="20" spans="1:35" s="6" customFormat="1" ht="18" customHeight="1" thickBot="1" x14ac:dyDescent="0.25">
      <c r="A20" s="22" t="s">
        <v>60</v>
      </c>
      <c r="B20" s="22"/>
      <c r="C20" s="23">
        <f>C14</f>
        <v>47.2</v>
      </c>
      <c r="D20" s="23">
        <f t="shared" ref="D20:V20" si="12">D14</f>
        <v>49.8</v>
      </c>
      <c r="E20" s="23">
        <f t="shared" si="12"/>
        <v>52.2</v>
      </c>
      <c r="F20" s="23">
        <f t="shared" si="12"/>
        <v>52.2</v>
      </c>
      <c r="G20" s="23">
        <f t="shared" si="12"/>
        <v>51.6</v>
      </c>
      <c r="H20" s="23">
        <f t="shared" si="12"/>
        <v>53.2</v>
      </c>
      <c r="I20" s="23">
        <f t="shared" si="12"/>
        <v>58.4</v>
      </c>
      <c r="J20" s="23">
        <f t="shared" si="12"/>
        <v>56.1</v>
      </c>
      <c r="K20" s="23">
        <f t="shared" si="12"/>
        <v>48.6</v>
      </c>
      <c r="L20" s="23">
        <f t="shared" si="12"/>
        <v>56.6</v>
      </c>
      <c r="M20" s="23">
        <f t="shared" si="12"/>
        <v>56</v>
      </c>
      <c r="N20" s="23">
        <f t="shared" si="12"/>
        <v>62</v>
      </c>
      <c r="O20" s="23">
        <f t="shared" si="12"/>
        <v>61</v>
      </c>
      <c r="P20" s="23">
        <f t="shared" si="12"/>
        <v>64.161927464000001</v>
      </c>
      <c r="Q20" s="23">
        <f t="shared" si="12"/>
        <v>67.210699704000007</v>
      </c>
      <c r="R20" s="23">
        <f t="shared" si="12"/>
        <v>66.271023111999995</v>
      </c>
      <c r="S20" s="23">
        <f t="shared" si="12"/>
        <v>69.564094261999998</v>
      </c>
      <c r="T20" s="23">
        <f t="shared" si="12"/>
        <v>75.129453541999993</v>
      </c>
      <c r="U20" s="23">
        <f t="shared" si="12"/>
        <v>80.105347666</v>
      </c>
      <c r="V20" s="23">
        <f t="shared" si="12"/>
        <v>81.834577530000004</v>
      </c>
      <c r="W20" s="23">
        <f t="shared" ref="W20:Z20" si="13">W14</f>
        <v>85.955791356000006</v>
      </c>
      <c r="X20" s="23">
        <f t="shared" si="13"/>
        <v>88.778270677999998</v>
      </c>
      <c r="Y20" s="23">
        <f t="shared" si="13"/>
        <v>86.125998342000003</v>
      </c>
      <c r="Z20" s="23">
        <f t="shared" si="13"/>
        <v>86.148271739999998</v>
      </c>
      <c r="AA20" s="23">
        <f t="shared" ref="AA20:AD20" si="14">AA14</f>
        <v>86.511895736</v>
      </c>
      <c r="AB20" s="23">
        <f t="shared" si="14"/>
        <v>86.488492641999997</v>
      </c>
      <c r="AC20" s="23">
        <f t="shared" si="14"/>
        <v>86.887147705999993</v>
      </c>
      <c r="AD20" s="23">
        <f t="shared" si="14"/>
        <v>89.802902713999998</v>
      </c>
      <c r="AE20" s="23">
        <f t="shared" ref="AE20:AI20" si="15">AE14</f>
        <v>89.932293240000007</v>
      </c>
      <c r="AF20" s="23">
        <f t="shared" ref="AF20:AH20" si="16">AF14</f>
        <v>89.980729041999993</v>
      </c>
      <c r="AG20" s="23">
        <f t="shared" si="16"/>
        <v>78.422832830000004</v>
      </c>
      <c r="AH20" s="23">
        <f t="shared" si="16"/>
        <v>80.494514522000003</v>
      </c>
      <c r="AI20" s="23">
        <f t="shared" si="15"/>
        <v>88.710447294000005</v>
      </c>
    </row>
    <row r="23" spans="1:35" ht="19.5" customHeight="1" x14ac:dyDescent="0.2">
      <c r="A23" s="97" t="s">
        <v>94</v>
      </c>
      <c r="B23" s="97"/>
      <c r="C23" s="97" t="s">
        <v>22</v>
      </c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100"/>
      <c r="AF23" s="100"/>
      <c r="AG23" s="100"/>
      <c r="AH23" s="100"/>
      <c r="AI23" s="100"/>
    </row>
    <row r="24" spans="1:35" ht="18.75" customHeight="1" x14ac:dyDescent="0.2">
      <c r="A24" s="98"/>
      <c r="B24" s="98"/>
      <c r="C24" s="82">
        <v>1990</v>
      </c>
      <c r="D24" s="82">
        <v>1991</v>
      </c>
      <c r="E24" s="82">
        <v>1992</v>
      </c>
      <c r="F24" s="82">
        <v>1993</v>
      </c>
      <c r="G24" s="82">
        <v>1994</v>
      </c>
      <c r="H24" s="82">
        <v>1995</v>
      </c>
      <c r="I24" s="82">
        <v>1996</v>
      </c>
      <c r="J24" s="82">
        <v>1997</v>
      </c>
      <c r="K24" s="82">
        <v>1998</v>
      </c>
      <c r="L24" s="82">
        <v>1999</v>
      </c>
      <c r="M24" s="82">
        <v>2000</v>
      </c>
      <c r="N24" s="82">
        <v>2001</v>
      </c>
      <c r="O24" s="82">
        <v>2002</v>
      </c>
      <c r="P24" s="82">
        <v>2003</v>
      </c>
      <c r="Q24" s="82">
        <v>2004</v>
      </c>
      <c r="R24" s="82">
        <v>2005</v>
      </c>
      <c r="S24" s="82">
        <v>2006</v>
      </c>
      <c r="T24" s="82">
        <v>2007</v>
      </c>
      <c r="U24" s="82">
        <v>2008</v>
      </c>
      <c r="V24" s="82">
        <v>2009</v>
      </c>
      <c r="W24" s="82">
        <v>2010</v>
      </c>
      <c r="X24" s="82">
        <v>2011</v>
      </c>
      <c r="Y24" s="82">
        <v>2012</v>
      </c>
      <c r="Z24" s="82">
        <v>2013</v>
      </c>
      <c r="AA24" s="82">
        <v>2014</v>
      </c>
      <c r="AB24" s="82">
        <v>2015</v>
      </c>
      <c r="AC24" s="82">
        <v>2016</v>
      </c>
      <c r="AD24" s="82">
        <v>2017</v>
      </c>
      <c r="AE24" s="82">
        <v>2018</v>
      </c>
      <c r="AF24" s="82">
        <v>2019</v>
      </c>
      <c r="AG24" s="82">
        <v>2020</v>
      </c>
      <c r="AH24" s="82">
        <v>2021</v>
      </c>
      <c r="AI24" s="82">
        <v>2022</v>
      </c>
    </row>
    <row r="25" spans="1:35" ht="15" customHeight="1" x14ac:dyDescent="0.2">
      <c r="A25" s="40" t="s">
        <v>29</v>
      </c>
      <c r="B25" s="40"/>
      <c r="C25" s="40">
        <f>C7/C18</f>
        <v>0.98611256703241246</v>
      </c>
      <c r="D25" s="40">
        <f t="shared" ref="D25:V25" si="17">D7/D18</f>
        <v>0.98620063594679341</v>
      </c>
      <c r="E25" s="40">
        <f t="shared" si="17"/>
        <v>0.98544021976349172</v>
      </c>
      <c r="F25" s="40">
        <f t="shared" si="17"/>
        <v>0.98561888611198278</v>
      </c>
      <c r="G25" s="40">
        <f t="shared" si="17"/>
        <v>0.98658094068231239</v>
      </c>
      <c r="H25" s="40">
        <f t="shared" si="17"/>
        <v>0.98718222968923408</v>
      </c>
      <c r="I25" s="40">
        <f t="shared" si="17"/>
        <v>0.98659086120159267</v>
      </c>
      <c r="J25" s="40">
        <f t="shared" si="17"/>
        <v>0.98759397037371988</v>
      </c>
      <c r="K25" s="40">
        <f t="shared" si="17"/>
        <v>0.98975330935041606</v>
      </c>
      <c r="L25" s="40">
        <f t="shared" si="17"/>
        <v>0.98855757363668229</v>
      </c>
      <c r="M25" s="40">
        <f t="shared" si="17"/>
        <v>0.98884213135560184</v>
      </c>
      <c r="N25" s="40">
        <f t="shared" si="17"/>
        <v>0.98794301288768893</v>
      </c>
      <c r="O25" s="40">
        <f t="shared" si="17"/>
        <v>0.9879124719485578</v>
      </c>
      <c r="P25" s="40">
        <f t="shared" si="17"/>
        <v>0.98450498257537655</v>
      </c>
      <c r="Q25" s="40">
        <f t="shared" si="17"/>
        <v>0.98431416348292367</v>
      </c>
      <c r="R25" s="40">
        <f t="shared" si="17"/>
        <v>0.98349143361051528</v>
      </c>
      <c r="S25" s="40">
        <f t="shared" si="17"/>
        <v>0.98190407468380114</v>
      </c>
      <c r="T25" s="40">
        <f t="shared" si="17"/>
        <v>0.97558190295872127</v>
      </c>
      <c r="U25" s="40">
        <f t="shared" si="17"/>
        <v>0.96698242624078479</v>
      </c>
      <c r="V25" s="40">
        <f t="shared" si="17"/>
        <v>0.95180602638320189</v>
      </c>
      <c r="W25" s="40">
        <f t="shared" ref="W25:Z25" si="18">W7/W18</f>
        <v>0.93761912531113445</v>
      </c>
      <c r="X25" s="40">
        <f t="shared" si="18"/>
        <v>0.92429799051615613</v>
      </c>
      <c r="Y25" s="40">
        <f t="shared" si="18"/>
        <v>0.90528620121300396</v>
      </c>
      <c r="Z25" s="40">
        <f t="shared" si="18"/>
        <v>0.9439260581945208</v>
      </c>
      <c r="AA25" s="40">
        <f t="shared" ref="AA25:AD25" si="19">AA7/AA18</f>
        <v>0.94231703536112665</v>
      </c>
      <c r="AB25" s="40">
        <f t="shared" si="19"/>
        <v>0.94269252729587782</v>
      </c>
      <c r="AC25" s="40">
        <f t="shared" si="19"/>
        <v>0.9413178966558986</v>
      </c>
      <c r="AD25" s="40">
        <f t="shared" si="19"/>
        <v>0.9357248058272305</v>
      </c>
      <c r="AE25" s="40">
        <f t="shared" ref="AE25:AI25" si="20">AE7/AE18</f>
        <v>0.926358471045998</v>
      </c>
      <c r="AF25" s="40">
        <f t="shared" ref="AF25:AH25" si="21">AF7/AF18</f>
        <v>0.92708052910943328</v>
      </c>
      <c r="AG25" s="40">
        <f t="shared" si="21"/>
        <v>0.91732360550415248</v>
      </c>
      <c r="AH25" s="40">
        <f t="shared" si="21"/>
        <v>0.92814635154227365</v>
      </c>
      <c r="AI25" s="40">
        <f t="shared" si="20"/>
        <v>0.93333409472334017</v>
      </c>
    </row>
    <row r="26" spans="1:35" ht="15" customHeight="1" x14ac:dyDescent="0.2">
      <c r="A26" s="40" t="s">
        <v>7</v>
      </c>
      <c r="B26" s="40"/>
      <c r="C26" s="40">
        <f>C13/C$18</f>
        <v>0</v>
      </c>
      <c r="D26" s="40">
        <f t="shared" ref="D26:V28" si="22">D13/D$18</f>
        <v>0</v>
      </c>
      <c r="E26" s="40">
        <f t="shared" si="22"/>
        <v>0</v>
      </c>
      <c r="F26" s="40">
        <f t="shared" si="22"/>
        <v>0</v>
      </c>
      <c r="G26" s="40">
        <f t="shared" si="22"/>
        <v>0</v>
      </c>
      <c r="H26" s="40">
        <f t="shared" si="22"/>
        <v>0</v>
      </c>
      <c r="I26" s="40">
        <f t="shared" si="22"/>
        <v>0</v>
      </c>
      <c r="J26" s="40">
        <f t="shared" si="22"/>
        <v>0</v>
      </c>
      <c r="K26" s="40">
        <f t="shared" si="22"/>
        <v>0</v>
      </c>
      <c r="L26" s="40">
        <f t="shared" si="22"/>
        <v>4.029023367365399E-5</v>
      </c>
      <c r="M26" s="40">
        <f t="shared" si="22"/>
        <v>1.3775146474565678E-4</v>
      </c>
      <c r="N26" s="40">
        <f t="shared" si="22"/>
        <v>2.4761584906799931E-4</v>
      </c>
      <c r="O26" s="40">
        <f t="shared" si="22"/>
        <v>3.9538643158922558E-4</v>
      </c>
      <c r="P26" s="40">
        <f t="shared" si="22"/>
        <v>5.5385374970416288E-4</v>
      </c>
      <c r="Q26" s="40">
        <f t="shared" si="22"/>
        <v>5.1075584307431522E-4</v>
      </c>
      <c r="R26" s="40">
        <f t="shared" si="22"/>
        <v>7.751123942746174E-4</v>
      </c>
      <c r="S26" s="40">
        <f t="shared" si="22"/>
        <v>1.2266804572442825E-3</v>
      </c>
      <c r="T26" s="40">
        <f t="shared" si="22"/>
        <v>1.6722747269093761E-3</v>
      </c>
      <c r="U26" s="40">
        <f t="shared" si="22"/>
        <v>2.0010787433843813E-3</v>
      </c>
      <c r="V26" s="40">
        <f t="shared" si="22"/>
        <v>2.3104261465191839E-3</v>
      </c>
      <c r="W26" s="40">
        <f t="shared" ref="W26:Z26" si="23">W13/W$18</f>
        <v>3.5318975457597828E-3</v>
      </c>
      <c r="X26" s="40">
        <f t="shared" si="23"/>
        <v>4.2385586675817745E-3</v>
      </c>
      <c r="Y26" s="40">
        <f t="shared" si="23"/>
        <v>4.9941389105321032E-3</v>
      </c>
      <c r="Z26" s="40">
        <f t="shared" si="23"/>
        <v>5.4206474857684808E-3</v>
      </c>
      <c r="AA26" s="40">
        <f t="shared" ref="AA26:AD26" si="24">AA13/AA$18</f>
        <v>5.3039565908016041E-3</v>
      </c>
      <c r="AB26" s="40">
        <f t="shared" si="24"/>
        <v>5.2724238014298505E-3</v>
      </c>
      <c r="AC26" s="40">
        <f t="shared" si="24"/>
        <v>5.1889935511676795E-3</v>
      </c>
      <c r="AD26" s="40">
        <f t="shared" si="24"/>
        <v>5.3459067041536131E-3</v>
      </c>
      <c r="AE26" s="40">
        <f t="shared" ref="AE26:AI26" si="25">AE13/AE$18</f>
        <v>5.4158602731106649E-3</v>
      </c>
      <c r="AF26" s="40">
        <f t="shared" ref="AF26:AH26" si="26">AF13/AF$18</f>
        <v>5.9969061118475267E-3</v>
      </c>
      <c r="AG26" s="40">
        <f t="shared" si="26"/>
        <v>8.8209434296950065E-3</v>
      </c>
      <c r="AH26" s="40">
        <f t="shared" si="26"/>
        <v>8.0433963354559265E-3</v>
      </c>
      <c r="AI26" s="40">
        <f t="shared" si="25"/>
        <v>5.9434777826065169E-3</v>
      </c>
    </row>
    <row r="27" spans="1:35" ht="15" customHeight="1" x14ac:dyDescent="0.2">
      <c r="A27" s="40" t="s">
        <v>58</v>
      </c>
      <c r="B27" s="40"/>
      <c r="C27" s="40">
        <f t="shared" ref="C27:R28" si="27">C14/C$18</f>
        <v>1.3887432967587637E-2</v>
      </c>
      <c r="D27" s="40">
        <f t="shared" si="27"/>
        <v>1.379936405320654E-2</v>
      </c>
      <c r="E27" s="40">
        <f t="shared" si="27"/>
        <v>1.4559780236508378E-2</v>
      </c>
      <c r="F27" s="40">
        <f t="shared" si="27"/>
        <v>1.4381113888017279E-2</v>
      </c>
      <c r="G27" s="40">
        <f t="shared" si="27"/>
        <v>1.3419059317687587E-2</v>
      </c>
      <c r="H27" s="40">
        <f t="shared" si="27"/>
        <v>1.2817770310765973E-2</v>
      </c>
      <c r="I27" s="40">
        <f t="shared" si="27"/>
        <v>1.3409138798407437E-2</v>
      </c>
      <c r="J27" s="40">
        <f t="shared" si="27"/>
        <v>1.2406029626280042E-2</v>
      </c>
      <c r="K27" s="40">
        <f t="shared" si="27"/>
        <v>1.0246690649583867E-2</v>
      </c>
      <c r="L27" s="40">
        <f t="shared" si="27"/>
        <v>1.1402136129644079E-2</v>
      </c>
      <c r="M27" s="40">
        <f t="shared" si="27"/>
        <v>1.1020117179652542E-2</v>
      </c>
      <c r="N27" s="40">
        <f t="shared" si="27"/>
        <v>1.1809371263243044E-2</v>
      </c>
      <c r="O27" s="40">
        <f t="shared" si="27"/>
        <v>1.1485034441401313E-2</v>
      </c>
      <c r="P27" s="40">
        <f t="shared" si="27"/>
        <v>1.1762283257203058E-2</v>
      </c>
      <c r="Q27" s="40">
        <f t="shared" si="27"/>
        <v>1.1717895586004983E-2</v>
      </c>
      <c r="R27" s="40">
        <f t="shared" si="27"/>
        <v>1.1679070179031581E-2</v>
      </c>
      <c r="S27" s="40">
        <f t="shared" si="22"/>
        <v>1.2025359159629536E-2</v>
      </c>
      <c r="T27" s="40">
        <f t="shared" si="22"/>
        <v>1.2511963085810691E-2</v>
      </c>
      <c r="U27" s="40">
        <f t="shared" si="22"/>
        <v>1.4176939909500667E-2</v>
      </c>
      <c r="V27" s="40">
        <f t="shared" si="22"/>
        <v>1.4972854398706012E-2</v>
      </c>
      <c r="W27" s="40">
        <f t="shared" ref="W27:Z27" si="28">W14/W$18</f>
        <v>1.6122465950276749E-2</v>
      </c>
      <c r="X27" s="40">
        <f t="shared" si="28"/>
        <v>1.7505118857076084E-2</v>
      </c>
      <c r="Y27" s="40">
        <f t="shared" si="28"/>
        <v>1.8518780111673371E-2</v>
      </c>
      <c r="Z27" s="40">
        <f t="shared" si="28"/>
        <v>1.9474748021323467E-2</v>
      </c>
      <c r="AA27" s="40">
        <f t="shared" ref="AA27:AD27" si="29">AA14/AA$18</f>
        <v>1.9046417022417932E-2</v>
      </c>
      <c r="AB27" s="40">
        <f t="shared" si="29"/>
        <v>1.8232182086839795E-2</v>
      </c>
      <c r="AC27" s="40">
        <f t="shared" si="29"/>
        <v>1.7588078598331915E-2</v>
      </c>
      <c r="AD27" s="40">
        <f t="shared" si="29"/>
        <v>1.7873904761487962E-2</v>
      </c>
      <c r="AE27" s="40">
        <f t="shared" ref="AE27:AI27" si="30">AE14/AE$18</f>
        <v>1.717714236538051E-2</v>
      </c>
      <c r="AF27" s="40">
        <f t="shared" ref="AF27:AH27" si="31">AF14/AF$18</f>
        <v>1.6579606146916035E-2</v>
      </c>
      <c r="AG27" s="40">
        <f t="shared" si="31"/>
        <v>1.8099070126884879E-2</v>
      </c>
      <c r="AH27" s="40">
        <f t="shared" si="31"/>
        <v>1.648947367009759E-2</v>
      </c>
      <c r="AI27" s="40">
        <f t="shared" si="30"/>
        <v>1.6388949487139468E-2</v>
      </c>
    </row>
    <row r="28" spans="1:35" ht="15" customHeight="1" thickBot="1" x14ac:dyDescent="0.25">
      <c r="A28" s="40" t="s">
        <v>59</v>
      </c>
      <c r="B28" s="40"/>
      <c r="C28" s="40">
        <f t="shared" si="27"/>
        <v>0</v>
      </c>
      <c r="D28" s="40">
        <f t="shared" si="22"/>
        <v>0</v>
      </c>
      <c r="E28" s="40">
        <f t="shared" si="22"/>
        <v>0</v>
      </c>
      <c r="F28" s="40">
        <f t="shared" si="22"/>
        <v>0</v>
      </c>
      <c r="G28" s="40">
        <f t="shared" si="22"/>
        <v>0</v>
      </c>
      <c r="H28" s="40">
        <f t="shared" si="22"/>
        <v>0</v>
      </c>
      <c r="I28" s="40">
        <f t="shared" si="22"/>
        <v>0</v>
      </c>
      <c r="J28" s="40">
        <f t="shared" si="22"/>
        <v>0</v>
      </c>
      <c r="K28" s="40">
        <f t="shared" si="22"/>
        <v>0</v>
      </c>
      <c r="L28" s="40">
        <f t="shared" si="22"/>
        <v>0</v>
      </c>
      <c r="M28" s="40">
        <f t="shared" si="22"/>
        <v>0</v>
      </c>
      <c r="N28" s="40">
        <f t="shared" si="22"/>
        <v>0</v>
      </c>
      <c r="O28" s="40">
        <f t="shared" si="22"/>
        <v>2.0710717845149912E-4</v>
      </c>
      <c r="P28" s="40">
        <f t="shared" si="22"/>
        <v>3.1788804177161826E-3</v>
      </c>
      <c r="Q28" s="40">
        <f t="shared" si="22"/>
        <v>3.4571850879970682E-3</v>
      </c>
      <c r="R28" s="40">
        <f t="shared" si="22"/>
        <v>4.0543838161785223E-3</v>
      </c>
      <c r="S28" s="40">
        <f t="shared" si="22"/>
        <v>4.8438856993248377E-3</v>
      </c>
      <c r="T28" s="40">
        <f t="shared" si="22"/>
        <v>1.0233859228558583E-2</v>
      </c>
      <c r="U28" s="40">
        <f t="shared" si="22"/>
        <v>1.6839555106330079E-2</v>
      </c>
      <c r="V28" s="40">
        <f t="shared" si="22"/>
        <v>3.0910693071572761E-2</v>
      </c>
      <c r="W28" s="40">
        <f t="shared" ref="W28:Z28" si="32">W15/W$18</f>
        <v>4.2726511192828998E-2</v>
      </c>
      <c r="X28" s="40">
        <f t="shared" si="32"/>
        <v>5.3958331959186055E-2</v>
      </c>
      <c r="Y28" s="40">
        <f t="shared" si="32"/>
        <v>7.1200879764790379E-2</v>
      </c>
      <c r="Z28" s="40">
        <f t="shared" si="32"/>
        <v>3.1178546298387143E-2</v>
      </c>
      <c r="AA28" s="40">
        <f t="shared" ref="AA28:AD28" si="33">AA15/AA$18</f>
        <v>3.3332591025653821E-2</v>
      </c>
      <c r="AB28" s="40">
        <f t="shared" si="33"/>
        <v>3.3802866815852393E-2</v>
      </c>
      <c r="AC28" s="40">
        <f t="shared" si="33"/>
        <v>3.5905031194601762E-2</v>
      </c>
      <c r="AD28" s="40">
        <f t="shared" si="33"/>
        <v>4.1055382707127802E-2</v>
      </c>
      <c r="AE28" s="40">
        <f t="shared" ref="AE28:AI28" si="34">AE15/AE$18</f>
        <v>5.1048526315510809E-2</v>
      </c>
      <c r="AF28" s="40">
        <f t="shared" ref="AF28:AH28" si="35">AF15/AF$18</f>
        <v>5.0342958631803172E-2</v>
      </c>
      <c r="AG28" s="40">
        <f t="shared" si="35"/>
        <v>5.5756380939267602E-2</v>
      </c>
      <c r="AH28" s="40">
        <f t="shared" si="35"/>
        <v>4.732077845217296E-2</v>
      </c>
      <c r="AI28" s="40">
        <f t="shared" si="34"/>
        <v>4.4333478006913889E-2</v>
      </c>
    </row>
    <row r="29" spans="1:35" ht="18" customHeight="1" thickBot="1" x14ac:dyDescent="0.25">
      <c r="A29" s="22" t="s">
        <v>3</v>
      </c>
      <c r="B29" s="22"/>
      <c r="C29" s="24">
        <f>SUM(C25:C28)</f>
        <v>1</v>
      </c>
      <c r="D29" s="24">
        <f t="shared" ref="D29:V29" si="36">SUM(D25:D28)</f>
        <v>1</v>
      </c>
      <c r="E29" s="24">
        <f t="shared" si="36"/>
        <v>1</v>
      </c>
      <c r="F29" s="24">
        <f t="shared" si="36"/>
        <v>1</v>
      </c>
      <c r="G29" s="24">
        <f t="shared" si="36"/>
        <v>1</v>
      </c>
      <c r="H29" s="24">
        <f t="shared" si="36"/>
        <v>1</v>
      </c>
      <c r="I29" s="24">
        <f t="shared" si="36"/>
        <v>1</v>
      </c>
      <c r="J29" s="24">
        <f t="shared" si="36"/>
        <v>0.99999999999999989</v>
      </c>
      <c r="K29" s="24">
        <f t="shared" si="36"/>
        <v>0.99999999999999989</v>
      </c>
      <c r="L29" s="24">
        <f t="shared" si="36"/>
        <v>1</v>
      </c>
      <c r="M29" s="24">
        <f t="shared" si="36"/>
        <v>1</v>
      </c>
      <c r="N29" s="24">
        <f t="shared" si="36"/>
        <v>0.99999999999999989</v>
      </c>
      <c r="O29" s="24">
        <f t="shared" si="36"/>
        <v>0.99999999999999989</v>
      </c>
      <c r="P29" s="24">
        <f t="shared" si="36"/>
        <v>1</v>
      </c>
      <c r="Q29" s="24">
        <f t="shared" si="36"/>
        <v>1</v>
      </c>
      <c r="R29" s="24">
        <f t="shared" si="36"/>
        <v>1</v>
      </c>
      <c r="S29" s="24">
        <f t="shared" si="36"/>
        <v>0.99999999999999978</v>
      </c>
      <c r="T29" s="24">
        <f t="shared" si="36"/>
        <v>0.99999999999999989</v>
      </c>
      <c r="U29" s="24">
        <f t="shared" si="36"/>
        <v>0.99999999999999989</v>
      </c>
      <c r="V29" s="24">
        <f t="shared" si="36"/>
        <v>0.99999999999999989</v>
      </c>
      <c r="W29" s="24">
        <f t="shared" ref="W29:Z29" si="37">SUM(W25:W28)</f>
        <v>1</v>
      </c>
      <c r="X29" s="24">
        <f t="shared" si="37"/>
        <v>1</v>
      </c>
      <c r="Y29" s="24">
        <f t="shared" si="37"/>
        <v>0.99999999999999989</v>
      </c>
      <c r="Z29" s="24">
        <f t="shared" si="37"/>
        <v>0.99999999999999978</v>
      </c>
      <c r="AA29" s="24">
        <f t="shared" ref="AA29:AD29" si="38">SUM(AA25:AA28)</f>
        <v>1</v>
      </c>
      <c r="AB29" s="24">
        <f t="shared" si="38"/>
        <v>0.99999999999999989</v>
      </c>
      <c r="AC29" s="24">
        <f t="shared" si="38"/>
        <v>0.99999999999999989</v>
      </c>
      <c r="AD29" s="24">
        <f t="shared" si="38"/>
        <v>0.99999999999999989</v>
      </c>
      <c r="AE29" s="24">
        <f t="shared" ref="AE29:AI29" si="39">SUM(AE25:AE28)</f>
        <v>1</v>
      </c>
      <c r="AF29" s="24">
        <f t="shared" ref="AF29:AH29" si="40">SUM(AF25:AF28)</f>
        <v>1</v>
      </c>
      <c r="AG29" s="24">
        <f t="shared" si="40"/>
        <v>0.99999999999999989</v>
      </c>
      <c r="AH29" s="24">
        <f t="shared" si="40"/>
        <v>1</v>
      </c>
      <c r="AI29" s="24">
        <f t="shared" si="39"/>
        <v>1</v>
      </c>
    </row>
    <row r="30" spans="1:35" s="6" customFormat="1" ht="18" customHeight="1" thickBot="1" x14ac:dyDescent="0.25">
      <c r="A30" s="22" t="s">
        <v>26</v>
      </c>
      <c r="B30" s="22"/>
      <c r="C30" s="24">
        <f>C29-C31</f>
        <v>0.98611256703241235</v>
      </c>
      <c r="D30" s="24">
        <f t="shared" ref="D30:V30" si="41">D29-D31</f>
        <v>0.98620063594679341</v>
      </c>
      <c r="E30" s="24">
        <f t="shared" si="41"/>
        <v>0.98544021976349161</v>
      </c>
      <c r="F30" s="24">
        <f t="shared" si="41"/>
        <v>0.98561888611198267</v>
      </c>
      <c r="G30" s="24">
        <f t="shared" si="41"/>
        <v>0.98658094068231239</v>
      </c>
      <c r="H30" s="24">
        <f t="shared" si="41"/>
        <v>0.98718222968923408</v>
      </c>
      <c r="I30" s="24">
        <f t="shared" si="41"/>
        <v>0.98659086120159256</v>
      </c>
      <c r="J30" s="24">
        <f t="shared" si="41"/>
        <v>0.98759397037371988</v>
      </c>
      <c r="K30" s="24">
        <f t="shared" si="41"/>
        <v>0.98975330935041606</v>
      </c>
      <c r="L30" s="24">
        <f t="shared" si="41"/>
        <v>0.98859786387035598</v>
      </c>
      <c r="M30" s="24">
        <f t="shared" si="41"/>
        <v>0.98897988282034743</v>
      </c>
      <c r="N30" s="24">
        <f t="shared" si="41"/>
        <v>0.98819062873675689</v>
      </c>
      <c r="O30" s="24">
        <f t="shared" si="41"/>
        <v>0.98851496555859852</v>
      </c>
      <c r="P30" s="24">
        <f t="shared" si="41"/>
        <v>0.98823771674279692</v>
      </c>
      <c r="Q30" s="24">
        <f t="shared" si="41"/>
        <v>0.988282104413995</v>
      </c>
      <c r="R30" s="24">
        <f t="shared" si="41"/>
        <v>0.98832092982096842</v>
      </c>
      <c r="S30" s="24">
        <f t="shared" si="41"/>
        <v>0.98797464084037023</v>
      </c>
      <c r="T30" s="24">
        <f t="shared" si="41"/>
        <v>0.98748803691418918</v>
      </c>
      <c r="U30" s="24">
        <f t="shared" si="41"/>
        <v>0.98582306009049925</v>
      </c>
      <c r="V30" s="24">
        <f t="shared" si="41"/>
        <v>0.9850271456012939</v>
      </c>
      <c r="W30" s="24">
        <f t="shared" ref="W30:Z30" si="42">W29-W31</f>
        <v>0.98387753404972322</v>
      </c>
      <c r="X30" s="24">
        <f t="shared" si="42"/>
        <v>0.98249488114292394</v>
      </c>
      <c r="Y30" s="24">
        <f t="shared" si="42"/>
        <v>0.98148121988832648</v>
      </c>
      <c r="Z30" s="24">
        <f t="shared" si="42"/>
        <v>0.98052525197867635</v>
      </c>
      <c r="AA30" s="24">
        <f t="shared" ref="AA30:AD30" si="43">AA29-AA31</f>
        <v>0.98095358297758206</v>
      </c>
      <c r="AB30" s="24">
        <f t="shared" si="43"/>
        <v>0.98176781791316015</v>
      </c>
      <c r="AC30" s="24">
        <f t="shared" si="43"/>
        <v>0.982411921401668</v>
      </c>
      <c r="AD30" s="24">
        <f t="shared" si="43"/>
        <v>0.98212609523851191</v>
      </c>
      <c r="AE30" s="24">
        <f t="shared" ref="AE30:AI30" si="44">AE29-AE31</f>
        <v>0.98282285763461952</v>
      </c>
      <c r="AF30" s="24">
        <f t="shared" ref="AF30:AH30" si="45">AF29-AF31</f>
        <v>0.983420393853084</v>
      </c>
      <c r="AG30" s="24">
        <f t="shared" si="45"/>
        <v>0.98190092987311506</v>
      </c>
      <c r="AH30" s="24">
        <f t="shared" si="45"/>
        <v>0.98351052632990243</v>
      </c>
      <c r="AI30" s="24">
        <f t="shared" si="44"/>
        <v>0.98361105051286057</v>
      </c>
    </row>
    <row r="31" spans="1:35" s="6" customFormat="1" ht="18" customHeight="1" thickBot="1" x14ac:dyDescent="0.25">
      <c r="A31" s="22" t="s">
        <v>60</v>
      </c>
      <c r="B31" s="22"/>
      <c r="C31" s="24">
        <f>C27</f>
        <v>1.3887432967587637E-2</v>
      </c>
      <c r="D31" s="24">
        <f t="shared" ref="D31:V31" si="46">D27</f>
        <v>1.379936405320654E-2</v>
      </c>
      <c r="E31" s="24">
        <f t="shared" si="46"/>
        <v>1.4559780236508378E-2</v>
      </c>
      <c r="F31" s="24">
        <f t="shared" si="46"/>
        <v>1.4381113888017279E-2</v>
      </c>
      <c r="G31" s="24">
        <f t="shared" si="46"/>
        <v>1.3419059317687587E-2</v>
      </c>
      <c r="H31" s="24">
        <f t="shared" si="46"/>
        <v>1.2817770310765973E-2</v>
      </c>
      <c r="I31" s="24">
        <f t="shared" si="46"/>
        <v>1.3409138798407437E-2</v>
      </c>
      <c r="J31" s="24">
        <f t="shared" si="46"/>
        <v>1.2406029626280042E-2</v>
      </c>
      <c r="K31" s="24">
        <f t="shared" si="46"/>
        <v>1.0246690649583867E-2</v>
      </c>
      <c r="L31" s="24">
        <f t="shared" si="46"/>
        <v>1.1402136129644079E-2</v>
      </c>
      <c r="M31" s="24">
        <f t="shared" si="46"/>
        <v>1.1020117179652542E-2</v>
      </c>
      <c r="N31" s="24">
        <f t="shared" si="46"/>
        <v>1.1809371263243044E-2</v>
      </c>
      <c r="O31" s="24">
        <f t="shared" si="46"/>
        <v>1.1485034441401313E-2</v>
      </c>
      <c r="P31" s="24">
        <f t="shared" si="46"/>
        <v>1.1762283257203058E-2</v>
      </c>
      <c r="Q31" s="24">
        <f t="shared" si="46"/>
        <v>1.1717895586004983E-2</v>
      </c>
      <c r="R31" s="24">
        <f t="shared" si="46"/>
        <v>1.1679070179031581E-2</v>
      </c>
      <c r="S31" s="24">
        <f t="shared" si="46"/>
        <v>1.2025359159629536E-2</v>
      </c>
      <c r="T31" s="24">
        <f t="shared" si="46"/>
        <v>1.2511963085810691E-2</v>
      </c>
      <c r="U31" s="24">
        <f t="shared" si="46"/>
        <v>1.4176939909500667E-2</v>
      </c>
      <c r="V31" s="24">
        <f t="shared" si="46"/>
        <v>1.4972854398706012E-2</v>
      </c>
      <c r="W31" s="24">
        <f t="shared" ref="W31:Z31" si="47">W27</f>
        <v>1.6122465950276749E-2</v>
      </c>
      <c r="X31" s="24">
        <f t="shared" si="47"/>
        <v>1.7505118857076084E-2</v>
      </c>
      <c r="Y31" s="24">
        <f t="shared" si="47"/>
        <v>1.8518780111673371E-2</v>
      </c>
      <c r="Z31" s="24">
        <f t="shared" si="47"/>
        <v>1.9474748021323467E-2</v>
      </c>
      <c r="AA31" s="24">
        <f t="shared" ref="AA31:AD31" si="48">AA27</f>
        <v>1.9046417022417932E-2</v>
      </c>
      <c r="AB31" s="24">
        <f t="shared" si="48"/>
        <v>1.8232182086839795E-2</v>
      </c>
      <c r="AC31" s="24">
        <f t="shared" si="48"/>
        <v>1.7588078598331915E-2</v>
      </c>
      <c r="AD31" s="24">
        <f t="shared" si="48"/>
        <v>1.7873904761487962E-2</v>
      </c>
      <c r="AE31" s="24">
        <f t="shared" ref="AE31:AI31" si="49">AE27</f>
        <v>1.717714236538051E-2</v>
      </c>
      <c r="AF31" s="24">
        <f t="shared" ref="AF31:AH31" si="50">AF27</f>
        <v>1.6579606146916035E-2</v>
      </c>
      <c r="AG31" s="24">
        <f t="shared" si="50"/>
        <v>1.8099070126884879E-2</v>
      </c>
      <c r="AH31" s="24">
        <f t="shared" si="50"/>
        <v>1.648947367009759E-2</v>
      </c>
      <c r="AI31" s="24">
        <f t="shared" si="49"/>
        <v>1.6388949487139468E-2</v>
      </c>
    </row>
    <row r="61" spans="2:35" x14ac:dyDescent="0.2">
      <c r="B61" s="5" t="s">
        <v>29</v>
      </c>
      <c r="C61" s="45">
        <f t="shared" ref="C61:Z61" si="51">C7</f>
        <v>3351.5562791598513</v>
      </c>
      <c r="D61" s="45">
        <f t="shared" si="51"/>
        <v>3559.0619597240088</v>
      </c>
      <c r="E61" s="45">
        <f t="shared" si="51"/>
        <v>3533.0189491919305</v>
      </c>
      <c r="F61" s="45">
        <f t="shared" si="51"/>
        <v>3577.5605600282752</v>
      </c>
      <c r="G61" s="45">
        <f t="shared" si="51"/>
        <v>3793.6769883792326</v>
      </c>
      <c r="H61" s="45">
        <f t="shared" si="51"/>
        <v>4097.2878547648779</v>
      </c>
      <c r="I61" s="45">
        <f t="shared" si="51"/>
        <v>4296.8386829597139</v>
      </c>
      <c r="J61" s="45">
        <f t="shared" si="51"/>
        <v>4465.8946824213435</v>
      </c>
      <c r="K61" s="45">
        <f t="shared" si="51"/>
        <v>4694.3947543086715</v>
      </c>
      <c r="L61" s="45">
        <f t="shared" si="51"/>
        <v>4907.1821307559485</v>
      </c>
      <c r="M61" s="45">
        <f t="shared" si="51"/>
        <v>5024.9156568097078</v>
      </c>
      <c r="N61" s="45">
        <f t="shared" si="51"/>
        <v>5186.7678163092824</v>
      </c>
      <c r="O61" s="45">
        <f t="shared" si="51"/>
        <v>5247.0596493491448</v>
      </c>
      <c r="P61" s="45">
        <f t="shared" si="51"/>
        <v>5370.363550908779</v>
      </c>
      <c r="Q61" s="45">
        <f t="shared" si="51"/>
        <v>5645.7614911040237</v>
      </c>
      <c r="R61" s="45">
        <f t="shared" si="51"/>
        <v>5580.6654577925392</v>
      </c>
      <c r="S61" s="45">
        <f t="shared" si="51"/>
        <v>5680.102082676598</v>
      </c>
      <c r="T61" s="45">
        <f t="shared" si="51"/>
        <v>5857.9884508989644</v>
      </c>
      <c r="U61" s="45">
        <f t="shared" si="51"/>
        <v>5463.8352095306682</v>
      </c>
      <c r="V61" s="45">
        <f t="shared" si="51"/>
        <v>5202.1239227644428</v>
      </c>
      <c r="W61" s="45">
        <f t="shared" si="51"/>
        <v>4998.850309574118</v>
      </c>
      <c r="X61" s="45">
        <f t="shared" si="51"/>
        <v>4687.6332494026283</v>
      </c>
      <c r="Y61" s="45">
        <f t="shared" si="51"/>
        <v>4210.249130587109</v>
      </c>
      <c r="Z61" s="45">
        <f t="shared" si="51"/>
        <v>4175.5404729638412</v>
      </c>
      <c r="AA61" s="45">
        <f t="shared" ref="AA61:AD61" si="52">AA7</f>
        <v>4280.1558433518585</v>
      </c>
      <c r="AB61" s="45">
        <f t="shared" si="52"/>
        <v>4471.8759017632183</v>
      </c>
      <c r="AC61" s="45">
        <f t="shared" si="52"/>
        <v>4650.2195602423144</v>
      </c>
      <c r="AD61" s="45">
        <f t="shared" si="52"/>
        <v>4701.3120426733176</v>
      </c>
      <c r="AE61" s="45">
        <f t="shared" ref="AE61:AI61" si="53">AE7</f>
        <v>4850.0233561184241</v>
      </c>
      <c r="AF61" s="45">
        <f t="shared" ref="AF61:AH61" si="54">AF7</f>
        <v>5031.445328116356</v>
      </c>
      <c r="AG61" s="45">
        <f t="shared" si="54"/>
        <v>3974.7409817814114</v>
      </c>
      <c r="AH61" s="45">
        <f t="shared" si="54"/>
        <v>4530.8110778722457</v>
      </c>
      <c r="AI61" s="45">
        <f t="shared" si="53"/>
        <v>5051.9702365681887</v>
      </c>
    </row>
    <row r="62" spans="2:35" x14ac:dyDescent="0.2">
      <c r="B62" s="5" t="s">
        <v>7</v>
      </c>
      <c r="C62" s="45">
        <f t="shared" ref="C62:Z62" si="55">C13</f>
        <v>0</v>
      </c>
      <c r="D62" s="45">
        <f t="shared" si="55"/>
        <v>0</v>
      </c>
      <c r="E62" s="45">
        <f t="shared" si="55"/>
        <v>0</v>
      </c>
      <c r="F62" s="45">
        <f t="shared" si="55"/>
        <v>0</v>
      </c>
      <c r="G62" s="45">
        <f t="shared" si="55"/>
        <v>0</v>
      </c>
      <c r="H62" s="45">
        <f t="shared" si="55"/>
        <v>0</v>
      </c>
      <c r="I62" s="45">
        <f t="shared" si="55"/>
        <v>0</v>
      </c>
      <c r="J62" s="45">
        <f t="shared" si="55"/>
        <v>0</v>
      </c>
      <c r="K62" s="45">
        <f t="shared" si="55"/>
        <v>0</v>
      </c>
      <c r="L62" s="45">
        <f t="shared" si="55"/>
        <v>0.2</v>
      </c>
      <c r="M62" s="45">
        <f t="shared" si="55"/>
        <v>0.7</v>
      </c>
      <c r="N62" s="45">
        <f t="shared" si="55"/>
        <v>1.3</v>
      </c>
      <c r="O62" s="45">
        <f t="shared" si="55"/>
        <v>2.1</v>
      </c>
      <c r="P62" s="45">
        <f t="shared" si="55"/>
        <v>3.0212096866840001</v>
      </c>
      <c r="Q62" s="45">
        <f t="shared" si="55"/>
        <v>2.929558241834</v>
      </c>
      <c r="R62" s="45">
        <f t="shared" si="55"/>
        <v>4.3982517964139998</v>
      </c>
      <c r="S62" s="45">
        <f t="shared" si="55"/>
        <v>7.096080360208</v>
      </c>
      <c r="T62" s="45">
        <f t="shared" si="55"/>
        <v>10.041356863279001</v>
      </c>
      <c r="U62" s="45">
        <f t="shared" si="55"/>
        <v>11.306890589162</v>
      </c>
      <c r="V62" s="45">
        <f t="shared" si="55"/>
        <v>12.627702279066</v>
      </c>
      <c r="W62" s="45">
        <f t="shared" si="55"/>
        <v>18.830062936426</v>
      </c>
      <c r="X62" s="45">
        <f t="shared" si="55"/>
        <v>21.496107038601998</v>
      </c>
      <c r="Y62" s="45">
        <f t="shared" si="55"/>
        <v>23.226432677229901</v>
      </c>
      <c r="Z62" s="45">
        <f t="shared" si="55"/>
        <v>23.978713978708299</v>
      </c>
      <c r="AA62" s="45">
        <f t="shared" ref="AA62:AD62" si="56">AA13</f>
        <v>24.091425648804101</v>
      </c>
      <c r="AB62" s="45">
        <f t="shared" si="56"/>
        <v>25.0109386239961</v>
      </c>
      <c r="AC62" s="45">
        <f t="shared" si="56"/>
        <v>25.634229833868702</v>
      </c>
      <c r="AD62" s="45">
        <f t="shared" si="56"/>
        <v>26.8591528307585</v>
      </c>
      <c r="AE62" s="45">
        <f t="shared" ref="AE62:AI62" si="57">AE13</f>
        <v>28.355166643428198</v>
      </c>
      <c r="AF62" s="45">
        <f t="shared" ref="AF62:AH62" si="58">AF13</f>
        <v>32.546369265884998</v>
      </c>
      <c r="AG62" s="45">
        <f t="shared" si="58"/>
        <v>38.2209343982978</v>
      </c>
      <c r="AH62" s="45">
        <f t="shared" si="58"/>
        <v>39.264399585091603</v>
      </c>
      <c r="AI62" s="45">
        <f t="shared" si="57"/>
        <v>32.170980390824397</v>
      </c>
    </row>
    <row r="63" spans="2:35" x14ac:dyDescent="0.2">
      <c r="B63" s="5" t="s">
        <v>58</v>
      </c>
      <c r="C63" s="45">
        <f t="shared" ref="C63:Z63" si="59">C14</f>
        <v>47.2</v>
      </c>
      <c r="D63" s="45">
        <f t="shared" si="59"/>
        <v>49.8</v>
      </c>
      <c r="E63" s="45">
        <f t="shared" si="59"/>
        <v>52.2</v>
      </c>
      <c r="F63" s="45">
        <f t="shared" si="59"/>
        <v>52.2</v>
      </c>
      <c r="G63" s="45">
        <f t="shared" si="59"/>
        <v>51.6</v>
      </c>
      <c r="H63" s="45">
        <f t="shared" si="59"/>
        <v>53.2</v>
      </c>
      <c r="I63" s="45">
        <f t="shared" si="59"/>
        <v>58.4</v>
      </c>
      <c r="J63" s="45">
        <f t="shared" si="59"/>
        <v>56.1</v>
      </c>
      <c r="K63" s="45">
        <f t="shared" si="59"/>
        <v>48.6</v>
      </c>
      <c r="L63" s="45">
        <f t="shared" si="59"/>
        <v>56.6</v>
      </c>
      <c r="M63" s="45">
        <f t="shared" si="59"/>
        <v>56</v>
      </c>
      <c r="N63" s="45">
        <f t="shared" si="59"/>
        <v>62</v>
      </c>
      <c r="O63" s="45">
        <f t="shared" si="59"/>
        <v>61</v>
      </c>
      <c r="P63" s="45">
        <f t="shared" si="59"/>
        <v>64.161927464000001</v>
      </c>
      <c r="Q63" s="45">
        <f t="shared" si="59"/>
        <v>67.210699704000007</v>
      </c>
      <c r="R63" s="45">
        <f t="shared" si="59"/>
        <v>66.271023111999995</v>
      </c>
      <c r="S63" s="45">
        <f t="shared" si="59"/>
        <v>69.564094261999998</v>
      </c>
      <c r="T63" s="45">
        <f t="shared" si="59"/>
        <v>75.129453541999993</v>
      </c>
      <c r="U63" s="45">
        <f t="shared" si="59"/>
        <v>80.105347666</v>
      </c>
      <c r="V63" s="45">
        <f t="shared" si="59"/>
        <v>81.834577530000004</v>
      </c>
      <c r="W63" s="45">
        <f t="shared" si="59"/>
        <v>85.955791356000006</v>
      </c>
      <c r="X63" s="45">
        <f t="shared" si="59"/>
        <v>88.778270677999998</v>
      </c>
      <c r="Y63" s="45">
        <f t="shared" si="59"/>
        <v>86.125998342000003</v>
      </c>
      <c r="Z63" s="45">
        <f t="shared" si="59"/>
        <v>86.148271739999998</v>
      </c>
      <c r="AA63" s="45">
        <f t="shared" ref="AA63:AD63" si="60">AA14</f>
        <v>86.511895736</v>
      </c>
      <c r="AB63" s="45">
        <f t="shared" si="60"/>
        <v>86.488492641999997</v>
      </c>
      <c r="AC63" s="45">
        <f t="shared" si="60"/>
        <v>86.887147705999993</v>
      </c>
      <c r="AD63" s="45">
        <f t="shared" si="60"/>
        <v>89.802902713999998</v>
      </c>
      <c r="AE63" s="45">
        <f t="shared" ref="AE63:AI63" si="61">AE14</f>
        <v>89.932293240000007</v>
      </c>
      <c r="AF63" s="45">
        <f t="shared" ref="AF63:AH63" si="62">AF14</f>
        <v>89.980729041999993</v>
      </c>
      <c r="AG63" s="45">
        <f t="shared" si="62"/>
        <v>78.422832830000004</v>
      </c>
      <c r="AH63" s="45">
        <f t="shared" si="62"/>
        <v>80.494514522000003</v>
      </c>
      <c r="AI63" s="45">
        <f t="shared" si="61"/>
        <v>88.710447294000005</v>
      </c>
    </row>
    <row r="64" spans="2:35" x14ac:dyDescent="0.2">
      <c r="B64" s="5" t="s">
        <v>59</v>
      </c>
      <c r="C64" s="45">
        <f t="shared" ref="C64:Z64" si="63">C15</f>
        <v>0</v>
      </c>
      <c r="D64" s="45">
        <f t="shared" si="63"/>
        <v>0</v>
      </c>
      <c r="E64" s="45">
        <f t="shared" si="63"/>
        <v>0</v>
      </c>
      <c r="F64" s="45">
        <f t="shared" si="63"/>
        <v>0</v>
      </c>
      <c r="G64" s="45">
        <f t="shared" si="63"/>
        <v>0</v>
      </c>
      <c r="H64" s="45">
        <f t="shared" si="63"/>
        <v>0</v>
      </c>
      <c r="I64" s="45">
        <f t="shared" si="63"/>
        <v>0</v>
      </c>
      <c r="J64" s="45">
        <f t="shared" si="63"/>
        <v>0</v>
      </c>
      <c r="K64" s="45">
        <f t="shared" si="63"/>
        <v>0</v>
      </c>
      <c r="L64" s="45">
        <f t="shared" si="63"/>
        <v>0</v>
      </c>
      <c r="M64" s="45">
        <f t="shared" si="63"/>
        <v>0</v>
      </c>
      <c r="N64" s="45">
        <f t="shared" si="63"/>
        <v>0</v>
      </c>
      <c r="O64" s="45">
        <f t="shared" si="63"/>
        <v>1.1000000000000001</v>
      </c>
      <c r="P64" s="45">
        <f t="shared" si="63"/>
        <v>17.340433852698759</v>
      </c>
      <c r="Q64" s="45">
        <f t="shared" si="63"/>
        <v>19.829484489350779</v>
      </c>
      <c r="R64" s="45">
        <f t="shared" si="63"/>
        <v>23.005955051908508</v>
      </c>
      <c r="S64" s="45">
        <f t="shared" si="63"/>
        <v>28.020828060869952</v>
      </c>
      <c r="T64" s="45">
        <f t="shared" si="63"/>
        <v>61.450329272414301</v>
      </c>
      <c r="U64" s="45">
        <f t="shared" si="63"/>
        <v>95.150182263899296</v>
      </c>
      <c r="V64" s="45">
        <f t="shared" si="63"/>
        <v>168.9433050848518</v>
      </c>
      <c r="W64" s="45">
        <f t="shared" si="63"/>
        <v>227.79338426188872</v>
      </c>
      <c r="X64" s="45">
        <f t="shared" si="63"/>
        <v>273.65294912405614</v>
      </c>
      <c r="Y64" s="45">
        <f t="shared" si="63"/>
        <v>331.1366523924433</v>
      </c>
      <c r="Z64" s="45">
        <f t="shared" si="63"/>
        <v>137.92105941656709</v>
      </c>
      <c r="AA64" s="45">
        <f t="shared" ref="AA64:AD64" si="64">AA15</f>
        <v>151.4020004932147</v>
      </c>
      <c r="AB64" s="45">
        <f t="shared" si="64"/>
        <v>160.35156866887672</v>
      </c>
      <c r="AC64" s="45">
        <f t="shared" si="64"/>
        <v>177.37501747858789</v>
      </c>
      <c r="AD64" s="45">
        <f t="shared" si="64"/>
        <v>206.27236120661249</v>
      </c>
      <c r="AE64" s="45">
        <f t="shared" ref="AE64:AI64" si="65">AE15</f>
        <v>267.26861432604051</v>
      </c>
      <c r="AF64" s="45">
        <f t="shared" ref="AF64:AH64" si="66">AF15</f>
        <v>273.22097278308991</v>
      </c>
      <c r="AG64" s="45">
        <f t="shared" si="66"/>
        <v>241.59104920593879</v>
      </c>
      <c r="AH64" s="45">
        <f t="shared" si="66"/>
        <v>230.99967679491363</v>
      </c>
      <c r="AI64" s="45">
        <f t="shared" si="65"/>
        <v>239.969173568945</v>
      </c>
    </row>
  </sheetData>
  <mergeCells count="3">
    <mergeCell ref="A23:B24"/>
    <mergeCell ref="A6:B6"/>
    <mergeCell ref="C23:AI23"/>
  </mergeCells>
  <phoneticPr fontId="0" type="noConversion"/>
  <printOptions horizontalCentered="1" verticalCentered="1"/>
  <pageMargins left="0.17" right="0.17" top="0.22" bottom="0.54" header="0" footer="0.45"/>
  <pageSetup paperSize="9" scale="43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4:AI71"/>
  <sheetViews>
    <sheetView zoomScaleNormal="100" workbookViewId="0">
      <selection activeCell="C1" sqref="C1"/>
    </sheetView>
  </sheetViews>
  <sheetFormatPr defaultColWidth="11.42578125" defaultRowHeight="10.5" x14ac:dyDescent="0.2"/>
  <cols>
    <col min="1" max="1" width="2.140625" style="5" customWidth="1"/>
    <col min="2" max="2" width="30.5703125" style="5" customWidth="1"/>
    <col min="3" max="20" width="9.140625" style="5" customWidth="1"/>
    <col min="21" max="22" width="8.85546875" style="5" customWidth="1"/>
    <col min="23" max="35" width="9.7109375" style="5" customWidth="1"/>
    <col min="36" max="16384" width="11.42578125" style="5"/>
  </cols>
  <sheetData>
    <row r="4" spans="1:35" ht="12.75" x14ac:dyDescent="0.2">
      <c r="A4" s="56" t="s">
        <v>80</v>
      </c>
      <c r="B4" s="6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35" ht="11.25" thickBot="1" x14ac:dyDescent="0.2">
      <c r="B5" s="57"/>
      <c r="C5" s="58"/>
      <c r="AE5" s="77"/>
      <c r="AF5" s="77"/>
      <c r="AG5" s="77"/>
      <c r="AH5" s="77"/>
      <c r="AI5" s="77" t="s">
        <v>90</v>
      </c>
    </row>
    <row r="6" spans="1:35" ht="24" customHeight="1" thickBot="1" x14ac:dyDescent="0.25">
      <c r="A6" s="101" t="s">
        <v>93</v>
      </c>
      <c r="B6" s="101"/>
      <c r="C6" s="42">
        <v>1990</v>
      </c>
      <c r="D6" s="43">
        <v>1991</v>
      </c>
      <c r="E6" s="43">
        <v>1992</v>
      </c>
      <c r="F6" s="43">
        <v>1993</v>
      </c>
      <c r="G6" s="43">
        <v>1994</v>
      </c>
      <c r="H6" s="43">
        <v>1995</v>
      </c>
      <c r="I6" s="43">
        <v>1996</v>
      </c>
      <c r="J6" s="43">
        <v>1997</v>
      </c>
      <c r="K6" s="43">
        <v>1998</v>
      </c>
      <c r="L6" s="43">
        <v>1999</v>
      </c>
      <c r="M6" s="43">
        <v>2000</v>
      </c>
      <c r="N6" s="43">
        <v>2001</v>
      </c>
      <c r="O6" s="43">
        <f t="shared" ref="O6:T6" si="0">N6+1</f>
        <v>2002</v>
      </c>
      <c r="P6" s="43">
        <f t="shared" si="0"/>
        <v>2003</v>
      </c>
      <c r="Q6" s="43">
        <f t="shared" si="0"/>
        <v>2004</v>
      </c>
      <c r="R6" s="43">
        <f t="shared" si="0"/>
        <v>2005</v>
      </c>
      <c r="S6" s="43">
        <f t="shared" si="0"/>
        <v>2006</v>
      </c>
      <c r="T6" s="43">
        <f t="shared" si="0"/>
        <v>2007</v>
      </c>
      <c r="U6" s="43">
        <f t="shared" ref="U6" si="1">T6+1</f>
        <v>2008</v>
      </c>
      <c r="V6" s="43">
        <f t="shared" ref="V6" si="2">U6+1</f>
        <v>2009</v>
      </c>
      <c r="W6" s="43">
        <f t="shared" ref="W6" si="3">V6+1</f>
        <v>2010</v>
      </c>
      <c r="X6" s="43">
        <f t="shared" ref="X6" si="4">W6+1</f>
        <v>2011</v>
      </c>
      <c r="Y6" s="43">
        <f t="shared" ref="Y6" si="5">X6+1</f>
        <v>2012</v>
      </c>
      <c r="Z6" s="43">
        <f t="shared" ref="Z6" si="6">Y6+1</f>
        <v>2013</v>
      </c>
      <c r="AA6" s="43">
        <f t="shared" ref="AA6" si="7">Z6+1</f>
        <v>2014</v>
      </c>
      <c r="AB6" s="43">
        <f t="shared" ref="AB6" si="8">AA6+1</f>
        <v>2015</v>
      </c>
      <c r="AC6" s="43">
        <f t="shared" ref="AC6" si="9">AB6+1</f>
        <v>2016</v>
      </c>
      <c r="AD6" s="43">
        <f t="shared" ref="AD6" si="10">AC6+1</f>
        <v>2017</v>
      </c>
      <c r="AE6" s="43">
        <f t="shared" ref="AE6" si="11">AD6+1</f>
        <v>2018</v>
      </c>
      <c r="AF6" s="43">
        <v>2019</v>
      </c>
      <c r="AG6" s="43">
        <v>2020</v>
      </c>
      <c r="AH6" s="43">
        <v>2021</v>
      </c>
      <c r="AI6" s="43">
        <v>2022</v>
      </c>
    </row>
    <row r="7" spans="1:35" s="47" customFormat="1" ht="18" customHeight="1" x14ac:dyDescent="0.2">
      <c r="A7" s="20" t="s">
        <v>6</v>
      </c>
      <c r="B7" s="20"/>
      <c r="C7" s="21">
        <v>346.9</v>
      </c>
      <c r="D7" s="21">
        <v>268.7</v>
      </c>
      <c r="E7" s="21">
        <v>109.7</v>
      </c>
      <c r="F7" s="21">
        <v>56.3</v>
      </c>
      <c r="G7" s="21">
        <v>52.1</v>
      </c>
      <c r="H7" s="21">
        <v>53.5</v>
      </c>
      <c r="I7" s="21">
        <v>122</v>
      </c>
      <c r="J7" s="21">
        <v>71.100000000000009</v>
      </c>
      <c r="K7" s="21">
        <v>62.800000000000004</v>
      </c>
      <c r="L7" s="21">
        <v>59.300000000000004</v>
      </c>
      <c r="M7" s="21">
        <v>66.3</v>
      </c>
      <c r="N7" s="21">
        <v>61.300000000000004</v>
      </c>
      <c r="O7" s="21">
        <v>35.6</v>
      </c>
      <c r="P7" s="21">
        <v>27.596119999999999</v>
      </c>
      <c r="Q7" s="21">
        <v>27.169539999999998</v>
      </c>
      <c r="R7" s="21">
        <v>27.22531</v>
      </c>
      <c r="S7" s="21">
        <v>29.662050000000001</v>
      </c>
      <c r="T7" s="21">
        <v>64.348110000000005</v>
      </c>
      <c r="U7" s="21">
        <v>93.998829999999998</v>
      </c>
      <c r="V7" s="21">
        <v>28.296490000000002</v>
      </c>
      <c r="W7" s="21">
        <v>26.010750000000002</v>
      </c>
      <c r="X7" s="21">
        <v>26.651759999999999</v>
      </c>
      <c r="Y7" s="21">
        <v>19.829910000000002</v>
      </c>
      <c r="Z7" s="21">
        <v>20.073710000000002</v>
      </c>
      <c r="AA7" s="21">
        <v>20.180959999999999</v>
      </c>
      <c r="AB7" s="21">
        <v>20.507659999999998</v>
      </c>
      <c r="AC7" s="21">
        <v>20.51604</v>
      </c>
      <c r="AD7" s="21">
        <v>21.888300000000001</v>
      </c>
      <c r="AE7" s="21">
        <v>19.441079999999999</v>
      </c>
      <c r="AF7" s="21">
        <v>15.574920000000001</v>
      </c>
      <c r="AG7" s="21">
        <v>16.129200000000001</v>
      </c>
      <c r="AH7" s="21">
        <v>21.94237</v>
      </c>
      <c r="AI7" s="21">
        <v>21.125229999999998</v>
      </c>
    </row>
    <row r="8" spans="1:35" s="47" customFormat="1" ht="18" customHeight="1" x14ac:dyDescent="0.2">
      <c r="A8" s="20" t="s">
        <v>29</v>
      </c>
      <c r="B8" s="20"/>
      <c r="C8" s="21">
        <f>SUM(C9:C13)</f>
        <v>1668.590159063164</v>
      </c>
      <c r="D8" s="21">
        <f t="shared" ref="D8:AI8" si="12">SUM(D9:D13)</f>
        <v>1693.245092808696</v>
      </c>
      <c r="E8" s="21">
        <f t="shared" si="12"/>
        <v>1762.480167904348</v>
      </c>
      <c r="F8" s="21">
        <f t="shared" si="12"/>
        <v>1840.2675339826092</v>
      </c>
      <c r="G8" s="21">
        <f t="shared" si="12"/>
        <v>1999.5034212869568</v>
      </c>
      <c r="H8" s="21">
        <f t="shared" si="12"/>
        <v>2030.1840472608701</v>
      </c>
      <c r="I8" s="21">
        <f t="shared" si="12"/>
        <v>1959.0338252521742</v>
      </c>
      <c r="J8" s="21">
        <f t="shared" si="12"/>
        <v>1976.239060869565</v>
      </c>
      <c r="K8" s="21">
        <f t="shared" si="12"/>
        <v>1993.3740744295778</v>
      </c>
      <c r="L8" s="21">
        <f t="shared" si="12"/>
        <v>1973.7232015512109</v>
      </c>
      <c r="M8" s="21">
        <f t="shared" si="12"/>
        <v>1886.8045508584901</v>
      </c>
      <c r="N8" s="21">
        <f t="shared" si="12"/>
        <v>1917.7587863670581</v>
      </c>
      <c r="O8" s="21">
        <f t="shared" si="12"/>
        <v>1997.57932866281</v>
      </c>
      <c r="P8" s="21">
        <f t="shared" si="12"/>
        <v>2103.0748183564501</v>
      </c>
      <c r="Q8" s="21">
        <f t="shared" si="12"/>
        <v>2142.8773191407008</v>
      </c>
      <c r="R8" s="21">
        <f t="shared" si="12"/>
        <v>2144.9871994398172</v>
      </c>
      <c r="S8" s="21">
        <f t="shared" si="12"/>
        <v>2014.4307408302852</v>
      </c>
      <c r="T8" s="21">
        <f t="shared" si="12"/>
        <v>2033.6832100158128</v>
      </c>
      <c r="U8" s="21">
        <f t="shared" si="12"/>
        <v>1674.1832973721698</v>
      </c>
      <c r="V8" s="21">
        <f t="shared" si="12"/>
        <v>1637.4548626179962</v>
      </c>
      <c r="W8" s="21">
        <f t="shared" si="12"/>
        <v>1595.3748871579803</v>
      </c>
      <c r="X8" s="21">
        <f t="shared" si="12"/>
        <v>1438.5729891390429</v>
      </c>
      <c r="Y8" s="21">
        <f t="shared" si="12"/>
        <v>1304.7459665045144</v>
      </c>
      <c r="Z8" s="21">
        <f t="shared" si="12"/>
        <v>1062.2050566381599</v>
      </c>
      <c r="AA8" s="21">
        <f t="shared" si="12"/>
        <v>1303.0164183961438</v>
      </c>
      <c r="AB8" s="21">
        <f t="shared" si="12"/>
        <v>1378.827217825673</v>
      </c>
      <c r="AC8" s="21">
        <f t="shared" si="12"/>
        <v>1425.7570049533531</v>
      </c>
      <c r="AD8" s="21">
        <f t="shared" si="12"/>
        <v>1426.0813488639958</v>
      </c>
      <c r="AE8" s="21">
        <f t="shared" si="12"/>
        <v>1447.3437191797416</v>
      </c>
      <c r="AF8" s="21">
        <f t="shared" si="12"/>
        <v>1379.3281728419147</v>
      </c>
      <c r="AG8" s="21">
        <f t="shared" si="12"/>
        <v>1334.2682157537199</v>
      </c>
      <c r="AH8" s="21">
        <f t="shared" si="12"/>
        <v>1229.0909610423605</v>
      </c>
      <c r="AI8" s="21">
        <f t="shared" si="12"/>
        <v>1277.4242982463554</v>
      </c>
    </row>
    <row r="9" spans="1:35" ht="15" customHeight="1" x14ac:dyDescent="0.2">
      <c r="A9" s="25"/>
      <c r="B9" s="25" t="s">
        <v>2</v>
      </c>
      <c r="C9" s="26">
        <v>22.9</v>
      </c>
      <c r="D9" s="26">
        <v>23.5</v>
      </c>
      <c r="E9" s="26">
        <v>27.7</v>
      </c>
      <c r="F9" s="26">
        <v>31.6</v>
      </c>
      <c r="G9" s="26">
        <v>32.6</v>
      </c>
      <c r="H9" s="26">
        <v>31.8</v>
      </c>
      <c r="I9" s="26">
        <v>33.200000000000003</v>
      </c>
      <c r="J9" s="26">
        <v>36.200000000000003</v>
      </c>
      <c r="K9" s="26">
        <v>26.8</v>
      </c>
      <c r="L9" s="26">
        <v>22.2</v>
      </c>
      <c r="M9" s="26">
        <v>28.3</v>
      </c>
      <c r="N9" s="26">
        <v>29.6</v>
      </c>
      <c r="O9" s="26">
        <v>29.9</v>
      </c>
      <c r="P9" s="26">
        <v>25.364326640959099</v>
      </c>
      <c r="Q9" s="26">
        <v>22.348085116484601</v>
      </c>
      <c r="R9" s="26">
        <v>21.097405044422299</v>
      </c>
      <c r="S9" s="26">
        <v>20.313419185674299</v>
      </c>
      <c r="T9" s="26">
        <v>20.8122867588148</v>
      </c>
      <c r="U9" s="26">
        <v>19.7786342525431</v>
      </c>
      <c r="V9" s="26">
        <v>15.8833496976265</v>
      </c>
      <c r="W9" s="26">
        <v>16.005747960333299</v>
      </c>
      <c r="X9" s="26">
        <v>15.301643627697</v>
      </c>
      <c r="Y9" s="26">
        <v>13.1993985944624</v>
      </c>
      <c r="Z9" s="26">
        <v>12.1980778246116</v>
      </c>
      <c r="AA9" s="26">
        <v>11.1208495980317</v>
      </c>
      <c r="AB9" s="26">
        <v>10.031678577645</v>
      </c>
      <c r="AC9" s="26">
        <v>9.2886900000000008</v>
      </c>
      <c r="AD9" s="26">
        <v>9.7567000000000004</v>
      </c>
      <c r="AE9" s="26">
        <v>9.4493399999999994</v>
      </c>
      <c r="AF9" s="26">
        <v>7.8011799999999996</v>
      </c>
      <c r="AG9" s="26">
        <v>7.3954700000000004</v>
      </c>
      <c r="AH9" s="26">
        <v>7.5535800000000002</v>
      </c>
      <c r="AI9" s="26">
        <v>7.2713999999999999</v>
      </c>
    </row>
    <row r="10" spans="1:35" ht="15" customHeight="1" x14ac:dyDescent="0.2">
      <c r="A10" s="25"/>
      <c r="B10" s="25" t="s">
        <v>100</v>
      </c>
      <c r="C10" s="26">
        <v>559.24745619999999</v>
      </c>
      <c r="D10" s="26">
        <v>522.83009280869601</v>
      </c>
      <c r="E10" s="26">
        <v>562.58216790434801</v>
      </c>
      <c r="F10" s="26">
        <v>671.13053398260899</v>
      </c>
      <c r="G10" s="26">
        <v>689.25542128695702</v>
      </c>
      <c r="H10" s="26">
        <v>702.62704726086997</v>
      </c>
      <c r="I10" s="26">
        <v>703.65582525217405</v>
      </c>
      <c r="J10" s="26">
        <v>700.70106086956503</v>
      </c>
      <c r="K10" s="26">
        <v>732.98730004576896</v>
      </c>
      <c r="L10" s="26">
        <v>721.88816265517801</v>
      </c>
      <c r="M10" s="26">
        <v>679.83614870695601</v>
      </c>
      <c r="N10" s="26">
        <v>712.91895991845399</v>
      </c>
      <c r="O10" s="26">
        <v>772.16574398559897</v>
      </c>
      <c r="P10" s="26">
        <v>892.29754171549098</v>
      </c>
      <c r="Q10" s="26">
        <v>961.81860802421602</v>
      </c>
      <c r="R10" s="26">
        <v>984.13759943539503</v>
      </c>
      <c r="S10" s="26">
        <v>904.31352564461099</v>
      </c>
      <c r="T10" s="26">
        <v>996.86189619288803</v>
      </c>
      <c r="U10" s="26">
        <v>817.70757751962697</v>
      </c>
      <c r="V10" s="26">
        <v>916.77334606520799</v>
      </c>
      <c r="W10" s="26">
        <v>917.12818612233002</v>
      </c>
      <c r="X10" s="26">
        <v>870.78434328222397</v>
      </c>
      <c r="Y10" s="26">
        <v>829.21591690262596</v>
      </c>
      <c r="Z10" s="26">
        <v>729.92387190069701</v>
      </c>
      <c r="AA10" s="26">
        <v>909.45277241471695</v>
      </c>
      <c r="AB10" s="26">
        <v>999.31014378218902</v>
      </c>
      <c r="AC10" s="26">
        <v>1039.9785452295</v>
      </c>
      <c r="AD10" s="26">
        <v>1037.5917150237201</v>
      </c>
      <c r="AE10" s="26">
        <v>1061.79610070682</v>
      </c>
      <c r="AF10" s="26">
        <v>1019.9464447118499</v>
      </c>
      <c r="AG10" s="26">
        <v>1018.9994734069101</v>
      </c>
      <c r="AH10" s="26">
        <v>928.88431646992296</v>
      </c>
      <c r="AI10" s="26">
        <v>967.45506115082901</v>
      </c>
    </row>
    <row r="11" spans="1:35" ht="15" customHeight="1" x14ac:dyDescent="0.2">
      <c r="A11" s="25"/>
      <c r="B11" s="25" t="s">
        <v>21</v>
      </c>
      <c r="C11" s="26">
        <v>73.099999999999994</v>
      </c>
      <c r="D11" s="26">
        <v>88.3</v>
      </c>
      <c r="E11" s="26">
        <v>83.4</v>
      </c>
      <c r="F11" s="26">
        <v>91.5</v>
      </c>
      <c r="G11" s="26">
        <v>85.2</v>
      </c>
      <c r="H11" s="26">
        <v>90</v>
      </c>
      <c r="I11" s="26">
        <v>112.8</v>
      </c>
      <c r="J11" s="26">
        <v>100.6</v>
      </c>
      <c r="K11" s="26">
        <v>104.3</v>
      </c>
      <c r="L11" s="26">
        <v>107.9</v>
      </c>
      <c r="M11" s="26">
        <v>111.6</v>
      </c>
      <c r="N11" s="26">
        <v>115.2</v>
      </c>
      <c r="O11" s="26">
        <v>118.9</v>
      </c>
      <c r="P11" s="26">
        <v>131.96751</v>
      </c>
      <c r="Q11" s="26">
        <v>140.50113999999999</v>
      </c>
      <c r="R11" s="26">
        <v>140.92156</v>
      </c>
      <c r="S11" s="26">
        <v>135.32656</v>
      </c>
      <c r="T11" s="26">
        <v>127.23439</v>
      </c>
      <c r="U11" s="26">
        <v>115.77009</v>
      </c>
      <c r="V11" s="26">
        <v>96.26652</v>
      </c>
      <c r="W11" s="26">
        <v>93.999539999999996</v>
      </c>
      <c r="X11" s="26">
        <v>85.441019999999995</v>
      </c>
      <c r="Y11" s="26">
        <v>78.313649999999996</v>
      </c>
      <c r="Z11" s="26">
        <v>69.85727</v>
      </c>
      <c r="AA11" s="26">
        <v>66.220420000000004</v>
      </c>
      <c r="AB11" s="26">
        <v>64.338920000000002</v>
      </c>
      <c r="AC11" s="26">
        <v>62.130159999999997</v>
      </c>
      <c r="AD11" s="26">
        <v>62.098770000000002</v>
      </c>
      <c r="AE11" s="26">
        <v>63.638190000000002</v>
      </c>
      <c r="AF11" s="26">
        <v>63.992350000000002</v>
      </c>
      <c r="AG11" s="26">
        <v>59.31476</v>
      </c>
      <c r="AH11" s="26">
        <v>60.591949999999997</v>
      </c>
      <c r="AI11" s="26">
        <v>58.396979999999999</v>
      </c>
    </row>
    <row r="12" spans="1:35" ht="15" customHeight="1" x14ac:dyDescent="0.2">
      <c r="A12" s="25"/>
      <c r="B12" s="25" t="s">
        <v>20</v>
      </c>
      <c r="C12" s="26">
        <v>766.94270286316396</v>
      </c>
      <c r="D12" s="26">
        <v>760.81500000000005</v>
      </c>
      <c r="E12" s="26">
        <v>726.09799999999996</v>
      </c>
      <c r="F12" s="26">
        <v>630.43700000000001</v>
      </c>
      <c r="G12" s="26">
        <v>662.34799999999996</v>
      </c>
      <c r="H12" s="26">
        <v>612.65700000000004</v>
      </c>
      <c r="I12" s="26">
        <v>557.47799999999995</v>
      </c>
      <c r="J12" s="26">
        <v>553.43799999999999</v>
      </c>
      <c r="K12" s="26">
        <v>530.78677438380896</v>
      </c>
      <c r="L12" s="26">
        <v>512.23503889603296</v>
      </c>
      <c r="M12" s="26">
        <v>428.46840215153401</v>
      </c>
      <c r="N12" s="26">
        <v>408.23982644860399</v>
      </c>
      <c r="O12" s="26">
        <v>389.61358467721101</v>
      </c>
      <c r="P12" s="26">
        <v>358.25481000000002</v>
      </c>
      <c r="Q12" s="26">
        <v>305.28867600000001</v>
      </c>
      <c r="R12" s="26">
        <v>274.22295495999998</v>
      </c>
      <c r="S12" s="26">
        <v>246.903336</v>
      </c>
      <c r="T12" s="26">
        <v>237.00634706411</v>
      </c>
      <c r="U12" s="26">
        <v>210.24153559999999</v>
      </c>
      <c r="V12" s="26">
        <v>184.50304685516201</v>
      </c>
      <c r="W12" s="26">
        <v>154.80716307531699</v>
      </c>
      <c r="X12" s="26">
        <v>147.09038222912201</v>
      </c>
      <c r="Y12" s="26">
        <v>103.17980100742599</v>
      </c>
      <c r="Z12" s="26">
        <v>65.836346912851496</v>
      </c>
      <c r="AA12" s="26">
        <v>43.214086383395099</v>
      </c>
      <c r="AB12" s="26">
        <v>44.5832454658389</v>
      </c>
      <c r="AC12" s="26">
        <v>37.732019723853</v>
      </c>
      <c r="AD12" s="26">
        <v>39.410643840275803</v>
      </c>
      <c r="AE12" s="26">
        <v>30.519118472921701</v>
      </c>
      <c r="AF12" s="26">
        <v>28.909558130064902</v>
      </c>
      <c r="AG12" s="26">
        <v>23.4636823468099</v>
      </c>
      <c r="AH12" s="26">
        <v>27.841114572437601</v>
      </c>
      <c r="AI12" s="26">
        <v>42.483277095526603</v>
      </c>
    </row>
    <row r="13" spans="1:35" ht="15" customHeight="1" x14ac:dyDescent="0.2">
      <c r="A13" s="25"/>
      <c r="B13" s="25" t="s">
        <v>18</v>
      </c>
      <c r="C13" s="26">
        <v>246.4</v>
      </c>
      <c r="D13" s="26">
        <v>297.8</v>
      </c>
      <c r="E13" s="26">
        <v>362.7</v>
      </c>
      <c r="F13" s="26">
        <v>415.6</v>
      </c>
      <c r="G13" s="26">
        <v>530.1</v>
      </c>
      <c r="H13" s="26">
        <v>593.1</v>
      </c>
      <c r="I13" s="26">
        <v>551.9</v>
      </c>
      <c r="J13" s="26">
        <v>585.29999999999995</v>
      </c>
      <c r="K13" s="26">
        <v>598.5</v>
      </c>
      <c r="L13" s="26">
        <v>609.5</v>
      </c>
      <c r="M13" s="26">
        <v>638.6</v>
      </c>
      <c r="N13" s="26">
        <v>651.79999999999995</v>
      </c>
      <c r="O13" s="26">
        <v>687</v>
      </c>
      <c r="P13" s="26">
        <v>695.19063000000006</v>
      </c>
      <c r="Q13" s="26">
        <v>712.92080999999996</v>
      </c>
      <c r="R13" s="26">
        <v>724.60767999999996</v>
      </c>
      <c r="S13" s="26">
        <v>707.57389999999998</v>
      </c>
      <c r="T13" s="26">
        <v>651.76828999999998</v>
      </c>
      <c r="U13" s="26">
        <v>510.68545999999998</v>
      </c>
      <c r="V13" s="26">
        <v>424.02859999999998</v>
      </c>
      <c r="W13" s="26">
        <v>413.43425000000002</v>
      </c>
      <c r="X13" s="26">
        <v>319.9556</v>
      </c>
      <c r="Y13" s="26">
        <v>280.8372</v>
      </c>
      <c r="Z13" s="26">
        <v>184.38949</v>
      </c>
      <c r="AA13" s="26">
        <v>273.00828999999999</v>
      </c>
      <c r="AB13" s="26">
        <v>260.56322999999998</v>
      </c>
      <c r="AC13" s="26">
        <v>276.62759</v>
      </c>
      <c r="AD13" s="26">
        <v>277.22352000000001</v>
      </c>
      <c r="AE13" s="26">
        <v>281.94096999999999</v>
      </c>
      <c r="AF13" s="26">
        <v>258.67863999999997</v>
      </c>
      <c r="AG13" s="26">
        <v>225.09483</v>
      </c>
      <c r="AH13" s="26">
        <v>204.22</v>
      </c>
      <c r="AI13" s="26">
        <v>201.81757999999999</v>
      </c>
    </row>
    <row r="14" spans="1:35" s="47" customFormat="1" ht="18" customHeight="1" x14ac:dyDescent="0.2">
      <c r="A14" s="20" t="s">
        <v>7</v>
      </c>
      <c r="B14" s="20"/>
      <c r="C14" s="21">
        <v>1025</v>
      </c>
      <c r="D14" s="21">
        <v>1059.9000000000001</v>
      </c>
      <c r="E14" s="21">
        <v>1074.4000000000001</v>
      </c>
      <c r="F14" s="21">
        <v>1032.8</v>
      </c>
      <c r="G14" s="21">
        <v>1085.5999999999999</v>
      </c>
      <c r="H14" s="21">
        <v>1221.7</v>
      </c>
      <c r="I14" s="21">
        <v>1349.6</v>
      </c>
      <c r="J14" s="21">
        <v>1503.8</v>
      </c>
      <c r="K14" s="21">
        <v>1622.8</v>
      </c>
      <c r="L14" s="21">
        <v>1717.8</v>
      </c>
      <c r="M14" s="21">
        <v>1742.89979453602</v>
      </c>
      <c r="N14" s="21">
        <v>1849.5970109730999</v>
      </c>
      <c r="O14" s="21">
        <v>1946.18207705179</v>
      </c>
      <c r="P14" s="21">
        <v>2134.11295627757</v>
      </c>
      <c r="Q14" s="21">
        <v>2144.4398316255301</v>
      </c>
      <c r="R14" s="21">
        <v>2150.1446467139399</v>
      </c>
      <c r="S14" s="21">
        <v>2070.55747729003</v>
      </c>
      <c r="T14" s="21">
        <v>2108.00453041111</v>
      </c>
      <c r="U14" s="21">
        <v>2032.888317015</v>
      </c>
      <c r="V14" s="21">
        <v>1774.2369416844699</v>
      </c>
      <c r="W14" s="21">
        <v>1797.14858393906</v>
      </c>
      <c r="X14" s="21">
        <v>1843.06187005022</v>
      </c>
      <c r="Y14" s="21">
        <v>1824.0439178183501</v>
      </c>
      <c r="Z14" s="21">
        <v>1811.06651840016</v>
      </c>
      <c r="AA14" s="21">
        <v>1734.29990209166</v>
      </c>
      <c r="AB14" s="21">
        <v>1743.6626347855399</v>
      </c>
      <c r="AC14" s="21">
        <v>1731.25432531397</v>
      </c>
      <c r="AD14" s="21">
        <v>1812.97201591975</v>
      </c>
      <c r="AE14" s="21">
        <v>1816.5306687893001</v>
      </c>
      <c r="AF14" s="21">
        <v>1834.5540518329301</v>
      </c>
      <c r="AG14" s="21">
        <v>1710.85333886935</v>
      </c>
      <c r="AH14" s="21">
        <v>1759.54382532151</v>
      </c>
      <c r="AI14" s="21">
        <v>1672.0768371986301</v>
      </c>
    </row>
    <row r="15" spans="1:35" s="47" customFormat="1" ht="18" customHeight="1" x14ac:dyDescent="0.2">
      <c r="A15" s="20" t="s">
        <v>58</v>
      </c>
      <c r="B15" s="20"/>
      <c r="C15" s="21">
        <v>1162.20723659962</v>
      </c>
      <c r="D15" s="21">
        <v>1150.77425336376</v>
      </c>
      <c r="E15" s="21">
        <v>1119.45456096983</v>
      </c>
      <c r="F15" s="21">
        <v>1090.03237757789</v>
      </c>
      <c r="G15" s="21">
        <v>1159.2746807040501</v>
      </c>
      <c r="H15" s="21">
        <v>1220.5692515974899</v>
      </c>
      <c r="I15" s="21">
        <v>1246.4957847002199</v>
      </c>
      <c r="J15" s="21">
        <v>1316.86946661672</v>
      </c>
      <c r="K15" s="21">
        <v>1460.4615342804</v>
      </c>
      <c r="L15" s="21">
        <v>1485.70379932325</v>
      </c>
      <c r="M15" s="21">
        <v>1544.7461800475401</v>
      </c>
      <c r="N15" s="21">
        <v>1603.8491226010001</v>
      </c>
      <c r="O15" s="21">
        <v>1648.8413504251901</v>
      </c>
      <c r="P15" s="21">
        <v>1687.6407423374301</v>
      </c>
      <c r="Q15" s="21">
        <v>1697.63058333657</v>
      </c>
      <c r="R15" s="21">
        <v>1740.77098363956</v>
      </c>
      <c r="S15" s="21">
        <v>1760.59205179987</v>
      </c>
      <c r="T15" s="21">
        <v>1766.5680404572399</v>
      </c>
      <c r="U15" s="21">
        <v>1655.41737597675</v>
      </c>
      <c r="V15" s="21">
        <v>1455.7697992101901</v>
      </c>
      <c r="W15" s="21">
        <v>1500.2170136841501</v>
      </c>
      <c r="X15" s="21">
        <v>1489.65240949757</v>
      </c>
      <c r="Y15" s="21">
        <v>1440.9999941001799</v>
      </c>
      <c r="Z15" s="21">
        <v>1387.20621596504</v>
      </c>
      <c r="AA15" s="21">
        <v>1421.88953144263</v>
      </c>
      <c r="AB15" s="21">
        <v>1455.7216714190399</v>
      </c>
      <c r="AC15" s="21">
        <v>1468.6778490193699</v>
      </c>
      <c r="AD15" s="21">
        <v>1514.84388150414</v>
      </c>
      <c r="AE15" s="21">
        <v>1438.63924344661</v>
      </c>
      <c r="AF15" s="21">
        <v>1435.0575844611701</v>
      </c>
      <c r="AG15" s="21">
        <v>1344.28936187915</v>
      </c>
      <c r="AH15" s="21">
        <v>1386.3356319268801</v>
      </c>
      <c r="AI15" s="21">
        <v>1315.1452228835501</v>
      </c>
    </row>
    <row r="16" spans="1:35" s="47" customFormat="1" ht="18" customHeight="1" x14ac:dyDescent="0.2">
      <c r="A16" s="20" t="s">
        <v>44</v>
      </c>
      <c r="B16" s="20"/>
      <c r="C16" s="21">
        <v>12</v>
      </c>
      <c r="D16" s="21">
        <v>11.8</v>
      </c>
      <c r="E16" s="21">
        <v>11</v>
      </c>
      <c r="F16" s="21">
        <v>10.3</v>
      </c>
      <c r="G16" s="21">
        <v>11.6</v>
      </c>
      <c r="H16" s="21">
        <v>13</v>
      </c>
      <c r="I16" s="21">
        <v>13.6</v>
      </c>
      <c r="J16" s="21">
        <v>15.1</v>
      </c>
      <c r="K16" s="21">
        <v>16.2</v>
      </c>
      <c r="L16" s="21">
        <v>16</v>
      </c>
      <c r="M16" s="21">
        <v>20.3</v>
      </c>
      <c r="N16" s="21">
        <v>17.2</v>
      </c>
      <c r="O16" s="21">
        <v>22.2</v>
      </c>
      <c r="P16" s="21">
        <v>45.697679999999998</v>
      </c>
      <c r="Q16" s="21">
        <v>53.812170000000002</v>
      </c>
      <c r="R16" s="21">
        <v>55.033850000000001</v>
      </c>
      <c r="S16" s="21">
        <v>52.761769999999999</v>
      </c>
      <c r="T16" s="21">
        <v>61.966610000000003</v>
      </c>
      <c r="U16" s="21">
        <v>49.51323</v>
      </c>
      <c r="V16" s="21">
        <v>46.619860000000003</v>
      </c>
      <c r="W16" s="21">
        <v>63.727919999999997</v>
      </c>
      <c r="X16" s="21">
        <v>74.623339999999999</v>
      </c>
      <c r="Y16" s="21">
        <v>80.884209999999996</v>
      </c>
      <c r="Z16" s="21">
        <v>72.910960000000003</v>
      </c>
      <c r="AA16" s="21">
        <v>79.953109276942897</v>
      </c>
      <c r="AB16" s="21">
        <v>88.222540547781705</v>
      </c>
      <c r="AC16" s="21">
        <v>97.940450568725794</v>
      </c>
      <c r="AD16" s="21">
        <v>99.197523998962595</v>
      </c>
      <c r="AE16" s="21">
        <v>75.211496624917899</v>
      </c>
      <c r="AF16" s="21">
        <v>85.858846410800098</v>
      </c>
      <c r="AG16" s="21">
        <v>88.230719749494099</v>
      </c>
      <c r="AH16" s="21">
        <v>89.191125202171307</v>
      </c>
      <c r="AI16" s="21">
        <v>89.501886897631906</v>
      </c>
    </row>
    <row r="17" spans="1:35" s="47" customFormat="1" ht="18" customHeight="1" x14ac:dyDescent="0.2">
      <c r="A17" s="20" t="s">
        <v>59</v>
      </c>
      <c r="B17" s="20"/>
      <c r="C17" s="21">
        <f>SUM(C18:C22)</f>
        <v>121.7</v>
      </c>
      <c r="D17" s="21">
        <f t="shared" ref="D17:AI17" si="13">SUM(D18:D22)</f>
        <v>132.30000000000001</v>
      </c>
      <c r="E17" s="21">
        <f t="shared" si="13"/>
        <v>113</v>
      </c>
      <c r="F17" s="21">
        <f t="shared" si="13"/>
        <v>66.2</v>
      </c>
      <c r="G17" s="21">
        <f t="shared" si="13"/>
        <v>43.8</v>
      </c>
      <c r="H17" s="21">
        <f t="shared" si="13"/>
        <v>41.8</v>
      </c>
      <c r="I17" s="21">
        <f t="shared" si="13"/>
        <v>39.6</v>
      </c>
      <c r="J17" s="21">
        <f t="shared" si="13"/>
        <v>37.6</v>
      </c>
      <c r="K17" s="21">
        <f t="shared" si="13"/>
        <v>34.1</v>
      </c>
      <c r="L17" s="21">
        <f t="shared" si="13"/>
        <v>32</v>
      </c>
      <c r="M17" s="21">
        <f t="shared" si="13"/>
        <v>34.200000000000003</v>
      </c>
      <c r="N17" s="21">
        <f t="shared" si="13"/>
        <v>34.700000000000003</v>
      </c>
      <c r="O17" s="21">
        <f t="shared" si="13"/>
        <v>35</v>
      </c>
      <c r="P17" s="21">
        <f t="shared" si="13"/>
        <v>42.069792554254626</v>
      </c>
      <c r="Q17" s="21">
        <f t="shared" si="13"/>
        <v>45.254967158124082</v>
      </c>
      <c r="R17" s="21">
        <f t="shared" si="13"/>
        <v>52.171988750520555</v>
      </c>
      <c r="S17" s="21">
        <f t="shared" si="13"/>
        <v>58.48469875052055</v>
      </c>
      <c r="T17" s="21">
        <f t="shared" si="13"/>
        <v>59.756114772026862</v>
      </c>
      <c r="U17" s="21">
        <f t="shared" si="13"/>
        <v>66.501433527108546</v>
      </c>
      <c r="V17" s="21">
        <f t="shared" si="13"/>
        <v>78.06898430355831</v>
      </c>
      <c r="W17" s="21">
        <f t="shared" si="13"/>
        <v>101.52973949239906</v>
      </c>
      <c r="X17" s="21">
        <f t="shared" si="13"/>
        <v>125.70367731620205</v>
      </c>
      <c r="Y17" s="21">
        <f t="shared" si="13"/>
        <v>136.21020649540358</v>
      </c>
      <c r="Z17" s="21">
        <f t="shared" si="13"/>
        <v>107.36706972404704</v>
      </c>
      <c r="AA17" s="21">
        <f t="shared" si="13"/>
        <v>109.81436603564026</v>
      </c>
      <c r="AB17" s="21">
        <f t="shared" si="13"/>
        <v>115.63606004432849</v>
      </c>
      <c r="AC17" s="21">
        <f t="shared" si="13"/>
        <v>127.70762283111029</v>
      </c>
      <c r="AD17" s="21">
        <f t="shared" si="13"/>
        <v>147.04153360835798</v>
      </c>
      <c r="AE17" s="21">
        <f t="shared" si="13"/>
        <v>163.1865899316175</v>
      </c>
      <c r="AF17" s="21">
        <f t="shared" si="13"/>
        <v>188.82227775790184</v>
      </c>
      <c r="AG17" s="21">
        <f t="shared" si="13"/>
        <v>207.34747131461606</v>
      </c>
      <c r="AH17" s="21">
        <f t="shared" si="13"/>
        <v>207.76291137160214</v>
      </c>
      <c r="AI17" s="21">
        <f t="shared" si="13"/>
        <v>220.40716484897294</v>
      </c>
    </row>
    <row r="18" spans="1:35" ht="15" customHeight="1" x14ac:dyDescent="0.2">
      <c r="A18" s="25"/>
      <c r="B18" s="25" t="s">
        <v>46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0.1</v>
      </c>
      <c r="N18" s="26">
        <v>0.1</v>
      </c>
      <c r="O18" s="26">
        <v>0.1</v>
      </c>
      <c r="P18" s="26">
        <v>5.27825542546249E-2</v>
      </c>
      <c r="Q18" s="26">
        <v>0.17646715812407501</v>
      </c>
      <c r="R18" s="26">
        <v>0.18539875052055099</v>
      </c>
      <c r="S18" s="26">
        <v>0.18539875052055099</v>
      </c>
      <c r="T18" s="26">
        <v>0.28688477202685603</v>
      </c>
      <c r="U18" s="26">
        <v>0.37761352710854401</v>
      </c>
      <c r="V18" s="26">
        <v>0.39396030355831602</v>
      </c>
      <c r="W18" s="26">
        <v>0.38996149239905498</v>
      </c>
      <c r="X18" s="26">
        <v>0.36342731620204199</v>
      </c>
      <c r="Y18" s="26">
        <v>0.597204495403592</v>
      </c>
      <c r="Z18" s="26">
        <v>0.60082372404703099</v>
      </c>
      <c r="AA18" s="26">
        <v>0.60454203564026099</v>
      </c>
      <c r="AB18" s="26">
        <v>0.71668804432849598</v>
      </c>
      <c r="AC18" s="26">
        <v>0.71930483111027999</v>
      </c>
      <c r="AD18" s="26">
        <v>0.759873608357992</v>
      </c>
      <c r="AE18" s="26">
        <v>0.767701931617503</v>
      </c>
      <c r="AF18" s="26">
        <v>0.76772224871905903</v>
      </c>
      <c r="AG18" s="26">
        <v>0.75608829582085801</v>
      </c>
      <c r="AH18" s="26">
        <v>0.73663305676255997</v>
      </c>
      <c r="AI18" s="26">
        <v>0.70846345165647695</v>
      </c>
    </row>
    <row r="19" spans="1:35" ht="15" customHeight="1" x14ac:dyDescent="0.2">
      <c r="A19" s="25"/>
      <c r="B19" s="25" t="s">
        <v>63</v>
      </c>
      <c r="C19" s="26">
        <v>121.7</v>
      </c>
      <c r="D19" s="26">
        <v>132.30000000000001</v>
      </c>
      <c r="E19" s="26">
        <v>113</v>
      </c>
      <c r="F19" s="26">
        <v>66.2</v>
      </c>
      <c r="G19" s="26">
        <v>43.8</v>
      </c>
      <c r="H19" s="26">
        <v>41.8</v>
      </c>
      <c r="I19" s="26">
        <v>39.6</v>
      </c>
      <c r="J19" s="26">
        <v>37.6</v>
      </c>
      <c r="K19" s="26">
        <v>34.1</v>
      </c>
      <c r="L19" s="26">
        <v>32</v>
      </c>
      <c r="M19" s="26">
        <v>34.1</v>
      </c>
      <c r="N19" s="26">
        <v>34.6</v>
      </c>
      <c r="O19" s="26">
        <v>34</v>
      </c>
      <c r="P19" s="26">
        <v>38.126860000000001</v>
      </c>
      <c r="Q19" s="26">
        <v>41.053730000000002</v>
      </c>
      <c r="R19" s="26">
        <v>43.348080000000003</v>
      </c>
      <c r="S19" s="26">
        <v>46.583480000000002</v>
      </c>
      <c r="T19" s="26">
        <v>48.443010000000001</v>
      </c>
      <c r="U19" s="26">
        <v>54.91968</v>
      </c>
      <c r="V19" s="26">
        <v>52.030970000000003</v>
      </c>
      <c r="W19" s="26">
        <v>63.560639999999999</v>
      </c>
      <c r="X19" s="26">
        <v>73.87921</v>
      </c>
      <c r="Y19" s="26">
        <v>67.114840000000001</v>
      </c>
      <c r="Z19" s="26">
        <v>42.777500000000003</v>
      </c>
      <c r="AA19" s="26">
        <v>53.072789999999998</v>
      </c>
      <c r="AB19" s="26">
        <v>48.009120000000003</v>
      </c>
      <c r="AC19" s="26">
        <v>54.631869999999999</v>
      </c>
      <c r="AD19" s="26">
        <v>65.600179999999995</v>
      </c>
      <c r="AE19" s="26">
        <v>79.867249999999999</v>
      </c>
      <c r="AF19" s="26">
        <v>98.102459999999994</v>
      </c>
      <c r="AG19" s="26">
        <v>106.75385</v>
      </c>
      <c r="AH19" s="26">
        <v>96.303269999999998</v>
      </c>
      <c r="AI19" s="26">
        <v>105.65828999999999</v>
      </c>
    </row>
    <row r="20" spans="1:35" ht="15" customHeight="1" x14ac:dyDescent="0.2">
      <c r="A20" s="25"/>
      <c r="B20" s="25" t="s">
        <v>23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0.45878000000000002</v>
      </c>
      <c r="Q20" s="26">
        <v>0.29198000000000002</v>
      </c>
      <c r="R20" s="26">
        <v>3.4701900000000001</v>
      </c>
      <c r="S20" s="26">
        <v>3.7643200000000001</v>
      </c>
      <c r="T20" s="26">
        <v>4.2439799999999996</v>
      </c>
      <c r="U20" s="26">
        <v>5.3182299999999998</v>
      </c>
      <c r="V20" s="26">
        <v>6.7529500000000002</v>
      </c>
      <c r="W20" s="26">
        <v>15.191470000000001</v>
      </c>
      <c r="X20" s="26">
        <v>26.75656</v>
      </c>
      <c r="Y20" s="26">
        <v>39.681260000000002</v>
      </c>
      <c r="Z20" s="26">
        <v>32.011310000000002</v>
      </c>
      <c r="AA20" s="26">
        <v>24.971640000000001</v>
      </c>
      <c r="AB20" s="26">
        <v>32.055540000000001</v>
      </c>
      <c r="AC20" s="26">
        <v>34.313780000000001</v>
      </c>
      <c r="AD20" s="26">
        <v>37.473590000000002</v>
      </c>
      <c r="AE20" s="26">
        <v>35.437579999999997</v>
      </c>
      <c r="AF20" s="26">
        <v>37.882750000000001</v>
      </c>
      <c r="AG20" s="26">
        <v>43.268520000000002</v>
      </c>
      <c r="AH20" s="26">
        <v>47.971110000000003</v>
      </c>
      <c r="AI20" s="26">
        <v>48.521250000000002</v>
      </c>
    </row>
    <row r="21" spans="1:35" ht="15" customHeight="1" x14ac:dyDescent="0.2">
      <c r="A21" s="25"/>
      <c r="B21" s="25" t="s">
        <v>54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0.9</v>
      </c>
      <c r="P21" s="26">
        <v>3.4313699999999998</v>
      </c>
      <c r="Q21" s="26">
        <v>3.7327900000000001</v>
      </c>
      <c r="R21" s="26">
        <v>5.1683199999999996</v>
      </c>
      <c r="S21" s="26">
        <v>7.9515000000000002</v>
      </c>
      <c r="T21" s="26">
        <v>6.7822399999999998</v>
      </c>
      <c r="U21" s="26">
        <v>5.88591</v>
      </c>
      <c r="V21" s="26">
        <v>5.63042</v>
      </c>
      <c r="W21" s="26">
        <v>6.6515599999999999</v>
      </c>
      <c r="X21" s="26">
        <v>5.7431999999999999</v>
      </c>
      <c r="Y21" s="26">
        <v>7.1580599999999999</v>
      </c>
      <c r="Z21" s="26">
        <v>8.1200899999999994</v>
      </c>
      <c r="AA21" s="26">
        <v>5.35215</v>
      </c>
      <c r="AB21" s="26">
        <v>6.6164399999999999</v>
      </c>
      <c r="AC21" s="26">
        <v>6.1157700000000004</v>
      </c>
      <c r="AD21" s="26">
        <v>7.4327500000000004</v>
      </c>
      <c r="AE21" s="26">
        <v>6.8163499999999999</v>
      </c>
      <c r="AF21" s="26">
        <v>7.6763000000000003</v>
      </c>
      <c r="AG21" s="26">
        <v>8.3005899999999997</v>
      </c>
      <c r="AH21" s="26">
        <v>11.006159999999999</v>
      </c>
      <c r="AI21" s="26">
        <v>10.69417</v>
      </c>
    </row>
    <row r="22" spans="1:35" ht="15" customHeight="1" thickBot="1" x14ac:dyDescent="0.25">
      <c r="A22" s="25"/>
      <c r="B22" s="25" t="s">
        <v>116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13.260683999999999</v>
      </c>
      <c r="W22" s="26">
        <v>15.736108</v>
      </c>
      <c r="X22" s="26">
        <v>18.961279999999999</v>
      </c>
      <c r="Y22" s="26">
        <v>21.658842</v>
      </c>
      <c r="Z22" s="26">
        <v>23.857346</v>
      </c>
      <c r="AA22" s="26">
        <v>25.813244000000001</v>
      </c>
      <c r="AB22" s="26">
        <v>28.238271999999998</v>
      </c>
      <c r="AC22" s="26">
        <v>31.926898000000001</v>
      </c>
      <c r="AD22" s="26">
        <v>35.77514</v>
      </c>
      <c r="AE22" s="26">
        <v>40.297708</v>
      </c>
      <c r="AF22" s="26">
        <v>44.393045509182798</v>
      </c>
      <c r="AG22" s="26">
        <v>48.268423018795197</v>
      </c>
      <c r="AH22" s="26">
        <v>51.745738314839599</v>
      </c>
      <c r="AI22" s="26">
        <v>54.824991397316502</v>
      </c>
    </row>
    <row r="23" spans="1:35" s="6" customFormat="1" ht="18" customHeight="1" thickBot="1" x14ac:dyDescent="0.25">
      <c r="A23" s="22" t="s">
        <v>3</v>
      </c>
      <c r="B23" s="22"/>
      <c r="C23" s="23">
        <f>C7+C8+C14+C15+C16+C17</f>
        <v>4336.3973956627842</v>
      </c>
      <c r="D23" s="23">
        <f t="shared" ref="D23:V23" si="14">D7+D8+D14+D15+D16+D17</f>
        <v>4316.7193461724564</v>
      </c>
      <c r="E23" s="23">
        <f t="shared" si="14"/>
        <v>4190.0347288741777</v>
      </c>
      <c r="F23" s="23">
        <f t="shared" si="14"/>
        <v>4095.8999115604993</v>
      </c>
      <c r="G23" s="23">
        <f t="shared" si="14"/>
        <v>4351.8781019910075</v>
      </c>
      <c r="H23" s="23">
        <f t="shared" si="14"/>
        <v>4580.7532988583598</v>
      </c>
      <c r="I23" s="23">
        <f t="shared" si="14"/>
        <v>4730.329609952395</v>
      </c>
      <c r="J23" s="23">
        <f t="shared" si="14"/>
        <v>4920.7085274862857</v>
      </c>
      <c r="K23" s="23">
        <f t="shared" si="14"/>
        <v>5189.7356087099779</v>
      </c>
      <c r="L23" s="23">
        <f t="shared" si="14"/>
        <v>5284.527000874461</v>
      </c>
      <c r="M23" s="23">
        <f t="shared" si="14"/>
        <v>5295.2505254420503</v>
      </c>
      <c r="N23" s="23">
        <f t="shared" si="14"/>
        <v>5484.4049199411575</v>
      </c>
      <c r="O23" s="23">
        <f t="shared" si="14"/>
        <v>5685.4027561397897</v>
      </c>
      <c r="P23" s="23">
        <f t="shared" si="14"/>
        <v>6040.1921095257048</v>
      </c>
      <c r="Q23" s="23">
        <f t="shared" si="14"/>
        <v>6111.1844112609242</v>
      </c>
      <c r="R23" s="23">
        <f t="shared" si="14"/>
        <v>6170.3339785438375</v>
      </c>
      <c r="S23" s="23">
        <f t="shared" si="14"/>
        <v>5986.4887886707056</v>
      </c>
      <c r="T23" s="23">
        <f t="shared" si="14"/>
        <v>6094.3266156561895</v>
      </c>
      <c r="U23" s="23">
        <f t="shared" si="14"/>
        <v>5572.5024838910285</v>
      </c>
      <c r="V23" s="23">
        <f t="shared" si="14"/>
        <v>5020.4469378162139</v>
      </c>
      <c r="W23" s="23">
        <f t="shared" ref="W23:Z23" si="15">W7+W8+W14+W15+W16+W17</f>
        <v>5084.0088942735892</v>
      </c>
      <c r="X23" s="23">
        <f t="shared" si="15"/>
        <v>4998.2660460030347</v>
      </c>
      <c r="Y23" s="23">
        <f t="shared" si="15"/>
        <v>4806.7142049184476</v>
      </c>
      <c r="Z23" s="23">
        <f t="shared" si="15"/>
        <v>4460.8295307274066</v>
      </c>
      <c r="AA23" s="23">
        <f t="shared" ref="AA23:AD23" si="16">AA7+AA8+AA14+AA15+AA16+AA17</f>
        <v>4669.1542872430164</v>
      </c>
      <c r="AB23" s="23">
        <f t="shared" si="16"/>
        <v>4802.5777846223637</v>
      </c>
      <c r="AC23" s="23">
        <f t="shared" si="16"/>
        <v>4871.85329268653</v>
      </c>
      <c r="AD23" s="23">
        <f t="shared" si="16"/>
        <v>5022.0246038952064</v>
      </c>
      <c r="AE23" s="23">
        <f t="shared" ref="AE23:AI23" si="17">AE7+AE8+AE14+AE15+AE16+AE17</f>
        <v>4960.3527979721866</v>
      </c>
      <c r="AF23" s="23">
        <f t="shared" ref="AF23:AH23" si="18">AF7+AF8+AF14+AF15+AF16+AF17</f>
        <v>4939.1958533047173</v>
      </c>
      <c r="AG23" s="23">
        <f t="shared" si="18"/>
        <v>4701.1183075663293</v>
      </c>
      <c r="AH23" s="23">
        <f t="shared" si="18"/>
        <v>4693.8668248645236</v>
      </c>
      <c r="AI23" s="23">
        <f t="shared" si="17"/>
        <v>4595.6806400751411</v>
      </c>
    </row>
    <row r="24" spans="1:35" s="6" customFormat="1" ht="18" customHeight="1" thickBot="1" x14ac:dyDescent="0.25">
      <c r="A24" s="22" t="s">
        <v>26</v>
      </c>
      <c r="B24" s="22"/>
      <c r="C24" s="23">
        <f>C23-C25</f>
        <v>3174.1901590631642</v>
      </c>
      <c r="D24" s="23">
        <f t="shared" ref="D24:V24" si="19">D23-D25</f>
        <v>3165.9450928086962</v>
      </c>
      <c r="E24" s="23">
        <f t="shared" si="19"/>
        <v>3070.5801679043479</v>
      </c>
      <c r="F24" s="23">
        <f t="shared" si="19"/>
        <v>3005.8675339826095</v>
      </c>
      <c r="G24" s="23">
        <f t="shared" si="19"/>
        <v>3192.6034212869572</v>
      </c>
      <c r="H24" s="23">
        <f t="shared" si="19"/>
        <v>3360.1840472608701</v>
      </c>
      <c r="I24" s="23">
        <f t="shared" si="19"/>
        <v>3483.8338252521753</v>
      </c>
      <c r="J24" s="23">
        <f t="shared" si="19"/>
        <v>3603.8390608695654</v>
      </c>
      <c r="K24" s="23">
        <f t="shared" si="19"/>
        <v>3729.2740744295779</v>
      </c>
      <c r="L24" s="23">
        <f t="shared" si="19"/>
        <v>3798.8232015512112</v>
      </c>
      <c r="M24" s="23">
        <f t="shared" si="19"/>
        <v>3750.50434539451</v>
      </c>
      <c r="N24" s="23">
        <f t="shared" si="19"/>
        <v>3880.5557973401574</v>
      </c>
      <c r="O24" s="23">
        <f t="shared" si="19"/>
        <v>4036.5614057145995</v>
      </c>
      <c r="P24" s="23">
        <f t="shared" si="19"/>
        <v>4352.5513671882745</v>
      </c>
      <c r="Q24" s="23">
        <f t="shared" si="19"/>
        <v>4413.5538279243538</v>
      </c>
      <c r="R24" s="23">
        <f t="shared" si="19"/>
        <v>4429.5629949042777</v>
      </c>
      <c r="S24" s="23">
        <f t="shared" si="19"/>
        <v>4225.8967368708354</v>
      </c>
      <c r="T24" s="23">
        <f t="shared" si="19"/>
        <v>4327.75857519895</v>
      </c>
      <c r="U24" s="23">
        <f t="shared" si="19"/>
        <v>3917.0851079142785</v>
      </c>
      <c r="V24" s="23">
        <f t="shared" si="19"/>
        <v>3564.6771386060236</v>
      </c>
      <c r="W24" s="23">
        <f t="shared" ref="W24:Z24" si="20">W23-W25</f>
        <v>3583.7918805894392</v>
      </c>
      <c r="X24" s="23">
        <f t="shared" si="20"/>
        <v>3508.6136365054645</v>
      </c>
      <c r="Y24" s="23">
        <f t="shared" si="20"/>
        <v>3365.7142108182679</v>
      </c>
      <c r="Z24" s="23">
        <f t="shared" si="20"/>
        <v>3073.6233147623666</v>
      </c>
      <c r="AA24" s="23">
        <f t="shared" ref="AA24:AD24" si="21">AA23-AA25</f>
        <v>3247.2647558003864</v>
      </c>
      <c r="AB24" s="23">
        <f t="shared" si="21"/>
        <v>3346.8561132033237</v>
      </c>
      <c r="AC24" s="23">
        <f t="shared" si="21"/>
        <v>3403.1754436671599</v>
      </c>
      <c r="AD24" s="23">
        <f t="shared" si="21"/>
        <v>3507.1807223910664</v>
      </c>
      <c r="AE24" s="23">
        <f t="shared" ref="AE24:AI24" si="22">AE23-AE25</f>
        <v>3521.7135545255769</v>
      </c>
      <c r="AF24" s="23">
        <f t="shared" ref="AF24:AH24" si="23">AF23-AF25</f>
        <v>3504.1382688435469</v>
      </c>
      <c r="AG24" s="23">
        <f t="shared" si="23"/>
        <v>3356.8289456871794</v>
      </c>
      <c r="AH24" s="23">
        <f t="shared" si="23"/>
        <v>3307.5311929376435</v>
      </c>
      <c r="AI24" s="23">
        <f t="shared" si="22"/>
        <v>3280.535417191591</v>
      </c>
    </row>
    <row r="25" spans="1:35" s="6" customFormat="1" ht="18" customHeight="1" thickBot="1" x14ac:dyDescent="0.25">
      <c r="A25" s="22" t="s">
        <v>60</v>
      </c>
      <c r="B25" s="22"/>
      <c r="C25" s="23">
        <f>C15</f>
        <v>1162.20723659962</v>
      </c>
      <c r="D25" s="23">
        <f t="shared" ref="D25:V25" si="24">D15</f>
        <v>1150.77425336376</v>
      </c>
      <c r="E25" s="23">
        <f t="shared" si="24"/>
        <v>1119.45456096983</v>
      </c>
      <c r="F25" s="23">
        <f t="shared" si="24"/>
        <v>1090.03237757789</v>
      </c>
      <c r="G25" s="23">
        <f t="shared" si="24"/>
        <v>1159.2746807040501</v>
      </c>
      <c r="H25" s="23">
        <f t="shared" si="24"/>
        <v>1220.5692515974899</v>
      </c>
      <c r="I25" s="23">
        <f t="shared" si="24"/>
        <v>1246.4957847002199</v>
      </c>
      <c r="J25" s="23">
        <f t="shared" si="24"/>
        <v>1316.86946661672</v>
      </c>
      <c r="K25" s="23">
        <f t="shared" si="24"/>
        <v>1460.4615342804</v>
      </c>
      <c r="L25" s="23">
        <f t="shared" si="24"/>
        <v>1485.70379932325</v>
      </c>
      <c r="M25" s="23">
        <f t="shared" si="24"/>
        <v>1544.7461800475401</v>
      </c>
      <c r="N25" s="23">
        <f t="shared" si="24"/>
        <v>1603.8491226010001</v>
      </c>
      <c r="O25" s="23">
        <f t="shared" si="24"/>
        <v>1648.8413504251901</v>
      </c>
      <c r="P25" s="23">
        <f t="shared" si="24"/>
        <v>1687.6407423374301</v>
      </c>
      <c r="Q25" s="23">
        <f t="shared" si="24"/>
        <v>1697.63058333657</v>
      </c>
      <c r="R25" s="23">
        <f t="shared" si="24"/>
        <v>1740.77098363956</v>
      </c>
      <c r="S25" s="23">
        <f t="shared" si="24"/>
        <v>1760.59205179987</v>
      </c>
      <c r="T25" s="23">
        <f t="shared" si="24"/>
        <v>1766.5680404572399</v>
      </c>
      <c r="U25" s="23">
        <f t="shared" si="24"/>
        <v>1655.41737597675</v>
      </c>
      <c r="V25" s="23">
        <f t="shared" si="24"/>
        <v>1455.7697992101901</v>
      </c>
      <c r="W25" s="23">
        <f t="shared" ref="W25:Z25" si="25">W15</f>
        <v>1500.2170136841501</v>
      </c>
      <c r="X25" s="23">
        <f t="shared" si="25"/>
        <v>1489.65240949757</v>
      </c>
      <c r="Y25" s="23">
        <f t="shared" si="25"/>
        <v>1440.9999941001799</v>
      </c>
      <c r="Z25" s="23">
        <f t="shared" si="25"/>
        <v>1387.20621596504</v>
      </c>
      <c r="AA25" s="23">
        <f t="shared" ref="AA25:AD25" si="26">AA15</f>
        <v>1421.88953144263</v>
      </c>
      <c r="AB25" s="23">
        <f t="shared" si="26"/>
        <v>1455.7216714190399</v>
      </c>
      <c r="AC25" s="23">
        <f t="shared" si="26"/>
        <v>1468.6778490193699</v>
      </c>
      <c r="AD25" s="23">
        <f t="shared" si="26"/>
        <v>1514.84388150414</v>
      </c>
      <c r="AE25" s="23">
        <f t="shared" ref="AE25:AI25" si="27">AE15</f>
        <v>1438.63924344661</v>
      </c>
      <c r="AF25" s="23">
        <f t="shared" ref="AF25:AH25" si="28">AF15</f>
        <v>1435.0575844611701</v>
      </c>
      <c r="AG25" s="23">
        <f t="shared" si="28"/>
        <v>1344.28936187915</v>
      </c>
      <c r="AH25" s="23">
        <f t="shared" si="28"/>
        <v>1386.3356319268801</v>
      </c>
      <c r="AI25" s="23">
        <f t="shared" si="27"/>
        <v>1315.1452228835501</v>
      </c>
    </row>
    <row r="28" spans="1:35" ht="19.5" customHeight="1" x14ac:dyDescent="0.2">
      <c r="A28" s="97" t="s">
        <v>94</v>
      </c>
      <c r="B28" s="97"/>
      <c r="C28" s="97" t="s">
        <v>22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100"/>
      <c r="AF28" s="100"/>
      <c r="AG28" s="100"/>
      <c r="AH28" s="100"/>
      <c r="AI28" s="100"/>
    </row>
    <row r="29" spans="1:35" ht="18.75" customHeight="1" x14ac:dyDescent="0.2">
      <c r="A29" s="98"/>
      <c r="B29" s="98"/>
      <c r="C29" s="82">
        <v>1990</v>
      </c>
      <c r="D29" s="82">
        <v>1991</v>
      </c>
      <c r="E29" s="82">
        <v>1992</v>
      </c>
      <c r="F29" s="82">
        <v>1993</v>
      </c>
      <c r="G29" s="82">
        <v>1994</v>
      </c>
      <c r="H29" s="82">
        <v>1995</v>
      </c>
      <c r="I29" s="82">
        <v>1996</v>
      </c>
      <c r="J29" s="82">
        <v>1997</v>
      </c>
      <c r="K29" s="82">
        <v>1998</v>
      </c>
      <c r="L29" s="82">
        <v>1999</v>
      </c>
      <c r="M29" s="82">
        <v>2000</v>
      </c>
      <c r="N29" s="82">
        <v>2001</v>
      </c>
      <c r="O29" s="82">
        <v>2002</v>
      </c>
      <c r="P29" s="82">
        <v>2003</v>
      </c>
      <c r="Q29" s="82">
        <v>2004</v>
      </c>
      <c r="R29" s="82">
        <v>2005</v>
      </c>
      <c r="S29" s="82">
        <v>2006</v>
      </c>
      <c r="T29" s="82">
        <v>2007</v>
      </c>
      <c r="U29" s="82">
        <v>2008</v>
      </c>
      <c r="V29" s="82">
        <v>2009</v>
      </c>
      <c r="W29" s="82">
        <v>2010</v>
      </c>
      <c r="X29" s="82">
        <v>2011</v>
      </c>
      <c r="Y29" s="82">
        <v>2012</v>
      </c>
      <c r="Z29" s="82">
        <v>2013</v>
      </c>
      <c r="AA29" s="82">
        <v>2014</v>
      </c>
      <c r="AB29" s="82">
        <v>2015</v>
      </c>
      <c r="AC29" s="82">
        <v>2016</v>
      </c>
      <c r="AD29" s="82">
        <v>2017</v>
      </c>
      <c r="AE29" s="82">
        <v>2018</v>
      </c>
      <c r="AF29" s="82">
        <v>2019</v>
      </c>
      <c r="AG29" s="82">
        <v>2020</v>
      </c>
      <c r="AH29" s="82">
        <v>2021</v>
      </c>
      <c r="AI29" s="82">
        <v>2022</v>
      </c>
    </row>
    <row r="30" spans="1:35" ht="15" customHeight="1" x14ac:dyDescent="0.2">
      <c r="A30" s="40" t="s">
        <v>6</v>
      </c>
      <c r="B30" s="40"/>
      <c r="C30" s="40">
        <f>C7/C23</f>
        <v>7.999728077204489E-2</v>
      </c>
      <c r="D30" s="40">
        <f t="shared" ref="D30:V30" si="29">D7/D23</f>
        <v>6.2246344608493154E-2</v>
      </c>
      <c r="E30" s="40">
        <f t="shared" si="29"/>
        <v>2.6181167245235542E-2</v>
      </c>
      <c r="F30" s="40">
        <f t="shared" si="29"/>
        <v>1.3745453066637613E-2</v>
      </c>
      <c r="G30" s="40">
        <f t="shared" si="29"/>
        <v>1.1971842680098042E-2</v>
      </c>
      <c r="H30" s="40">
        <f t="shared" si="29"/>
        <v>1.1679301745704918E-2</v>
      </c>
      <c r="I30" s="40">
        <f t="shared" si="29"/>
        <v>2.5791014593003758E-2</v>
      </c>
      <c r="J30" s="40">
        <f t="shared" si="29"/>
        <v>1.4449138696764268E-2</v>
      </c>
      <c r="K30" s="40">
        <f t="shared" si="29"/>
        <v>1.2100809123031667E-2</v>
      </c>
      <c r="L30" s="40">
        <f t="shared" si="29"/>
        <v>1.1221439494998757E-2</v>
      </c>
      <c r="M30" s="40">
        <f t="shared" si="29"/>
        <v>1.2520654061870895E-2</v>
      </c>
      <c r="N30" s="40">
        <f t="shared" si="29"/>
        <v>1.117714700041836E-2</v>
      </c>
      <c r="O30" s="40">
        <f t="shared" si="29"/>
        <v>6.2616496186756144E-3</v>
      </c>
      <c r="P30" s="40">
        <f t="shared" si="29"/>
        <v>4.5687487251406204E-3</v>
      </c>
      <c r="Q30" s="40">
        <f t="shared" si="29"/>
        <v>4.4458714009571335E-3</v>
      </c>
      <c r="R30" s="40">
        <f t="shared" si="29"/>
        <v>4.4122911490157317E-3</v>
      </c>
      <c r="S30" s="40">
        <f t="shared" si="29"/>
        <v>4.9548326317982519E-3</v>
      </c>
      <c r="T30" s="40">
        <f t="shared" si="29"/>
        <v>1.0558690739464331E-2</v>
      </c>
      <c r="U30" s="40">
        <f t="shared" si="29"/>
        <v>1.6868333441166065E-2</v>
      </c>
      <c r="V30" s="40">
        <f t="shared" si="29"/>
        <v>5.6362491926482475E-3</v>
      </c>
      <c r="W30" s="40">
        <f t="shared" ref="W30:Z30" si="30">W7/W23</f>
        <v>5.1161889251014883E-3</v>
      </c>
      <c r="X30" s="40">
        <f t="shared" si="30"/>
        <v>5.3322011583022124E-3</v>
      </c>
      <c r="Y30" s="40">
        <f t="shared" si="30"/>
        <v>4.125460585884041E-3</v>
      </c>
      <c r="Z30" s="40">
        <f t="shared" si="30"/>
        <v>4.4999948690544727E-3</v>
      </c>
      <c r="AA30" s="40">
        <f t="shared" ref="AA30:AD30" si="31">AA7/AA23</f>
        <v>4.3221874366281008E-3</v>
      </c>
      <c r="AB30" s="40">
        <f t="shared" si="31"/>
        <v>4.2701359394249887E-3</v>
      </c>
      <c r="AC30" s="40">
        <f t="shared" si="31"/>
        <v>4.2111366593895637E-3</v>
      </c>
      <c r="AD30" s="40">
        <f t="shared" si="31"/>
        <v>4.3584613231529958E-3</v>
      </c>
      <c r="AE30" s="40">
        <f t="shared" ref="AE30:AI30" si="32">AE7/AE23</f>
        <v>3.9192938066718959E-3</v>
      </c>
      <c r="AF30" s="40">
        <f t="shared" ref="AF30:AH30" si="33">AF7/AF23</f>
        <v>3.1533311216195513E-3</v>
      </c>
      <c r="AG30" s="40">
        <f t="shared" si="33"/>
        <v>3.43092833337984E-3</v>
      </c>
      <c r="AH30" s="40">
        <f t="shared" si="33"/>
        <v>4.6746895083955246E-3</v>
      </c>
      <c r="AI30" s="40">
        <f t="shared" si="32"/>
        <v>4.5967576197058361E-3</v>
      </c>
    </row>
    <row r="31" spans="1:35" ht="15" customHeight="1" x14ac:dyDescent="0.2">
      <c r="A31" s="40" t="s">
        <v>29</v>
      </c>
      <c r="B31" s="40"/>
      <c r="C31" s="40">
        <f>C8/C23</f>
        <v>0.3847871878006543</v>
      </c>
      <c r="D31" s="40">
        <f t="shared" ref="D31:V31" si="34">D8/D23</f>
        <v>0.39225276350431737</v>
      </c>
      <c r="E31" s="40">
        <f t="shared" si="34"/>
        <v>0.42063617176221108</v>
      </c>
      <c r="F31" s="40">
        <f t="shared" si="34"/>
        <v>0.44929504473205856</v>
      </c>
      <c r="G31" s="40">
        <f t="shared" si="34"/>
        <v>0.45945758921238472</v>
      </c>
      <c r="H31" s="40">
        <f t="shared" si="34"/>
        <v>0.44319873060329262</v>
      </c>
      <c r="I31" s="40">
        <f t="shared" si="34"/>
        <v>0.41414319651858034</v>
      </c>
      <c r="J31" s="40">
        <f t="shared" si="34"/>
        <v>0.40161676917675815</v>
      </c>
      <c r="K31" s="40">
        <f t="shared" si="34"/>
        <v>0.38409935008713758</v>
      </c>
      <c r="L31" s="40">
        <f t="shared" si="34"/>
        <v>0.37349098627457245</v>
      </c>
      <c r="M31" s="40">
        <f t="shared" si="34"/>
        <v>0.35632016687274276</v>
      </c>
      <c r="N31" s="40">
        <f t="shared" si="34"/>
        <v>0.34967490810062835</v>
      </c>
      <c r="O31" s="40">
        <f t="shared" si="34"/>
        <v>0.3513522989212296</v>
      </c>
      <c r="P31" s="40">
        <f t="shared" si="34"/>
        <v>0.34818012080108995</v>
      </c>
      <c r="Q31" s="40">
        <f t="shared" si="34"/>
        <v>0.35064844634569942</v>
      </c>
      <c r="R31" s="40">
        <f t="shared" si="34"/>
        <v>0.34762902735874623</v>
      </c>
      <c r="S31" s="40">
        <f t="shared" si="34"/>
        <v>0.3364962020212165</v>
      </c>
      <c r="T31" s="40">
        <f t="shared" si="34"/>
        <v>0.33370105317153925</v>
      </c>
      <c r="U31" s="40">
        <f t="shared" si="34"/>
        <v>0.30043652779193786</v>
      </c>
      <c r="V31" s="40">
        <f t="shared" si="34"/>
        <v>0.32615718936972848</v>
      </c>
      <c r="W31" s="40">
        <f t="shared" ref="W31:Z31" si="35">W8/W23</f>
        <v>0.31380253660746787</v>
      </c>
      <c r="X31" s="40">
        <f t="shared" si="35"/>
        <v>0.28781440921685775</v>
      </c>
      <c r="Y31" s="40">
        <f t="shared" si="35"/>
        <v>0.27144238473122434</v>
      </c>
      <c r="Z31" s="40">
        <f t="shared" si="35"/>
        <v>0.23811828031566837</v>
      </c>
      <c r="AA31" s="40">
        <f t="shared" ref="AA31:AD31" si="36">AA8/AA23</f>
        <v>0.27906904296485191</v>
      </c>
      <c r="AB31" s="40">
        <f t="shared" si="36"/>
        <v>0.28710148583967038</v>
      </c>
      <c r="AC31" s="40">
        <f t="shared" si="36"/>
        <v>0.29265187584643687</v>
      </c>
      <c r="AD31" s="40">
        <f t="shared" si="36"/>
        <v>0.28396542457356577</v>
      </c>
      <c r="AE31" s="40">
        <f t="shared" ref="AE31:AI31" si="37">AE8/AE23</f>
        <v>0.29178241510793784</v>
      </c>
      <c r="AF31" s="40">
        <f t="shared" ref="AF31:AH31" si="38">AF8/AF23</f>
        <v>0.2792616883007451</v>
      </c>
      <c r="AG31" s="40">
        <f t="shared" si="38"/>
        <v>0.28381932307601138</v>
      </c>
      <c r="AH31" s="40">
        <f t="shared" si="38"/>
        <v>0.26185041180367002</v>
      </c>
      <c r="AI31" s="40">
        <f t="shared" si="37"/>
        <v>0.27796193823978793</v>
      </c>
    </row>
    <row r="32" spans="1:35" ht="15" customHeight="1" x14ac:dyDescent="0.2">
      <c r="A32" s="40" t="s">
        <v>7</v>
      </c>
      <c r="B32" s="40"/>
      <c r="C32" s="40">
        <f t="shared" ref="C32:V32" si="39">C14/C$23</f>
        <v>0.23637132542907471</v>
      </c>
      <c r="D32" s="40">
        <f t="shared" si="39"/>
        <v>0.24553368310585003</v>
      </c>
      <c r="E32" s="40">
        <f t="shared" si="39"/>
        <v>0.25641792240912548</v>
      </c>
      <c r="F32" s="40">
        <f t="shared" si="39"/>
        <v>0.25215459906258131</v>
      </c>
      <c r="G32" s="40">
        <f t="shared" si="39"/>
        <v>0.24945551657417336</v>
      </c>
      <c r="H32" s="40">
        <f t="shared" si="39"/>
        <v>0.26670285874257377</v>
      </c>
      <c r="I32" s="40">
        <f t="shared" si="39"/>
        <v>0.28530781389113008</v>
      </c>
      <c r="J32" s="40">
        <f t="shared" si="39"/>
        <v>0.30560639623339103</v>
      </c>
      <c r="K32" s="40">
        <f t="shared" si="39"/>
        <v>0.31269415676521956</v>
      </c>
      <c r="L32" s="40">
        <f t="shared" si="39"/>
        <v>0.32506220513505668</v>
      </c>
      <c r="M32" s="40">
        <f t="shared" si="39"/>
        <v>0.32914397272837659</v>
      </c>
      <c r="N32" s="40">
        <f t="shared" si="39"/>
        <v>0.3372466179964233</v>
      </c>
      <c r="O32" s="40">
        <f t="shared" si="39"/>
        <v>0.34231208597316448</v>
      </c>
      <c r="P32" s="40">
        <f t="shared" si="39"/>
        <v>0.35331872191812574</v>
      </c>
      <c r="Q32" s="40">
        <f t="shared" si="39"/>
        <v>0.35090412714007213</v>
      </c>
      <c r="R32" s="40">
        <f t="shared" si="39"/>
        <v>0.34846487308315222</v>
      </c>
      <c r="S32" s="40">
        <f t="shared" si="39"/>
        <v>0.34587177064601093</v>
      </c>
      <c r="T32" s="40">
        <f t="shared" si="39"/>
        <v>0.34589621845926227</v>
      </c>
      <c r="U32" s="40">
        <f t="shared" si="39"/>
        <v>0.36480707238653848</v>
      </c>
      <c r="V32" s="40">
        <f t="shared" si="39"/>
        <v>0.35340218981703342</v>
      </c>
      <c r="W32" s="40">
        <f t="shared" ref="W32:Z32" si="40">W14/W$23</f>
        <v>0.3534904484457711</v>
      </c>
      <c r="X32" s="40">
        <f t="shared" si="40"/>
        <v>0.36874024973601838</v>
      </c>
      <c r="Y32" s="40">
        <f t="shared" si="40"/>
        <v>0.37947833801974451</v>
      </c>
      <c r="Z32" s="40">
        <f t="shared" si="40"/>
        <v>0.40599321402556215</v>
      </c>
      <c r="AA32" s="40">
        <f t="shared" ref="AA32:AD32" si="41">AA14/AA$23</f>
        <v>0.3714376941516121</v>
      </c>
      <c r="AB32" s="40">
        <f t="shared" si="41"/>
        <v>0.36306806739677777</v>
      </c>
      <c r="AC32" s="40">
        <f t="shared" si="41"/>
        <v>0.35535846859610354</v>
      </c>
      <c r="AD32" s="40">
        <f t="shared" si="41"/>
        <v>0.36100420824572704</v>
      </c>
      <c r="AE32" s="40">
        <f t="shared" ref="AE32:AI32" si="42">AE14/AE$23</f>
        <v>0.36620997392199717</v>
      </c>
      <c r="AF32" s="40">
        <f t="shared" ref="AF32:AH32" si="43">AF14/AF$23</f>
        <v>0.37142767898249401</v>
      </c>
      <c r="AG32" s="40">
        <f t="shared" si="43"/>
        <v>0.36392475724675455</v>
      </c>
      <c r="AH32" s="40">
        <f t="shared" si="43"/>
        <v>0.37486019330603715</v>
      </c>
      <c r="AI32" s="40">
        <f t="shared" si="42"/>
        <v>0.36383660400982321</v>
      </c>
    </row>
    <row r="33" spans="1:35" ht="15" customHeight="1" x14ac:dyDescent="0.2">
      <c r="A33" s="40" t="s">
        <v>58</v>
      </c>
      <c r="B33" s="40"/>
      <c r="C33" s="40">
        <f t="shared" ref="C33:V33" si="44">C15/C$23</f>
        <v>0.26801216091542868</v>
      </c>
      <c r="D33" s="40">
        <f t="shared" si="44"/>
        <v>0.26658537678251587</v>
      </c>
      <c r="E33" s="40">
        <f t="shared" si="44"/>
        <v>0.26717071179756469</v>
      </c>
      <c r="F33" s="40">
        <f t="shared" si="44"/>
        <v>0.26612768893627525</v>
      </c>
      <c r="G33" s="40">
        <f t="shared" si="44"/>
        <v>0.26638491555489013</v>
      </c>
      <c r="H33" s="40">
        <f t="shared" si="44"/>
        <v>0.26645601104553845</v>
      </c>
      <c r="I33" s="40">
        <f t="shared" si="44"/>
        <v>0.26351140142066432</v>
      </c>
      <c r="J33" s="40">
        <f t="shared" si="44"/>
        <v>0.26761785609956357</v>
      </c>
      <c r="K33" s="40">
        <f t="shared" si="44"/>
        <v>0.28141347544358419</v>
      </c>
      <c r="L33" s="40">
        <f t="shared" si="44"/>
        <v>0.2811422477503478</v>
      </c>
      <c r="M33" s="40">
        <f t="shared" si="44"/>
        <v>0.29172296431028327</v>
      </c>
      <c r="N33" s="40">
        <f t="shared" si="44"/>
        <v>0.29243813066563434</v>
      </c>
      <c r="O33" s="40">
        <f t="shared" si="44"/>
        <v>0.29001311272883362</v>
      </c>
      <c r="P33" s="40">
        <f t="shared" si="44"/>
        <v>0.27940183221588777</v>
      </c>
      <c r="Q33" s="40">
        <f t="shared" si="44"/>
        <v>0.27779076347432574</v>
      </c>
      <c r="R33" s="40">
        <f t="shared" si="44"/>
        <v>0.28211941034192961</v>
      </c>
      <c r="S33" s="40">
        <f t="shared" si="44"/>
        <v>0.29409427027270985</v>
      </c>
      <c r="T33" s="40">
        <f t="shared" si="44"/>
        <v>0.28987091632387507</v>
      </c>
      <c r="U33" s="40">
        <f t="shared" si="44"/>
        <v>0.29706893460563277</v>
      </c>
      <c r="V33" s="40">
        <f t="shared" si="44"/>
        <v>0.28996816762362165</v>
      </c>
      <c r="W33" s="40">
        <f t="shared" ref="W33:Z33" si="45">W15/W$23</f>
        <v>0.29508544239053763</v>
      </c>
      <c r="X33" s="40">
        <f t="shared" si="45"/>
        <v>0.29803383729219474</v>
      </c>
      <c r="Y33" s="40">
        <f t="shared" si="45"/>
        <v>0.29978898945680682</v>
      </c>
      <c r="Z33" s="40">
        <f t="shared" si="45"/>
        <v>0.31097494455001845</v>
      </c>
      <c r="AA33" s="40">
        <f t="shared" ref="AA33:AD33" si="46">AA15/AA$23</f>
        <v>0.30452828156214334</v>
      </c>
      <c r="AB33" s="40">
        <f t="shared" si="46"/>
        <v>0.30311256510622164</v>
      </c>
      <c r="AC33" s="40">
        <f t="shared" si="46"/>
        <v>0.30146183819289096</v>
      </c>
      <c r="AD33" s="40">
        <f t="shared" si="46"/>
        <v>0.30164007566374518</v>
      </c>
      <c r="AE33" s="40">
        <f t="shared" ref="AE33:AI33" si="47">AE15/AE$23</f>
        <v>0.29002760530152849</v>
      </c>
      <c r="AF33" s="40">
        <f t="shared" ref="AF33:AH33" si="48">AF15/AF$23</f>
        <v>0.29054478240643195</v>
      </c>
      <c r="AG33" s="40">
        <f t="shared" si="48"/>
        <v>0.28595097462566527</v>
      </c>
      <c r="AH33" s="40">
        <f t="shared" si="48"/>
        <v>0.29535043997906635</v>
      </c>
      <c r="AI33" s="40">
        <f t="shared" si="47"/>
        <v>0.286169846402131</v>
      </c>
    </row>
    <row r="34" spans="1:35" ht="15" customHeight="1" x14ac:dyDescent="0.2">
      <c r="A34" s="40" t="s">
        <v>44</v>
      </c>
      <c r="B34" s="40"/>
      <c r="C34" s="40">
        <f t="shared" ref="C34:V34" si="49">C16/C$23</f>
        <v>2.7672740538038014E-3</v>
      </c>
      <c r="D34" s="40">
        <f t="shared" si="49"/>
        <v>2.7335573739494579E-3</v>
      </c>
      <c r="E34" s="40">
        <f t="shared" si="49"/>
        <v>2.6252765697136822E-3</v>
      </c>
      <c r="F34" s="40">
        <f t="shared" si="49"/>
        <v>2.5147098860811268E-3</v>
      </c>
      <c r="G34" s="40">
        <f t="shared" si="49"/>
        <v>2.6655158366437099E-3</v>
      </c>
      <c r="H34" s="40">
        <f t="shared" si="49"/>
        <v>2.8379611718535314E-3</v>
      </c>
      <c r="I34" s="40">
        <f t="shared" si="49"/>
        <v>2.8750639218430418E-3</v>
      </c>
      <c r="J34" s="40">
        <f t="shared" si="49"/>
        <v>3.0686637738557019E-3</v>
      </c>
      <c r="K34" s="40">
        <f t="shared" si="49"/>
        <v>3.1215463024381047E-3</v>
      </c>
      <c r="L34" s="40">
        <f t="shared" si="49"/>
        <v>3.0277071150080961E-3</v>
      </c>
      <c r="M34" s="40">
        <f t="shared" si="49"/>
        <v>3.8336240943586605E-3</v>
      </c>
      <c r="N34" s="40">
        <f t="shared" si="49"/>
        <v>3.1361652268710564E-3</v>
      </c>
      <c r="O34" s="40">
        <f t="shared" si="49"/>
        <v>3.9047365599606358E-3</v>
      </c>
      <c r="P34" s="40">
        <f t="shared" si="49"/>
        <v>7.5656004265050314E-3</v>
      </c>
      <c r="Q34" s="40">
        <f t="shared" si="49"/>
        <v>8.8055221997296769E-3</v>
      </c>
      <c r="R34" s="40">
        <f t="shared" si="49"/>
        <v>8.9191039239317916E-3</v>
      </c>
      <c r="S34" s="40">
        <f t="shared" si="49"/>
        <v>8.8134751208171387E-3</v>
      </c>
      <c r="T34" s="40">
        <f t="shared" si="49"/>
        <v>1.0167917459626984E-2</v>
      </c>
      <c r="U34" s="40">
        <f t="shared" si="49"/>
        <v>8.8852773315279236E-3</v>
      </c>
      <c r="V34" s="40">
        <f t="shared" si="49"/>
        <v>9.2859979554486913E-3</v>
      </c>
      <c r="W34" s="40">
        <f t="shared" ref="W34:Z34" si="50">W16/W$23</f>
        <v>1.2534974136607119E-2</v>
      </c>
      <c r="X34" s="40">
        <f t="shared" si="50"/>
        <v>1.4929845533067226E-2</v>
      </c>
      <c r="Y34" s="40">
        <f t="shared" si="50"/>
        <v>1.6827339124351436E-2</v>
      </c>
      <c r="Z34" s="40">
        <f t="shared" si="50"/>
        <v>1.6344708870350118E-2</v>
      </c>
      <c r="AA34" s="40">
        <f t="shared" ref="AA34:AD34" si="51">AA16/AA$23</f>
        <v>1.7123681154719905E-2</v>
      </c>
      <c r="AB34" s="40">
        <f t="shared" si="51"/>
        <v>1.8369830641841195E-2</v>
      </c>
      <c r="AC34" s="40">
        <f t="shared" si="51"/>
        <v>2.0103325097196759E-2</v>
      </c>
      <c r="AD34" s="40">
        <f t="shared" si="51"/>
        <v>1.9752496617006326E-2</v>
      </c>
      <c r="AE34" s="40">
        <f t="shared" ref="AE34:AI34" si="52">AE16/AE$23</f>
        <v>1.5162529700642398E-2</v>
      </c>
      <c r="AF34" s="40">
        <f t="shared" ref="AF34:AH34" si="53">AF16/AF$23</f>
        <v>1.7383162960293155E-2</v>
      </c>
      <c r="AG34" s="40">
        <f t="shared" si="53"/>
        <v>1.8768027940817618E-2</v>
      </c>
      <c r="AH34" s="40">
        <f t="shared" si="53"/>
        <v>1.9001630964411858E-2</v>
      </c>
      <c r="AI34" s="40">
        <f t="shared" si="52"/>
        <v>1.9475218995236476E-2</v>
      </c>
    </row>
    <row r="35" spans="1:35" ht="15" customHeight="1" thickBot="1" x14ac:dyDescent="0.25">
      <c r="A35" s="40" t="s">
        <v>59</v>
      </c>
      <c r="B35" s="40"/>
      <c r="C35" s="40">
        <f t="shared" ref="C35:V35" si="54">C17/C$23</f>
        <v>2.8064771028993553E-2</v>
      </c>
      <c r="D35" s="40">
        <f t="shared" si="54"/>
        <v>3.0648274624874006E-2</v>
      </c>
      <c r="E35" s="40">
        <f t="shared" si="54"/>
        <v>2.6968750216149646E-2</v>
      </c>
      <c r="F35" s="40">
        <f t="shared" si="54"/>
        <v>1.6162504316366077E-2</v>
      </c>
      <c r="G35" s="40">
        <f t="shared" si="54"/>
        <v>1.0064620141809869E-2</v>
      </c>
      <c r="H35" s="40">
        <f t="shared" si="54"/>
        <v>9.125136691036739E-3</v>
      </c>
      <c r="I35" s="40">
        <f t="shared" si="54"/>
        <v>8.371509654778269E-3</v>
      </c>
      <c r="J35" s="40">
        <f t="shared" si="54"/>
        <v>7.6411760196671789E-3</v>
      </c>
      <c r="K35" s="40">
        <f t="shared" si="54"/>
        <v>6.5706622785888513E-3</v>
      </c>
      <c r="L35" s="40">
        <f t="shared" si="54"/>
        <v>6.0554142300161921E-3</v>
      </c>
      <c r="M35" s="40">
        <f t="shared" si="54"/>
        <v>6.458617932367793E-3</v>
      </c>
      <c r="N35" s="40">
        <f t="shared" si="54"/>
        <v>6.3270310100247487E-3</v>
      </c>
      <c r="O35" s="40">
        <f t="shared" si="54"/>
        <v>6.1561161981361374E-3</v>
      </c>
      <c r="P35" s="40">
        <f t="shared" si="54"/>
        <v>6.9649759132508916E-3</v>
      </c>
      <c r="Q35" s="40">
        <f t="shared" si="54"/>
        <v>7.4052694392160549E-3</v>
      </c>
      <c r="R35" s="40">
        <f t="shared" si="54"/>
        <v>8.4552941432244535E-3</v>
      </c>
      <c r="S35" s="40">
        <f t="shared" si="54"/>
        <v>9.769449307447383E-3</v>
      </c>
      <c r="T35" s="40">
        <f t="shared" si="54"/>
        <v>9.8052038462321228E-3</v>
      </c>
      <c r="U35" s="40">
        <f t="shared" si="54"/>
        <v>1.1933854443196871E-2</v>
      </c>
      <c r="V35" s="40">
        <f t="shared" si="54"/>
        <v>1.5550206041519609E-2</v>
      </c>
      <c r="W35" s="40">
        <f t="shared" ref="W35:Z35" si="55">W17/W$23</f>
        <v>1.9970409494514816E-2</v>
      </c>
      <c r="X35" s="40">
        <f t="shared" si="55"/>
        <v>2.5149457063559782E-2</v>
      </c>
      <c r="Y35" s="40">
        <f t="shared" si="55"/>
        <v>2.8337488081988965E-2</v>
      </c>
      <c r="Z35" s="40">
        <f t="shared" si="55"/>
        <v>2.4068857369346549E-2</v>
      </c>
      <c r="AA35" s="40">
        <f t="shared" ref="AA35:AD35" si="56">AA17/AA$23</f>
        <v>2.3519112730044752E-2</v>
      </c>
      <c r="AB35" s="40">
        <f t="shared" si="56"/>
        <v>2.4077915076063924E-2</v>
      </c>
      <c r="AC35" s="40">
        <f t="shared" si="56"/>
        <v>2.6213355607982054E-2</v>
      </c>
      <c r="AD35" s="40">
        <f t="shared" si="56"/>
        <v>2.9279333576802655E-2</v>
      </c>
      <c r="AE35" s="40">
        <f t="shared" ref="AE35:AI35" si="57">AE17/AE$23</f>
        <v>3.2898182161222256E-2</v>
      </c>
      <c r="AF35" s="40">
        <f t="shared" ref="AF35:AH35" si="58">AF17/AF$23</f>
        <v>3.8229356228416139E-2</v>
      </c>
      <c r="AG35" s="40">
        <f t="shared" si="58"/>
        <v>4.4105988777371465E-2</v>
      </c>
      <c r="AH35" s="40">
        <f t="shared" si="58"/>
        <v>4.4262634438419261E-2</v>
      </c>
      <c r="AI35" s="40">
        <f t="shared" si="57"/>
        <v>4.7959634733315409E-2</v>
      </c>
    </row>
    <row r="36" spans="1:35" s="6" customFormat="1" ht="18" customHeight="1" thickBot="1" x14ac:dyDescent="0.25">
      <c r="A36" s="22" t="s">
        <v>3</v>
      </c>
      <c r="B36" s="22"/>
      <c r="C36" s="24">
        <f>SUM(C30:C35)</f>
        <v>0.99999999999999989</v>
      </c>
      <c r="D36" s="24">
        <f t="shared" ref="D36:V36" si="59">SUM(D30:D35)</f>
        <v>0.99999999999999989</v>
      </c>
      <c r="E36" s="24">
        <f t="shared" si="59"/>
        <v>1.0000000000000002</v>
      </c>
      <c r="F36" s="24">
        <f t="shared" si="59"/>
        <v>1</v>
      </c>
      <c r="G36" s="24">
        <f t="shared" si="59"/>
        <v>0.99999999999999989</v>
      </c>
      <c r="H36" s="24">
        <f t="shared" si="59"/>
        <v>1</v>
      </c>
      <c r="I36" s="24">
        <f t="shared" si="59"/>
        <v>0.99999999999999978</v>
      </c>
      <c r="J36" s="24">
        <f t="shared" si="59"/>
        <v>1</v>
      </c>
      <c r="K36" s="24">
        <f t="shared" si="59"/>
        <v>1</v>
      </c>
      <c r="L36" s="24">
        <f t="shared" si="59"/>
        <v>1</v>
      </c>
      <c r="M36" s="24">
        <f t="shared" si="59"/>
        <v>1</v>
      </c>
      <c r="N36" s="24">
        <f t="shared" si="59"/>
        <v>1.0000000000000002</v>
      </c>
      <c r="O36" s="24">
        <f t="shared" si="59"/>
        <v>1</v>
      </c>
      <c r="P36" s="24">
        <f t="shared" si="59"/>
        <v>1</v>
      </c>
      <c r="Q36" s="24">
        <f t="shared" si="59"/>
        <v>1.0000000000000002</v>
      </c>
      <c r="R36" s="24">
        <f t="shared" si="59"/>
        <v>1.0000000000000002</v>
      </c>
      <c r="S36" s="24">
        <f t="shared" si="59"/>
        <v>1</v>
      </c>
      <c r="T36" s="24">
        <f t="shared" si="59"/>
        <v>0.99999999999999989</v>
      </c>
      <c r="U36" s="24">
        <f t="shared" si="59"/>
        <v>0.99999999999999989</v>
      </c>
      <c r="V36" s="24">
        <f t="shared" si="59"/>
        <v>1.0000000000000002</v>
      </c>
      <c r="W36" s="24">
        <f t="shared" ref="W36:Z36" si="60">SUM(W30:W35)</f>
        <v>0.99999999999999989</v>
      </c>
      <c r="X36" s="24">
        <f t="shared" si="60"/>
        <v>0.99999999999999989</v>
      </c>
      <c r="Y36" s="24">
        <f t="shared" si="60"/>
        <v>1</v>
      </c>
      <c r="Z36" s="24">
        <f t="shared" si="60"/>
        <v>1.0000000000000002</v>
      </c>
      <c r="AA36" s="24">
        <f t="shared" ref="AA36:AD36" si="61">SUM(AA30:AA35)</f>
        <v>1</v>
      </c>
      <c r="AB36" s="24">
        <f t="shared" si="61"/>
        <v>0.99999999999999989</v>
      </c>
      <c r="AC36" s="24">
        <f t="shared" si="61"/>
        <v>0.99999999999999989</v>
      </c>
      <c r="AD36" s="24">
        <f t="shared" si="61"/>
        <v>0.99999999999999989</v>
      </c>
      <c r="AE36" s="24">
        <f t="shared" ref="AE36:AI36" si="62">SUM(AE30:AE35)</f>
        <v>1</v>
      </c>
      <c r="AF36" s="24">
        <f t="shared" ref="AF36:AH36" si="63">SUM(AF30:AF35)</f>
        <v>1</v>
      </c>
      <c r="AG36" s="24">
        <f t="shared" si="63"/>
        <v>1.0000000000000002</v>
      </c>
      <c r="AH36" s="24">
        <f t="shared" si="63"/>
        <v>1</v>
      </c>
      <c r="AI36" s="24">
        <f t="shared" si="62"/>
        <v>0.99999999999999989</v>
      </c>
    </row>
    <row r="37" spans="1:35" s="6" customFormat="1" ht="18" customHeight="1" thickBot="1" x14ac:dyDescent="0.25">
      <c r="A37" s="22" t="s">
        <v>26</v>
      </c>
      <c r="B37" s="22"/>
      <c r="C37" s="24">
        <f>C36-C38</f>
        <v>0.73198783908457121</v>
      </c>
      <c r="D37" s="24">
        <f t="shared" ref="D37:V37" si="64">D36-D38</f>
        <v>0.73341462321748407</v>
      </c>
      <c r="E37" s="24">
        <f t="shared" si="64"/>
        <v>0.73282928820243554</v>
      </c>
      <c r="F37" s="24">
        <f t="shared" si="64"/>
        <v>0.73387231106372475</v>
      </c>
      <c r="G37" s="24">
        <f t="shared" si="64"/>
        <v>0.7336150844451097</v>
      </c>
      <c r="H37" s="24">
        <f t="shared" si="64"/>
        <v>0.73354398895446149</v>
      </c>
      <c r="I37" s="24">
        <f t="shared" si="64"/>
        <v>0.73648859857933546</v>
      </c>
      <c r="J37" s="24">
        <f t="shared" si="64"/>
        <v>0.73238214390043643</v>
      </c>
      <c r="K37" s="24">
        <f t="shared" si="64"/>
        <v>0.71858652455641581</v>
      </c>
      <c r="L37" s="24">
        <f t="shared" si="64"/>
        <v>0.7188577522496522</v>
      </c>
      <c r="M37" s="24">
        <f t="shared" si="64"/>
        <v>0.70827703568971678</v>
      </c>
      <c r="N37" s="24">
        <f t="shared" si="64"/>
        <v>0.70756186933436593</v>
      </c>
      <c r="O37" s="24">
        <f t="shared" si="64"/>
        <v>0.70998688727116632</v>
      </c>
      <c r="P37" s="24">
        <f t="shared" si="64"/>
        <v>0.72059816778411223</v>
      </c>
      <c r="Q37" s="24">
        <f t="shared" si="64"/>
        <v>0.72220923652567448</v>
      </c>
      <c r="R37" s="24">
        <f t="shared" si="64"/>
        <v>0.71788058965807067</v>
      </c>
      <c r="S37" s="24">
        <f t="shared" si="64"/>
        <v>0.70590572972729015</v>
      </c>
      <c r="T37" s="24">
        <f t="shared" si="64"/>
        <v>0.71012908367612482</v>
      </c>
      <c r="U37" s="24">
        <f t="shared" si="64"/>
        <v>0.70293106539436712</v>
      </c>
      <c r="V37" s="24">
        <f t="shared" si="64"/>
        <v>0.71003183237637857</v>
      </c>
      <c r="W37" s="24">
        <f t="shared" ref="W37:Z37" si="65">W36-W38</f>
        <v>0.7049145576094622</v>
      </c>
      <c r="X37" s="24">
        <f t="shared" si="65"/>
        <v>0.7019661627078051</v>
      </c>
      <c r="Y37" s="24">
        <f t="shared" si="65"/>
        <v>0.70021101054319312</v>
      </c>
      <c r="Z37" s="24">
        <f t="shared" si="65"/>
        <v>0.68902505544998172</v>
      </c>
      <c r="AA37" s="24">
        <f t="shared" ref="AA37:AD37" si="66">AA36-AA38</f>
        <v>0.69547171843785671</v>
      </c>
      <c r="AB37" s="24">
        <f t="shared" si="66"/>
        <v>0.69688743489377825</v>
      </c>
      <c r="AC37" s="24">
        <f t="shared" si="66"/>
        <v>0.69853816180710893</v>
      </c>
      <c r="AD37" s="24">
        <f t="shared" si="66"/>
        <v>0.69835992433625471</v>
      </c>
      <c r="AE37" s="24">
        <f t="shared" ref="AE37:AI37" si="67">AE36-AE38</f>
        <v>0.70997239469847151</v>
      </c>
      <c r="AF37" s="24">
        <f t="shared" ref="AF37:AH37" si="68">AF36-AF38</f>
        <v>0.709455217593568</v>
      </c>
      <c r="AG37" s="24">
        <f t="shared" si="68"/>
        <v>0.71404902537433501</v>
      </c>
      <c r="AH37" s="24">
        <f t="shared" si="68"/>
        <v>0.70464956002093371</v>
      </c>
      <c r="AI37" s="24">
        <f t="shared" si="67"/>
        <v>0.71383015359786883</v>
      </c>
    </row>
    <row r="38" spans="1:35" s="6" customFormat="1" ht="18" customHeight="1" thickBot="1" x14ac:dyDescent="0.25">
      <c r="A38" s="22" t="s">
        <v>60</v>
      </c>
      <c r="B38" s="22"/>
      <c r="C38" s="24">
        <f>C33</f>
        <v>0.26801216091542868</v>
      </c>
      <c r="D38" s="24">
        <f t="shared" ref="D38:V38" si="69">D33</f>
        <v>0.26658537678251587</v>
      </c>
      <c r="E38" s="24">
        <f t="shared" si="69"/>
        <v>0.26717071179756469</v>
      </c>
      <c r="F38" s="24">
        <f t="shared" si="69"/>
        <v>0.26612768893627525</v>
      </c>
      <c r="G38" s="24">
        <f t="shared" si="69"/>
        <v>0.26638491555489013</v>
      </c>
      <c r="H38" s="24">
        <f t="shared" si="69"/>
        <v>0.26645601104553845</v>
      </c>
      <c r="I38" s="24">
        <f t="shared" si="69"/>
        <v>0.26351140142066432</v>
      </c>
      <c r="J38" s="24">
        <f t="shared" si="69"/>
        <v>0.26761785609956357</v>
      </c>
      <c r="K38" s="24">
        <f t="shared" si="69"/>
        <v>0.28141347544358419</v>
      </c>
      <c r="L38" s="24">
        <f t="shared" si="69"/>
        <v>0.2811422477503478</v>
      </c>
      <c r="M38" s="24">
        <f t="shared" si="69"/>
        <v>0.29172296431028327</v>
      </c>
      <c r="N38" s="24">
        <f t="shared" si="69"/>
        <v>0.29243813066563434</v>
      </c>
      <c r="O38" s="24">
        <f t="shared" si="69"/>
        <v>0.29001311272883362</v>
      </c>
      <c r="P38" s="24">
        <f t="shared" si="69"/>
        <v>0.27940183221588777</v>
      </c>
      <c r="Q38" s="24">
        <f t="shared" si="69"/>
        <v>0.27779076347432574</v>
      </c>
      <c r="R38" s="24">
        <f t="shared" si="69"/>
        <v>0.28211941034192961</v>
      </c>
      <c r="S38" s="24">
        <f t="shared" si="69"/>
        <v>0.29409427027270985</v>
      </c>
      <c r="T38" s="24">
        <f t="shared" si="69"/>
        <v>0.28987091632387507</v>
      </c>
      <c r="U38" s="24">
        <f t="shared" si="69"/>
        <v>0.29706893460563277</v>
      </c>
      <c r="V38" s="24">
        <f t="shared" si="69"/>
        <v>0.28996816762362165</v>
      </c>
      <c r="W38" s="24">
        <f t="shared" ref="W38:Z38" si="70">W33</f>
        <v>0.29508544239053763</v>
      </c>
      <c r="X38" s="24">
        <f t="shared" si="70"/>
        <v>0.29803383729219474</v>
      </c>
      <c r="Y38" s="24">
        <f t="shared" si="70"/>
        <v>0.29978898945680682</v>
      </c>
      <c r="Z38" s="24">
        <f t="shared" si="70"/>
        <v>0.31097494455001845</v>
      </c>
      <c r="AA38" s="24">
        <f t="shared" ref="AA38:AD38" si="71">AA33</f>
        <v>0.30452828156214334</v>
      </c>
      <c r="AB38" s="24">
        <f t="shared" si="71"/>
        <v>0.30311256510622164</v>
      </c>
      <c r="AC38" s="24">
        <f t="shared" si="71"/>
        <v>0.30146183819289096</v>
      </c>
      <c r="AD38" s="24">
        <f t="shared" si="71"/>
        <v>0.30164007566374518</v>
      </c>
      <c r="AE38" s="24">
        <f t="shared" ref="AE38:AI38" si="72">AE33</f>
        <v>0.29002760530152849</v>
      </c>
      <c r="AF38" s="24">
        <f t="shared" ref="AF38:AH38" si="73">AF33</f>
        <v>0.29054478240643195</v>
      </c>
      <c r="AG38" s="24">
        <f t="shared" si="73"/>
        <v>0.28595097462566527</v>
      </c>
      <c r="AH38" s="24">
        <f t="shared" si="73"/>
        <v>0.29535043997906635</v>
      </c>
      <c r="AI38" s="24">
        <f t="shared" si="72"/>
        <v>0.286169846402131</v>
      </c>
    </row>
    <row r="66" spans="1:35" x14ac:dyDescent="0.2">
      <c r="B66" s="5" t="s">
        <v>29</v>
      </c>
      <c r="C66" s="45">
        <f>C8</f>
        <v>1668.590159063164</v>
      </c>
      <c r="D66" s="45">
        <f t="shared" ref="D66:R66" si="74">D8</f>
        <v>1693.245092808696</v>
      </c>
      <c r="E66" s="45">
        <f t="shared" si="74"/>
        <v>1762.480167904348</v>
      </c>
      <c r="F66" s="45">
        <f t="shared" si="74"/>
        <v>1840.2675339826092</v>
      </c>
      <c r="G66" s="45">
        <f t="shared" si="74"/>
        <v>1999.5034212869568</v>
      </c>
      <c r="H66" s="45">
        <f t="shared" si="74"/>
        <v>2030.1840472608701</v>
      </c>
      <c r="I66" s="45">
        <f t="shared" si="74"/>
        <v>1959.0338252521742</v>
      </c>
      <c r="J66" s="45">
        <f t="shared" si="74"/>
        <v>1976.239060869565</v>
      </c>
      <c r="K66" s="45">
        <f t="shared" si="74"/>
        <v>1993.3740744295778</v>
      </c>
      <c r="L66" s="45">
        <f t="shared" si="74"/>
        <v>1973.7232015512109</v>
      </c>
      <c r="M66" s="45">
        <f t="shared" si="74"/>
        <v>1886.8045508584901</v>
      </c>
      <c r="N66" s="45">
        <f t="shared" si="74"/>
        <v>1917.7587863670581</v>
      </c>
      <c r="O66" s="45">
        <f t="shared" si="74"/>
        <v>1997.57932866281</v>
      </c>
      <c r="P66" s="45">
        <f t="shared" si="74"/>
        <v>2103.0748183564501</v>
      </c>
      <c r="Q66" s="45">
        <f t="shared" si="74"/>
        <v>2142.8773191407008</v>
      </c>
      <c r="R66" s="45">
        <f t="shared" si="74"/>
        <v>2144.9871994398172</v>
      </c>
      <c r="S66" s="45">
        <f>S8</f>
        <v>2014.4307408302852</v>
      </c>
      <c r="T66" s="45">
        <f>T8</f>
        <v>2033.6832100158128</v>
      </c>
      <c r="U66" s="45">
        <f t="shared" ref="U66:V66" si="75">U8</f>
        <v>1674.1832973721698</v>
      </c>
      <c r="V66" s="45">
        <f t="shared" si="75"/>
        <v>1637.4548626179962</v>
      </c>
      <c r="W66" s="45">
        <f t="shared" ref="W66:Z66" si="76">W8</f>
        <v>1595.3748871579803</v>
      </c>
      <c r="X66" s="45">
        <f t="shared" si="76"/>
        <v>1438.5729891390429</v>
      </c>
      <c r="Y66" s="45">
        <f t="shared" si="76"/>
        <v>1304.7459665045144</v>
      </c>
      <c r="Z66" s="45">
        <f t="shared" si="76"/>
        <v>1062.2050566381599</v>
      </c>
      <c r="AA66" s="45">
        <f t="shared" ref="AA66:AD66" si="77">AA8</f>
        <v>1303.0164183961438</v>
      </c>
      <c r="AB66" s="45">
        <f t="shared" si="77"/>
        <v>1378.827217825673</v>
      </c>
      <c r="AC66" s="45">
        <f t="shared" si="77"/>
        <v>1425.7570049533531</v>
      </c>
      <c r="AD66" s="45">
        <f t="shared" si="77"/>
        <v>1426.0813488639958</v>
      </c>
      <c r="AE66" s="45">
        <f t="shared" ref="AE66:AI66" si="78">AE8</f>
        <v>1447.3437191797416</v>
      </c>
      <c r="AF66" s="45">
        <f t="shared" ref="AF66:AH66" si="79">AF8</f>
        <v>1379.3281728419147</v>
      </c>
      <c r="AG66" s="45">
        <f t="shared" si="79"/>
        <v>1334.2682157537199</v>
      </c>
      <c r="AH66" s="45">
        <f t="shared" si="79"/>
        <v>1229.0909610423605</v>
      </c>
      <c r="AI66" s="45">
        <f t="shared" si="78"/>
        <v>1277.4242982463554</v>
      </c>
    </row>
    <row r="67" spans="1:35" x14ac:dyDescent="0.2">
      <c r="B67" s="5" t="s">
        <v>7</v>
      </c>
      <c r="C67" s="45">
        <f>C14</f>
        <v>1025</v>
      </c>
      <c r="D67" s="45">
        <f t="shared" ref="D67:R67" si="80">D14</f>
        <v>1059.9000000000001</v>
      </c>
      <c r="E67" s="45">
        <f t="shared" si="80"/>
        <v>1074.4000000000001</v>
      </c>
      <c r="F67" s="45">
        <f t="shared" si="80"/>
        <v>1032.8</v>
      </c>
      <c r="G67" s="45">
        <f t="shared" si="80"/>
        <v>1085.5999999999999</v>
      </c>
      <c r="H67" s="45">
        <f t="shared" si="80"/>
        <v>1221.7</v>
      </c>
      <c r="I67" s="45">
        <f t="shared" si="80"/>
        <v>1349.6</v>
      </c>
      <c r="J67" s="45">
        <f t="shared" si="80"/>
        <v>1503.8</v>
      </c>
      <c r="K67" s="45">
        <f t="shared" si="80"/>
        <v>1622.8</v>
      </c>
      <c r="L67" s="45">
        <f t="shared" si="80"/>
        <v>1717.8</v>
      </c>
      <c r="M67" s="45">
        <f t="shared" si="80"/>
        <v>1742.89979453602</v>
      </c>
      <c r="N67" s="45">
        <f t="shared" si="80"/>
        <v>1849.5970109730999</v>
      </c>
      <c r="O67" s="45">
        <f t="shared" si="80"/>
        <v>1946.18207705179</v>
      </c>
      <c r="P67" s="45">
        <f t="shared" si="80"/>
        <v>2134.11295627757</v>
      </c>
      <c r="Q67" s="45">
        <f t="shared" si="80"/>
        <v>2144.4398316255301</v>
      </c>
      <c r="R67" s="45">
        <f t="shared" si="80"/>
        <v>2150.1446467139399</v>
      </c>
      <c r="S67" s="45">
        <f>S14</f>
        <v>2070.55747729003</v>
      </c>
      <c r="T67" s="45">
        <f>T14</f>
        <v>2108.00453041111</v>
      </c>
      <c r="U67" s="45">
        <f t="shared" ref="U67:V67" si="81">U14</f>
        <v>2032.888317015</v>
      </c>
      <c r="V67" s="45">
        <f t="shared" si="81"/>
        <v>1774.2369416844699</v>
      </c>
      <c r="W67" s="45">
        <f t="shared" ref="W67:Z67" si="82">W14</f>
        <v>1797.14858393906</v>
      </c>
      <c r="X67" s="45">
        <f t="shared" si="82"/>
        <v>1843.06187005022</v>
      </c>
      <c r="Y67" s="45">
        <f t="shared" si="82"/>
        <v>1824.0439178183501</v>
      </c>
      <c r="Z67" s="45">
        <f t="shared" si="82"/>
        <v>1811.06651840016</v>
      </c>
      <c r="AA67" s="45">
        <f t="shared" ref="AA67:AD67" si="83">AA14</f>
        <v>1734.29990209166</v>
      </c>
      <c r="AB67" s="45">
        <f t="shared" si="83"/>
        <v>1743.6626347855399</v>
      </c>
      <c r="AC67" s="45">
        <f t="shared" si="83"/>
        <v>1731.25432531397</v>
      </c>
      <c r="AD67" s="45">
        <f t="shared" si="83"/>
        <v>1812.97201591975</v>
      </c>
      <c r="AE67" s="45">
        <f t="shared" ref="AE67:AI67" si="84">AE14</f>
        <v>1816.5306687893001</v>
      </c>
      <c r="AF67" s="45">
        <f t="shared" ref="AF67:AH67" si="85">AF14</f>
        <v>1834.5540518329301</v>
      </c>
      <c r="AG67" s="45">
        <f t="shared" si="85"/>
        <v>1710.85333886935</v>
      </c>
      <c r="AH67" s="45">
        <f t="shared" si="85"/>
        <v>1759.54382532151</v>
      </c>
      <c r="AI67" s="45">
        <f t="shared" si="84"/>
        <v>1672.0768371986301</v>
      </c>
    </row>
    <row r="68" spans="1:35" x14ac:dyDescent="0.2">
      <c r="B68" s="5" t="s">
        <v>58</v>
      </c>
      <c r="C68" s="45">
        <f>C15</f>
        <v>1162.20723659962</v>
      </c>
      <c r="D68" s="45">
        <f t="shared" ref="D68:R68" si="86">D15</f>
        <v>1150.77425336376</v>
      </c>
      <c r="E68" s="45">
        <f t="shared" si="86"/>
        <v>1119.45456096983</v>
      </c>
      <c r="F68" s="45">
        <f t="shared" si="86"/>
        <v>1090.03237757789</v>
      </c>
      <c r="G68" s="45">
        <f t="shared" si="86"/>
        <v>1159.2746807040501</v>
      </c>
      <c r="H68" s="45">
        <f t="shared" si="86"/>
        <v>1220.5692515974899</v>
      </c>
      <c r="I68" s="45">
        <f t="shared" si="86"/>
        <v>1246.4957847002199</v>
      </c>
      <c r="J68" s="45">
        <f t="shared" si="86"/>
        <v>1316.86946661672</v>
      </c>
      <c r="K68" s="45">
        <f t="shared" si="86"/>
        <v>1460.4615342804</v>
      </c>
      <c r="L68" s="45">
        <f t="shared" si="86"/>
        <v>1485.70379932325</v>
      </c>
      <c r="M68" s="45">
        <f t="shared" si="86"/>
        <v>1544.7461800475401</v>
      </c>
      <c r="N68" s="45">
        <f t="shared" si="86"/>
        <v>1603.8491226010001</v>
      </c>
      <c r="O68" s="45">
        <f t="shared" si="86"/>
        <v>1648.8413504251901</v>
      </c>
      <c r="P68" s="45">
        <f t="shared" si="86"/>
        <v>1687.6407423374301</v>
      </c>
      <c r="Q68" s="45">
        <f t="shared" si="86"/>
        <v>1697.63058333657</v>
      </c>
      <c r="R68" s="45">
        <f t="shared" si="86"/>
        <v>1740.77098363956</v>
      </c>
      <c r="S68" s="45">
        <f>S15</f>
        <v>1760.59205179987</v>
      </c>
      <c r="T68" s="45">
        <f>T15</f>
        <v>1766.5680404572399</v>
      </c>
      <c r="U68" s="45">
        <f t="shared" ref="U68:V68" si="87">U15</f>
        <v>1655.41737597675</v>
      </c>
      <c r="V68" s="45">
        <f t="shared" si="87"/>
        <v>1455.7697992101901</v>
      </c>
      <c r="W68" s="45">
        <f t="shared" ref="W68:Z68" si="88">W15</f>
        <v>1500.2170136841501</v>
      </c>
      <c r="X68" s="45">
        <f t="shared" si="88"/>
        <v>1489.65240949757</v>
      </c>
      <c r="Y68" s="45">
        <f t="shared" si="88"/>
        <v>1440.9999941001799</v>
      </c>
      <c r="Z68" s="45">
        <f t="shared" si="88"/>
        <v>1387.20621596504</v>
      </c>
      <c r="AA68" s="45">
        <f t="shared" ref="AA68:AD68" si="89">AA15</f>
        <v>1421.88953144263</v>
      </c>
      <c r="AB68" s="45">
        <f t="shared" si="89"/>
        <v>1455.7216714190399</v>
      </c>
      <c r="AC68" s="45">
        <f t="shared" si="89"/>
        <v>1468.6778490193699</v>
      </c>
      <c r="AD68" s="45">
        <f t="shared" si="89"/>
        <v>1514.84388150414</v>
      </c>
      <c r="AE68" s="45">
        <f t="shared" ref="AE68:AI68" si="90">AE15</f>
        <v>1438.63924344661</v>
      </c>
      <c r="AF68" s="45">
        <f t="shared" ref="AF68:AH68" si="91">AF15</f>
        <v>1435.0575844611701</v>
      </c>
      <c r="AG68" s="45">
        <f t="shared" si="91"/>
        <v>1344.28936187915</v>
      </c>
      <c r="AH68" s="45">
        <f t="shared" si="91"/>
        <v>1386.3356319268801</v>
      </c>
      <c r="AI68" s="45">
        <f t="shared" si="90"/>
        <v>1315.1452228835501</v>
      </c>
    </row>
    <row r="69" spans="1:35" x14ac:dyDescent="0.2">
      <c r="B69" s="5" t="s">
        <v>59</v>
      </c>
      <c r="C69" s="45">
        <f>C17</f>
        <v>121.7</v>
      </c>
      <c r="D69" s="45">
        <f t="shared" ref="D69:R69" si="92">D17</f>
        <v>132.30000000000001</v>
      </c>
      <c r="E69" s="45">
        <f t="shared" si="92"/>
        <v>113</v>
      </c>
      <c r="F69" s="45">
        <f t="shared" si="92"/>
        <v>66.2</v>
      </c>
      <c r="G69" s="45">
        <f t="shared" si="92"/>
        <v>43.8</v>
      </c>
      <c r="H69" s="45">
        <f t="shared" si="92"/>
        <v>41.8</v>
      </c>
      <c r="I69" s="45">
        <f t="shared" si="92"/>
        <v>39.6</v>
      </c>
      <c r="J69" s="45">
        <f t="shared" si="92"/>
        <v>37.6</v>
      </c>
      <c r="K69" s="45">
        <f t="shared" si="92"/>
        <v>34.1</v>
      </c>
      <c r="L69" s="45">
        <f t="shared" si="92"/>
        <v>32</v>
      </c>
      <c r="M69" s="45">
        <f t="shared" si="92"/>
        <v>34.200000000000003</v>
      </c>
      <c r="N69" s="45">
        <f t="shared" si="92"/>
        <v>34.700000000000003</v>
      </c>
      <c r="O69" s="45">
        <f t="shared" si="92"/>
        <v>35</v>
      </c>
      <c r="P69" s="45">
        <f t="shared" si="92"/>
        <v>42.069792554254626</v>
      </c>
      <c r="Q69" s="45">
        <f t="shared" si="92"/>
        <v>45.254967158124082</v>
      </c>
      <c r="R69" s="45">
        <f t="shared" si="92"/>
        <v>52.171988750520555</v>
      </c>
      <c r="S69" s="45">
        <f>S17</f>
        <v>58.48469875052055</v>
      </c>
      <c r="T69" s="45">
        <f>T17</f>
        <v>59.756114772026862</v>
      </c>
      <c r="U69" s="45">
        <f t="shared" ref="U69:V69" si="93">U17</f>
        <v>66.501433527108546</v>
      </c>
      <c r="V69" s="45">
        <f t="shared" si="93"/>
        <v>78.06898430355831</v>
      </c>
      <c r="W69" s="45">
        <f t="shared" ref="W69:Z69" si="94">W17</f>
        <v>101.52973949239906</v>
      </c>
      <c r="X69" s="45">
        <f t="shared" si="94"/>
        <v>125.70367731620205</v>
      </c>
      <c r="Y69" s="45">
        <f t="shared" si="94"/>
        <v>136.21020649540358</v>
      </c>
      <c r="Z69" s="45">
        <f t="shared" si="94"/>
        <v>107.36706972404704</v>
      </c>
      <c r="AA69" s="45">
        <f t="shared" ref="AA69:AD69" si="95">AA17</f>
        <v>109.81436603564026</v>
      </c>
      <c r="AB69" s="45">
        <f t="shared" si="95"/>
        <v>115.63606004432849</v>
      </c>
      <c r="AC69" s="45">
        <f t="shared" si="95"/>
        <v>127.70762283111029</v>
      </c>
      <c r="AD69" s="45">
        <f t="shared" si="95"/>
        <v>147.04153360835798</v>
      </c>
      <c r="AE69" s="45">
        <f t="shared" ref="AE69:AI69" si="96">AE17</f>
        <v>163.1865899316175</v>
      </c>
      <c r="AF69" s="45">
        <f t="shared" ref="AF69:AH69" si="97">AF17</f>
        <v>188.82227775790184</v>
      </c>
      <c r="AG69" s="45">
        <f t="shared" si="97"/>
        <v>207.34747131461606</v>
      </c>
      <c r="AH69" s="45">
        <f t="shared" si="97"/>
        <v>207.76291137160214</v>
      </c>
      <c r="AI69" s="45">
        <f t="shared" si="96"/>
        <v>220.40716484897294</v>
      </c>
    </row>
    <row r="70" spans="1:35" x14ac:dyDescent="0.2">
      <c r="B70" s="5" t="s">
        <v>10</v>
      </c>
      <c r="C70" s="45">
        <f t="shared" ref="C70:T70" si="98">C7+C16</f>
        <v>358.9</v>
      </c>
      <c r="D70" s="45">
        <f t="shared" si="98"/>
        <v>280.5</v>
      </c>
      <c r="E70" s="45">
        <f t="shared" si="98"/>
        <v>120.7</v>
      </c>
      <c r="F70" s="45">
        <f t="shared" si="98"/>
        <v>66.599999999999994</v>
      </c>
      <c r="G70" s="45">
        <f t="shared" si="98"/>
        <v>63.7</v>
      </c>
      <c r="H70" s="45">
        <f t="shared" si="98"/>
        <v>66.5</v>
      </c>
      <c r="I70" s="45">
        <f t="shared" si="98"/>
        <v>135.6</v>
      </c>
      <c r="J70" s="45">
        <f t="shared" si="98"/>
        <v>86.2</v>
      </c>
      <c r="K70" s="45">
        <f t="shared" si="98"/>
        <v>79</v>
      </c>
      <c r="L70" s="45">
        <f t="shared" si="98"/>
        <v>75.300000000000011</v>
      </c>
      <c r="M70" s="45">
        <f t="shared" si="98"/>
        <v>86.6</v>
      </c>
      <c r="N70" s="45">
        <f t="shared" si="98"/>
        <v>78.5</v>
      </c>
      <c r="O70" s="45">
        <f t="shared" si="98"/>
        <v>57.8</v>
      </c>
      <c r="P70" s="45">
        <f t="shared" si="98"/>
        <v>73.293800000000005</v>
      </c>
      <c r="Q70" s="45">
        <f t="shared" si="98"/>
        <v>80.981709999999993</v>
      </c>
      <c r="R70" s="45">
        <f t="shared" si="98"/>
        <v>82.259160000000008</v>
      </c>
      <c r="S70" s="45">
        <f t="shared" si="98"/>
        <v>82.423820000000006</v>
      </c>
      <c r="T70" s="45">
        <f t="shared" si="98"/>
        <v>126.31472000000001</v>
      </c>
      <c r="U70" s="45">
        <f t="shared" ref="U70:V70" si="99">U7+U16</f>
        <v>143.51205999999999</v>
      </c>
      <c r="V70" s="45">
        <f t="shared" si="99"/>
        <v>74.916350000000008</v>
      </c>
      <c r="W70" s="45">
        <f t="shared" ref="W70:Z70" si="100">W7+W16</f>
        <v>89.738669999999999</v>
      </c>
      <c r="X70" s="45">
        <f t="shared" si="100"/>
        <v>101.27509999999999</v>
      </c>
      <c r="Y70" s="45">
        <f t="shared" si="100"/>
        <v>100.71411999999999</v>
      </c>
      <c r="Z70" s="45">
        <f t="shared" si="100"/>
        <v>92.984670000000008</v>
      </c>
      <c r="AA70" s="45">
        <f t="shared" ref="AA70:AD70" si="101">AA7+AA16</f>
        <v>100.1340692769429</v>
      </c>
      <c r="AB70" s="45">
        <f t="shared" si="101"/>
        <v>108.73020054778171</v>
      </c>
      <c r="AC70" s="45">
        <f t="shared" si="101"/>
        <v>118.4564905687258</v>
      </c>
      <c r="AD70" s="45">
        <f t="shared" si="101"/>
        <v>121.0858239989626</v>
      </c>
      <c r="AE70" s="45">
        <f t="shared" ref="AE70:AI70" si="102">AE7+AE16</f>
        <v>94.652576624917899</v>
      </c>
      <c r="AF70" s="45">
        <f t="shared" ref="AF70:AH70" si="103">AF7+AF16</f>
        <v>101.4337664108001</v>
      </c>
      <c r="AG70" s="45">
        <f t="shared" si="103"/>
        <v>104.3599197494941</v>
      </c>
      <c r="AH70" s="45">
        <f t="shared" si="103"/>
        <v>111.1334952021713</v>
      </c>
      <c r="AI70" s="45">
        <f t="shared" si="102"/>
        <v>110.62711689763191</v>
      </c>
    </row>
    <row r="71" spans="1:35" x14ac:dyDescent="0.2">
      <c r="A71" s="5" t="s">
        <v>30</v>
      </c>
    </row>
  </sheetData>
  <mergeCells count="3">
    <mergeCell ref="A28:B29"/>
    <mergeCell ref="A6:B6"/>
    <mergeCell ref="C28:AI28"/>
  </mergeCells>
  <phoneticPr fontId="0" type="noConversion"/>
  <printOptions horizontalCentered="1" verticalCentered="1"/>
  <pageMargins left="0.17" right="0.17" top="0.22" bottom="0.54" header="0" footer="0.45"/>
  <pageSetup paperSize="9" scale="43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4:AI69"/>
  <sheetViews>
    <sheetView zoomScaleNormal="100" workbookViewId="0">
      <selection activeCell="C1" sqref="C1"/>
    </sheetView>
  </sheetViews>
  <sheetFormatPr defaultColWidth="11.42578125" defaultRowHeight="10.5" x14ac:dyDescent="0.2"/>
  <cols>
    <col min="1" max="1" width="2.140625" style="5" customWidth="1"/>
    <col min="2" max="2" width="30.85546875" style="5" customWidth="1"/>
    <col min="3" max="20" width="9.140625" style="5" customWidth="1"/>
    <col min="21" max="21" width="9.85546875" style="5" customWidth="1"/>
    <col min="22" max="22" width="9.140625" style="5" customWidth="1"/>
    <col min="23" max="35" width="9.7109375" style="5" customWidth="1"/>
    <col min="36" max="16384" width="11.42578125" style="5"/>
  </cols>
  <sheetData>
    <row r="4" spans="1:35" ht="12.75" x14ac:dyDescent="0.2">
      <c r="A4" s="56" t="s">
        <v>79</v>
      </c>
      <c r="B4" s="6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35" ht="11.25" thickBot="1" x14ac:dyDescent="0.25">
      <c r="B5" s="57"/>
      <c r="C5" s="58"/>
      <c r="AI5" s="86" t="s">
        <v>90</v>
      </c>
    </row>
    <row r="6" spans="1:35" ht="24" customHeight="1" thickBot="1" x14ac:dyDescent="0.25">
      <c r="A6" s="101" t="s">
        <v>93</v>
      </c>
      <c r="B6" s="101"/>
      <c r="C6" s="42">
        <v>1990</v>
      </c>
      <c r="D6" s="43">
        <v>1991</v>
      </c>
      <c r="E6" s="43">
        <v>1992</v>
      </c>
      <c r="F6" s="43">
        <v>1993</v>
      </c>
      <c r="G6" s="43">
        <v>1994</v>
      </c>
      <c r="H6" s="43">
        <v>1995</v>
      </c>
      <c r="I6" s="43">
        <v>1996</v>
      </c>
      <c r="J6" s="43">
        <v>1997</v>
      </c>
      <c r="K6" s="43">
        <v>1998</v>
      </c>
      <c r="L6" s="43">
        <v>1999</v>
      </c>
      <c r="M6" s="43">
        <v>2000</v>
      </c>
      <c r="N6" s="43">
        <v>2001</v>
      </c>
      <c r="O6" s="43">
        <f t="shared" ref="O6:T6" si="0">N6+1</f>
        <v>2002</v>
      </c>
      <c r="P6" s="43">
        <f t="shared" si="0"/>
        <v>2003</v>
      </c>
      <c r="Q6" s="43">
        <f t="shared" si="0"/>
        <v>2004</v>
      </c>
      <c r="R6" s="43">
        <f t="shared" si="0"/>
        <v>2005</v>
      </c>
      <c r="S6" s="43">
        <f t="shared" si="0"/>
        <v>2006</v>
      </c>
      <c r="T6" s="43">
        <f t="shared" si="0"/>
        <v>2007</v>
      </c>
      <c r="U6" s="43">
        <f t="shared" ref="U6" si="1">T6+1</f>
        <v>2008</v>
      </c>
      <c r="V6" s="43">
        <f t="shared" ref="V6" si="2">U6+1</f>
        <v>2009</v>
      </c>
      <c r="W6" s="43">
        <f t="shared" ref="W6" si="3">V6+1</f>
        <v>2010</v>
      </c>
      <c r="X6" s="43">
        <f t="shared" ref="X6" si="4">W6+1</f>
        <v>2011</v>
      </c>
      <c r="Y6" s="43">
        <f t="shared" ref="Y6" si="5">X6+1</f>
        <v>2012</v>
      </c>
      <c r="Z6" s="43">
        <f t="shared" ref="Z6" si="6">Y6+1</f>
        <v>2013</v>
      </c>
      <c r="AA6" s="43">
        <f t="shared" ref="AA6" si="7">Z6+1</f>
        <v>2014</v>
      </c>
      <c r="AB6" s="43">
        <f t="shared" ref="AB6" si="8">AA6+1</f>
        <v>2015</v>
      </c>
      <c r="AC6" s="43">
        <f t="shared" ref="AC6" si="9">AB6+1</f>
        <v>2016</v>
      </c>
      <c r="AD6" s="43">
        <f t="shared" ref="AD6" si="10">AC6+1</f>
        <v>2017</v>
      </c>
      <c r="AE6" s="43">
        <f t="shared" ref="AE6" si="11">AD6+1</f>
        <v>2018</v>
      </c>
      <c r="AF6" s="43">
        <v>2019</v>
      </c>
      <c r="AG6" s="43">
        <v>2020</v>
      </c>
      <c r="AH6" s="43">
        <v>2021</v>
      </c>
      <c r="AI6" s="43">
        <v>2022</v>
      </c>
    </row>
    <row r="7" spans="1:35" s="17" customFormat="1" ht="18" customHeight="1" x14ac:dyDescent="0.2">
      <c r="A7" s="20" t="s">
        <v>6</v>
      </c>
      <c r="B7" s="20"/>
      <c r="C7" s="21">
        <v>6.8</v>
      </c>
      <c r="D7" s="21">
        <v>7.8</v>
      </c>
      <c r="E7" s="21">
        <v>4.4000000000000004</v>
      </c>
      <c r="F7" s="21">
        <v>5</v>
      </c>
      <c r="G7" s="21">
        <v>3.6</v>
      </c>
      <c r="H7" s="21">
        <v>2.4</v>
      </c>
      <c r="I7" s="21">
        <v>2.2000000000000002</v>
      </c>
      <c r="J7" s="21">
        <v>0.4</v>
      </c>
      <c r="K7" s="21">
        <v>0.4</v>
      </c>
      <c r="L7" s="21">
        <v>0.3</v>
      </c>
      <c r="M7" s="21">
        <v>0.3</v>
      </c>
      <c r="N7" s="21">
        <v>0.3</v>
      </c>
      <c r="O7" s="21">
        <v>0.2</v>
      </c>
      <c r="P7" s="21">
        <v>0.20841030399999999</v>
      </c>
      <c r="Q7" s="21">
        <v>0.17647868799999999</v>
      </c>
      <c r="R7" s="21">
        <v>0.144547072</v>
      </c>
      <c r="S7" s="21">
        <v>0.112615456</v>
      </c>
      <c r="T7" s="21">
        <v>8.0683840000000007E-2</v>
      </c>
      <c r="U7" s="21">
        <v>9.5885999999999999E-2</v>
      </c>
      <c r="V7" s="21">
        <v>5.8173500000000003E-2</v>
      </c>
      <c r="W7" s="21">
        <v>4.6504377373968502E-2</v>
      </c>
      <c r="X7" s="21">
        <v>2.2859450150510299E-2</v>
      </c>
      <c r="Y7" s="21">
        <v>1.46179155286959E-2</v>
      </c>
      <c r="Z7" s="21">
        <v>6.5193570462588396E-3</v>
      </c>
      <c r="AA7" s="21">
        <v>1.39911853263094E-3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</row>
    <row r="8" spans="1:35" s="17" customFormat="1" ht="18" customHeight="1" x14ac:dyDescent="0.2">
      <c r="A8" s="20" t="s">
        <v>29</v>
      </c>
      <c r="B8" s="20"/>
      <c r="C8" s="21">
        <f>SUM(C9:C13)</f>
        <v>434.33102919490102</v>
      </c>
      <c r="D8" s="21">
        <f t="shared" ref="D8:AI8" si="12">SUM(D9:D13)</f>
        <v>470.99403753497404</v>
      </c>
      <c r="E8" s="21">
        <f t="shared" si="12"/>
        <v>465.86251876608901</v>
      </c>
      <c r="F8" s="21">
        <f t="shared" si="12"/>
        <v>494.49423041316504</v>
      </c>
      <c r="G8" s="21">
        <f t="shared" si="12"/>
        <v>435.26601384450606</v>
      </c>
      <c r="H8" s="21">
        <f t="shared" si="12"/>
        <v>442.52093641318595</v>
      </c>
      <c r="I8" s="21">
        <f t="shared" si="12"/>
        <v>485.38996315268497</v>
      </c>
      <c r="J8" s="21">
        <f t="shared" si="12"/>
        <v>455.36740171883599</v>
      </c>
      <c r="K8" s="21">
        <f t="shared" si="12"/>
        <v>499.34622635981401</v>
      </c>
      <c r="L8" s="21">
        <f t="shared" si="12"/>
        <v>531.93647132357898</v>
      </c>
      <c r="M8" s="21">
        <f t="shared" si="12"/>
        <v>502.61660624741802</v>
      </c>
      <c r="N8" s="21">
        <f t="shared" si="12"/>
        <v>513.83508720504096</v>
      </c>
      <c r="O8" s="21">
        <f t="shared" si="12"/>
        <v>488.02971969897692</v>
      </c>
      <c r="P8" s="21">
        <f t="shared" si="12"/>
        <v>516.12261020583219</v>
      </c>
      <c r="Q8" s="21">
        <f t="shared" si="12"/>
        <v>513.42622878488999</v>
      </c>
      <c r="R8" s="21">
        <f t="shared" si="12"/>
        <v>551.47606806353372</v>
      </c>
      <c r="S8" s="21">
        <f t="shared" si="12"/>
        <v>447.01045152356238</v>
      </c>
      <c r="T8" s="21">
        <f t="shared" si="12"/>
        <v>432.95367840710537</v>
      </c>
      <c r="U8" s="21">
        <f t="shared" si="12"/>
        <v>427.30445352175121</v>
      </c>
      <c r="V8" s="21">
        <f t="shared" si="12"/>
        <v>416.46525901597698</v>
      </c>
      <c r="W8" s="21">
        <f t="shared" si="12"/>
        <v>467.70976163509209</v>
      </c>
      <c r="X8" s="21">
        <f t="shared" si="12"/>
        <v>370.68056287661301</v>
      </c>
      <c r="Y8" s="21">
        <f t="shared" si="12"/>
        <v>385.53576861720472</v>
      </c>
      <c r="Z8" s="21">
        <f t="shared" si="12"/>
        <v>358.62755876400979</v>
      </c>
      <c r="AA8" s="21">
        <f t="shared" si="12"/>
        <v>314.06938516114508</v>
      </c>
      <c r="AB8" s="21">
        <f t="shared" si="12"/>
        <v>306.40814228083639</v>
      </c>
      <c r="AC8" s="21">
        <f t="shared" si="12"/>
        <v>305.98889490217283</v>
      </c>
      <c r="AD8" s="21">
        <f t="shared" si="12"/>
        <v>309.75090370650145</v>
      </c>
      <c r="AE8" s="21">
        <f t="shared" si="12"/>
        <v>325.40834193051063</v>
      </c>
      <c r="AF8" s="21">
        <f t="shared" si="12"/>
        <v>323.22015389671157</v>
      </c>
      <c r="AG8" s="21">
        <f t="shared" si="12"/>
        <v>292.75164023785328</v>
      </c>
      <c r="AH8" s="21">
        <f t="shared" si="12"/>
        <v>340.65349954274421</v>
      </c>
      <c r="AI8" s="21">
        <f t="shared" si="12"/>
        <v>276.75091094211143</v>
      </c>
    </row>
    <row r="9" spans="1:35" ht="15" customHeight="1" x14ac:dyDescent="0.2">
      <c r="A9" s="25"/>
      <c r="B9" s="25" t="s">
        <v>2</v>
      </c>
      <c r="C9" s="26">
        <v>257.60000000000002</v>
      </c>
      <c r="D9" s="26">
        <v>272.60000000000002</v>
      </c>
      <c r="E9" s="26">
        <v>269.5</v>
      </c>
      <c r="F9" s="26">
        <v>270.8</v>
      </c>
      <c r="G9" s="26">
        <v>238</v>
      </c>
      <c r="H9" s="26">
        <v>231.4</v>
      </c>
      <c r="I9" s="26">
        <v>239.2</v>
      </c>
      <c r="J9" s="26">
        <v>221.4</v>
      </c>
      <c r="K9" s="26">
        <v>228.8</v>
      </c>
      <c r="L9" s="26">
        <v>231.4</v>
      </c>
      <c r="M9" s="26">
        <v>210.6</v>
      </c>
      <c r="N9" s="26">
        <v>197.2</v>
      </c>
      <c r="O9" s="26">
        <v>186.5</v>
      </c>
      <c r="P9" s="26">
        <v>180.57526348299899</v>
      </c>
      <c r="Q9" s="26">
        <v>183.48205719458099</v>
      </c>
      <c r="R9" s="26">
        <v>179.34288787055399</v>
      </c>
      <c r="S9" s="26">
        <v>154.45613515108701</v>
      </c>
      <c r="T9" s="26">
        <v>148.85804141257501</v>
      </c>
      <c r="U9" s="26">
        <v>146.94070339548401</v>
      </c>
      <c r="V9" s="26">
        <v>138.16415266126299</v>
      </c>
      <c r="W9" s="26">
        <v>143.89896710691599</v>
      </c>
      <c r="X9" s="26">
        <v>121.690125652429</v>
      </c>
      <c r="Y9" s="26">
        <v>118.054009707969</v>
      </c>
      <c r="Z9" s="26">
        <v>112.33989889038899</v>
      </c>
      <c r="AA9" s="26">
        <v>100.20282004206599</v>
      </c>
      <c r="AB9" s="26">
        <v>102.387945351661</v>
      </c>
      <c r="AC9" s="26">
        <v>101.17124134879199</v>
      </c>
      <c r="AD9" s="26">
        <v>106.382776559452</v>
      </c>
      <c r="AE9" s="26">
        <v>100.492612284562</v>
      </c>
      <c r="AF9" s="26">
        <v>94.637055820767102</v>
      </c>
      <c r="AG9" s="26">
        <v>91.2650570129383</v>
      </c>
      <c r="AH9" s="26">
        <v>97.766126597123204</v>
      </c>
      <c r="AI9" s="26">
        <v>89.061129328647397</v>
      </c>
    </row>
    <row r="10" spans="1:35" ht="15" customHeight="1" x14ac:dyDescent="0.2">
      <c r="A10" s="25"/>
      <c r="B10" s="25" t="s">
        <v>64</v>
      </c>
      <c r="C10" s="26">
        <v>4.5999999999999996</v>
      </c>
      <c r="D10" s="26">
        <v>4.5</v>
      </c>
      <c r="E10" s="26">
        <v>4.5</v>
      </c>
      <c r="F10" s="26">
        <v>4.5999999999999996</v>
      </c>
      <c r="G10" s="26">
        <v>3.5</v>
      </c>
      <c r="H10" s="26">
        <v>4</v>
      </c>
      <c r="I10" s="26">
        <v>3.9</v>
      </c>
      <c r="J10" s="26">
        <v>3.5</v>
      </c>
      <c r="K10" s="26">
        <v>2.8</v>
      </c>
      <c r="L10" s="26">
        <v>2.2000000000000002</v>
      </c>
      <c r="M10" s="26">
        <v>1.8</v>
      </c>
      <c r="N10" s="26">
        <v>1.7</v>
      </c>
      <c r="O10" s="26">
        <v>1.6</v>
      </c>
      <c r="P10" s="26">
        <v>0.66775499999999999</v>
      </c>
      <c r="Q10" s="26">
        <v>0.44517000000000001</v>
      </c>
      <c r="R10" s="26">
        <v>0.66775499999999999</v>
      </c>
      <c r="S10" s="26">
        <v>0.5</v>
      </c>
      <c r="T10" s="26">
        <v>0.39600000000000002</v>
      </c>
      <c r="U10" s="26">
        <v>0.33700000000000002</v>
      </c>
      <c r="V10" s="26">
        <v>0.25600000000000001</v>
      </c>
      <c r="W10" s="26">
        <v>0.22578000000000001</v>
      </c>
      <c r="X10" s="26">
        <v>0.16188</v>
      </c>
      <c r="Y10" s="26">
        <v>0.10330499999999999</v>
      </c>
      <c r="Z10" s="26">
        <v>8.9459999999999998E-2</v>
      </c>
      <c r="AA10" s="26">
        <v>8.3070000000000005E-2</v>
      </c>
      <c r="AB10" s="26">
        <v>0.26199</v>
      </c>
      <c r="AC10" s="26">
        <v>7.9875000000000002E-2</v>
      </c>
      <c r="AD10" s="26">
        <v>5.3249999999999999E-2</v>
      </c>
      <c r="AE10" s="26">
        <v>5.1119999999999999E-2</v>
      </c>
      <c r="AF10" s="26">
        <v>3.6209999999999999E-2</v>
      </c>
      <c r="AG10" s="26">
        <v>3.6209999999999999E-2</v>
      </c>
      <c r="AH10" s="26">
        <v>3.0884999999999999E-2</v>
      </c>
      <c r="AI10" s="26">
        <v>2.0235E-2</v>
      </c>
    </row>
    <row r="11" spans="1:35" ht="15" customHeight="1" x14ac:dyDescent="0.2">
      <c r="A11" s="25"/>
      <c r="B11" s="25" t="s">
        <v>21</v>
      </c>
      <c r="C11" s="26">
        <v>169.03102919490101</v>
      </c>
      <c r="D11" s="26">
        <v>191.39403753497399</v>
      </c>
      <c r="E11" s="26">
        <v>184.66251876608899</v>
      </c>
      <c r="F11" s="26">
        <v>211.89423041316499</v>
      </c>
      <c r="G11" s="26">
        <v>188.366013844506</v>
      </c>
      <c r="H11" s="26">
        <v>202.220936413186</v>
      </c>
      <c r="I11" s="26">
        <v>237.889963152685</v>
      </c>
      <c r="J11" s="26">
        <v>225.167401718836</v>
      </c>
      <c r="K11" s="26">
        <v>263.046226359814</v>
      </c>
      <c r="L11" s="26">
        <v>294.13647132357897</v>
      </c>
      <c r="M11" s="26">
        <v>286.516606247418</v>
      </c>
      <c r="N11" s="26">
        <v>311.63508720504097</v>
      </c>
      <c r="O11" s="26">
        <v>297.02971969897698</v>
      </c>
      <c r="P11" s="26">
        <v>332.38514488397601</v>
      </c>
      <c r="Q11" s="26">
        <v>327.315480278309</v>
      </c>
      <c r="R11" s="26">
        <v>369.548067503075</v>
      </c>
      <c r="S11" s="26">
        <v>290.35836039990397</v>
      </c>
      <c r="T11" s="26">
        <v>282.23388492764599</v>
      </c>
      <c r="U11" s="26">
        <v>278.15160368849899</v>
      </c>
      <c r="V11" s="26">
        <v>276.45709835471399</v>
      </c>
      <c r="W11" s="26">
        <v>322.30614415039202</v>
      </c>
      <c r="X11" s="26">
        <v>248.12317990525401</v>
      </c>
      <c r="Y11" s="26">
        <v>266.80406264112003</v>
      </c>
      <c r="Z11" s="26">
        <v>245.78387144991299</v>
      </c>
      <c r="AA11" s="26">
        <v>213.52835586095</v>
      </c>
      <c r="AB11" s="26">
        <v>203.57194268824199</v>
      </c>
      <c r="AC11" s="26">
        <v>204.61161045352301</v>
      </c>
      <c r="AD11" s="26">
        <v>203.21732352370199</v>
      </c>
      <c r="AE11" s="26">
        <v>224.81231173571899</v>
      </c>
      <c r="AF11" s="26">
        <v>228.53185349026299</v>
      </c>
      <c r="AG11" s="26">
        <v>201.45037322491501</v>
      </c>
      <c r="AH11" s="26">
        <v>242.85648794562101</v>
      </c>
      <c r="AI11" s="26">
        <v>187.66954661346401</v>
      </c>
    </row>
    <row r="12" spans="1:35" ht="15" customHeight="1" x14ac:dyDescent="0.2">
      <c r="A12" s="25"/>
      <c r="B12" s="25" t="s">
        <v>20</v>
      </c>
      <c r="C12" s="26">
        <v>1.9</v>
      </c>
      <c r="D12" s="26">
        <v>1.5</v>
      </c>
      <c r="E12" s="26">
        <v>1.1000000000000001</v>
      </c>
      <c r="F12" s="26">
        <v>0.6</v>
      </c>
      <c r="G12" s="26">
        <v>0.3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ht="15" customHeight="1" x14ac:dyDescent="0.2">
      <c r="A13" s="25"/>
      <c r="B13" s="25" t="s">
        <v>18</v>
      </c>
      <c r="C13" s="26">
        <v>1.2</v>
      </c>
      <c r="D13" s="26">
        <v>1</v>
      </c>
      <c r="E13" s="26">
        <v>6.1</v>
      </c>
      <c r="F13" s="26">
        <v>6.6</v>
      </c>
      <c r="G13" s="26">
        <v>5.0999999999999996</v>
      </c>
      <c r="H13" s="26">
        <v>4.9000000000000004</v>
      </c>
      <c r="I13" s="26">
        <v>4.4000000000000004</v>
      </c>
      <c r="J13" s="26">
        <v>5.3</v>
      </c>
      <c r="K13" s="26">
        <v>4.7</v>
      </c>
      <c r="L13" s="26">
        <v>4.2</v>
      </c>
      <c r="M13" s="26">
        <v>3.7</v>
      </c>
      <c r="N13" s="26">
        <v>3.3</v>
      </c>
      <c r="O13" s="26">
        <v>2.9</v>
      </c>
      <c r="P13" s="26">
        <v>2.4944468388571401</v>
      </c>
      <c r="Q13" s="26">
        <v>2.1835213119999999</v>
      </c>
      <c r="R13" s="26">
        <v>1.91735768990476</v>
      </c>
      <c r="S13" s="26">
        <v>1.6959559725714299</v>
      </c>
      <c r="T13" s="26">
        <v>1.46575206688441</v>
      </c>
      <c r="U13" s="26">
        <v>1.8751464377682401</v>
      </c>
      <c r="V13" s="26">
        <v>1.5880080000000001</v>
      </c>
      <c r="W13" s="26">
        <v>1.2788703777841299</v>
      </c>
      <c r="X13" s="26">
        <v>0.70537731893003097</v>
      </c>
      <c r="Y13" s="26">
        <v>0.57439126811566399</v>
      </c>
      <c r="Z13" s="26">
        <v>0.41432842370777101</v>
      </c>
      <c r="AA13" s="26">
        <v>0.25513925812905702</v>
      </c>
      <c r="AB13" s="26">
        <v>0.18626424093337099</v>
      </c>
      <c r="AC13" s="26">
        <v>0.12616809985778299</v>
      </c>
      <c r="AD13" s="26">
        <v>9.7553623347419599E-2</v>
      </c>
      <c r="AE13" s="26">
        <v>5.22979102296574E-2</v>
      </c>
      <c r="AF13" s="26">
        <v>1.50345856814684E-2</v>
      </c>
      <c r="AG13" s="26">
        <v>0</v>
      </c>
      <c r="AH13" s="26">
        <v>0</v>
      </c>
      <c r="AI13" s="26">
        <v>0</v>
      </c>
    </row>
    <row r="14" spans="1:35" s="17" customFormat="1" ht="18" customHeight="1" x14ac:dyDescent="0.2">
      <c r="A14" s="20" t="s">
        <v>7</v>
      </c>
      <c r="B14" s="20"/>
      <c r="C14" s="21">
        <v>251.9</v>
      </c>
      <c r="D14" s="21">
        <v>351.7</v>
      </c>
      <c r="E14" s="21">
        <v>386.6</v>
      </c>
      <c r="F14" s="21">
        <v>390.7</v>
      </c>
      <c r="G14" s="21">
        <v>404</v>
      </c>
      <c r="H14" s="21">
        <v>398.6</v>
      </c>
      <c r="I14" s="21">
        <v>461.4</v>
      </c>
      <c r="J14" s="21">
        <v>479.9</v>
      </c>
      <c r="K14" s="21">
        <v>531.9</v>
      </c>
      <c r="L14" s="21">
        <v>624.1</v>
      </c>
      <c r="M14" s="21">
        <v>671</v>
      </c>
      <c r="N14" s="21">
        <v>718.6</v>
      </c>
      <c r="O14" s="21">
        <v>712.6</v>
      </c>
      <c r="P14" s="21">
        <v>893.34082998535598</v>
      </c>
      <c r="Q14" s="21">
        <v>937.39444916769401</v>
      </c>
      <c r="R14" s="21">
        <v>982.13440094280804</v>
      </c>
      <c r="S14" s="21">
        <v>904.81539561946204</v>
      </c>
      <c r="T14" s="21">
        <v>853.53321780006797</v>
      </c>
      <c r="U14" s="21">
        <v>897.66956754542298</v>
      </c>
      <c r="V14" s="21">
        <v>951.54309853505504</v>
      </c>
      <c r="W14" s="21">
        <v>993.03873670861401</v>
      </c>
      <c r="X14" s="21">
        <v>888.48932946235902</v>
      </c>
      <c r="Y14" s="21">
        <v>877.98721808768698</v>
      </c>
      <c r="Z14" s="21">
        <v>859.30601936899905</v>
      </c>
      <c r="AA14" s="21">
        <v>789.86449528931905</v>
      </c>
      <c r="AB14" s="21">
        <v>802.20382275731197</v>
      </c>
      <c r="AC14" s="21">
        <v>756.28460000698703</v>
      </c>
      <c r="AD14" s="21">
        <v>780.52729482638995</v>
      </c>
      <c r="AE14" s="21">
        <v>885.93620155833696</v>
      </c>
      <c r="AF14" s="21">
        <v>832.20487476962001</v>
      </c>
      <c r="AG14" s="21">
        <v>759.44352997507997</v>
      </c>
      <c r="AH14" s="21">
        <v>825.00120623821294</v>
      </c>
      <c r="AI14" s="21">
        <v>774.63288283731094</v>
      </c>
    </row>
    <row r="15" spans="1:35" s="17" customFormat="1" ht="18" customHeight="1" x14ac:dyDescent="0.2">
      <c r="A15" s="20" t="s">
        <v>55</v>
      </c>
      <c r="B15" s="20"/>
      <c r="C15" s="21">
        <v>33.6</v>
      </c>
      <c r="D15" s="21">
        <v>16.7</v>
      </c>
      <c r="E15" s="21">
        <v>12.8</v>
      </c>
      <c r="F15" s="21">
        <v>12.9</v>
      </c>
      <c r="G15" s="21">
        <v>6.4</v>
      </c>
      <c r="H15" s="21">
        <v>5.7</v>
      </c>
      <c r="I15" s="21">
        <v>3.4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s="17" customFormat="1" ht="18" customHeight="1" x14ac:dyDescent="0.2">
      <c r="A16" s="20" t="s">
        <v>58</v>
      </c>
      <c r="B16" s="20"/>
      <c r="C16" s="21">
        <v>466.7</v>
      </c>
      <c r="D16" s="21">
        <v>542.79999999999995</v>
      </c>
      <c r="E16" s="21">
        <v>546</v>
      </c>
      <c r="F16" s="21">
        <v>555</v>
      </c>
      <c r="G16" s="21">
        <v>554.1</v>
      </c>
      <c r="H16" s="21">
        <v>561</v>
      </c>
      <c r="I16" s="21">
        <v>579.6</v>
      </c>
      <c r="J16" s="21">
        <v>587.70000000000005</v>
      </c>
      <c r="K16" s="21">
        <v>616.9</v>
      </c>
      <c r="L16" s="21">
        <v>628.6</v>
      </c>
      <c r="M16" s="21">
        <v>687.4</v>
      </c>
      <c r="N16" s="21">
        <v>707.6</v>
      </c>
      <c r="O16" s="21">
        <v>751.2</v>
      </c>
      <c r="P16" s="21">
        <v>808.17378542799997</v>
      </c>
      <c r="Q16" s="21">
        <v>839.00667046199999</v>
      </c>
      <c r="R16" s="21">
        <v>886.54912742399995</v>
      </c>
      <c r="S16" s="21">
        <v>907.35268626599998</v>
      </c>
      <c r="T16" s="21">
        <v>926.13869706200001</v>
      </c>
      <c r="U16" s="21">
        <v>947.02920809600005</v>
      </c>
      <c r="V16" s="21">
        <v>989.34862189800003</v>
      </c>
      <c r="W16" s="21">
        <v>975.57622723400004</v>
      </c>
      <c r="X16" s="21">
        <v>920.36106768000002</v>
      </c>
      <c r="Y16" s="21">
        <v>917.35024913200004</v>
      </c>
      <c r="Z16" s="21">
        <v>881.41368008434802</v>
      </c>
      <c r="AA16" s="21">
        <v>826.33958780728506</v>
      </c>
      <c r="AB16" s="21">
        <v>838.75491628957195</v>
      </c>
      <c r="AC16" s="21">
        <v>842.06752883808895</v>
      </c>
      <c r="AD16" s="21">
        <v>856.57378936775694</v>
      </c>
      <c r="AE16" s="21">
        <v>877.32733745447797</v>
      </c>
      <c r="AF16" s="21">
        <v>865.81468095044499</v>
      </c>
      <c r="AG16" s="21">
        <v>893.297953200199</v>
      </c>
      <c r="AH16" s="21">
        <v>845.20604470959904</v>
      </c>
      <c r="AI16" s="21">
        <v>860.43376753524001</v>
      </c>
    </row>
    <row r="17" spans="1:35" s="17" customFormat="1" ht="18" customHeight="1" x14ac:dyDescent="0.2">
      <c r="A17" s="20" t="s">
        <v>59</v>
      </c>
      <c r="B17" s="20"/>
      <c r="C17" s="21">
        <f>SUM(C18:C20)</f>
        <v>73.900000000000006</v>
      </c>
      <c r="D17" s="21">
        <f t="shared" ref="D17:AI17" si="13">SUM(D18:D20)</f>
        <v>78.699999999999989</v>
      </c>
      <c r="E17" s="21">
        <f t="shared" si="13"/>
        <v>72.5</v>
      </c>
      <c r="F17" s="21">
        <f t="shared" si="13"/>
        <v>71.5</v>
      </c>
      <c r="G17" s="21">
        <f t="shared" si="13"/>
        <v>57.5</v>
      </c>
      <c r="H17" s="21">
        <f t="shared" si="13"/>
        <v>54</v>
      </c>
      <c r="I17" s="21">
        <f t="shared" si="13"/>
        <v>55.900000000000006</v>
      </c>
      <c r="J17" s="21">
        <f t="shared" si="13"/>
        <v>46.5</v>
      </c>
      <c r="K17" s="21">
        <f t="shared" si="13"/>
        <v>48.7</v>
      </c>
      <c r="L17" s="21">
        <f t="shared" si="13"/>
        <v>48.6</v>
      </c>
      <c r="M17" s="21">
        <f t="shared" si="13"/>
        <v>42.800000000000004</v>
      </c>
      <c r="N17" s="21">
        <f t="shared" si="13"/>
        <v>43</v>
      </c>
      <c r="O17" s="21">
        <f t="shared" si="13"/>
        <v>38.799999999999997</v>
      </c>
      <c r="P17" s="21">
        <f t="shared" si="13"/>
        <v>41.983996489881001</v>
      </c>
      <c r="Q17" s="21">
        <f t="shared" si="13"/>
        <v>43.155983260517502</v>
      </c>
      <c r="R17" s="21">
        <f t="shared" si="13"/>
        <v>49.272197720249899</v>
      </c>
      <c r="S17" s="21">
        <f t="shared" si="13"/>
        <v>43.14150396063777</v>
      </c>
      <c r="T17" s="21">
        <f t="shared" si="13"/>
        <v>49.498946911897924</v>
      </c>
      <c r="U17" s="21">
        <f t="shared" si="13"/>
        <v>55.075258298822206</v>
      </c>
      <c r="V17" s="21">
        <f t="shared" si="13"/>
        <v>68.628857567451305</v>
      </c>
      <c r="W17" s="21">
        <f t="shared" si="13"/>
        <v>68.428443842909701</v>
      </c>
      <c r="X17" s="21">
        <f t="shared" si="13"/>
        <v>66.473894640408503</v>
      </c>
      <c r="Y17" s="21">
        <f t="shared" si="13"/>
        <v>74.462486333265403</v>
      </c>
      <c r="Z17" s="21">
        <f t="shared" si="13"/>
        <v>87.264923706098898</v>
      </c>
      <c r="AA17" s="21">
        <f t="shared" si="13"/>
        <v>102.5529871433983</v>
      </c>
      <c r="AB17" s="21">
        <f t="shared" si="13"/>
        <v>112.897139222183</v>
      </c>
      <c r="AC17" s="21">
        <f t="shared" si="13"/>
        <v>119.3811001873291</v>
      </c>
      <c r="AD17" s="21">
        <f t="shared" si="13"/>
        <v>132.13897407981469</v>
      </c>
      <c r="AE17" s="21">
        <f t="shared" si="13"/>
        <v>144.51608927887531</v>
      </c>
      <c r="AF17" s="21">
        <f t="shared" si="13"/>
        <v>164.98269431462279</v>
      </c>
      <c r="AG17" s="21">
        <f t="shared" si="13"/>
        <v>170.11240368824082</v>
      </c>
      <c r="AH17" s="21">
        <f t="shared" si="13"/>
        <v>184.7804620039949</v>
      </c>
      <c r="AI17" s="21">
        <f t="shared" si="13"/>
        <v>199.9807742993948</v>
      </c>
    </row>
    <row r="18" spans="1:35" ht="15" customHeight="1" x14ac:dyDescent="0.2">
      <c r="A18" s="25"/>
      <c r="B18" s="25" t="s">
        <v>46</v>
      </c>
      <c r="C18" s="26">
        <v>1</v>
      </c>
      <c r="D18" s="26">
        <v>1.1000000000000001</v>
      </c>
      <c r="E18" s="26">
        <v>1.1000000000000001</v>
      </c>
      <c r="F18" s="26">
        <v>1.1000000000000001</v>
      </c>
      <c r="G18" s="26">
        <v>1.1000000000000001</v>
      </c>
      <c r="H18" s="26">
        <v>1.1000000000000001</v>
      </c>
      <c r="I18" s="26">
        <v>1.2</v>
      </c>
      <c r="J18" s="26">
        <v>1.2</v>
      </c>
      <c r="K18" s="26">
        <v>1.2</v>
      </c>
      <c r="L18" s="26">
        <v>1.4</v>
      </c>
      <c r="M18" s="26">
        <v>1.7</v>
      </c>
      <c r="N18" s="26">
        <v>1.8</v>
      </c>
      <c r="O18" s="26">
        <v>2</v>
      </c>
      <c r="P18" s="26">
        <v>2.0558136</v>
      </c>
      <c r="Q18" s="26">
        <v>3.4358135999999999</v>
      </c>
      <c r="R18" s="26">
        <v>4.8080856000000001</v>
      </c>
      <c r="S18" s="26">
        <v>6.1057778438157699</v>
      </c>
      <c r="T18" s="26">
        <v>7.2635978999579196</v>
      </c>
      <c r="U18" s="26">
        <v>9.8937832145859108</v>
      </c>
      <c r="V18" s="26">
        <v>13.6252005700963</v>
      </c>
      <c r="W18" s="26">
        <v>15.235009595159401</v>
      </c>
      <c r="X18" s="26">
        <v>17.105409595159401</v>
      </c>
      <c r="Y18" s="26">
        <v>18.405709595159401</v>
      </c>
      <c r="Z18" s="26">
        <v>19.036209595159399</v>
      </c>
      <c r="AA18" s="26">
        <v>19.598609595159399</v>
      </c>
      <c r="AB18" s="26">
        <v>20.0020095951594</v>
      </c>
      <c r="AC18" s="26">
        <v>20.5554095951594</v>
      </c>
      <c r="AD18" s="26">
        <v>21.2446095951594</v>
      </c>
      <c r="AE18" s="26">
        <v>21.993809595159401</v>
      </c>
      <c r="AF18" s="26">
        <v>22.8769095951594</v>
      </c>
      <c r="AG18" s="26">
        <v>24.0370095951594</v>
      </c>
      <c r="AH18" s="26">
        <v>25.398009595159401</v>
      </c>
      <c r="AI18" s="26">
        <v>26.682409595159399</v>
      </c>
    </row>
    <row r="19" spans="1:35" ht="15" customHeight="1" x14ac:dyDescent="0.2">
      <c r="A19" s="25"/>
      <c r="B19" s="25" t="s">
        <v>63</v>
      </c>
      <c r="C19" s="26">
        <v>72.900000000000006</v>
      </c>
      <c r="D19" s="26">
        <v>77.599999999999994</v>
      </c>
      <c r="E19" s="26">
        <v>71.400000000000006</v>
      </c>
      <c r="F19" s="26">
        <v>70.400000000000006</v>
      </c>
      <c r="G19" s="26">
        <v>56.4</v>
      </c>
      <c r="H19" s="26">
        <v>52.9</v>
      </c>
      <c r="I19" s="26">
        <v>54.7</v>
      </c>
      <c r="J19" s="26">
        <v>45.3</v>
      </c>
      <c r="K19" s="26">
        <v>47.5</v>
      </c>
      <c r="L19" s="26">
        <v>47.2</v>
      </c>
      <c r="M19" s="26">
        <v>41.1</v>
      </c>
      <c r="N19" s="26">
        <v>41.2</v>
      </c>
      <c r="O19" s="26">
        <v>36.799999999999997</v>
      </c>
      <c r="P19" s="26">
        <v>39.928182889881001</v>
      </c>
      <c r="Q19" s="26">
        <v>39.720169660517499</v>
      </c>
      <c r="R19" s="26">
        <v>44.464112120249901</v>
      </c>
      <c r="S19" s="26">
        <v>37.035726116821998</v>
      </c>
      <c r="T19" s="26">
        <v>42.235349011940002</v>
      </c>
      <c r="U19" s="26">
        <v>45.181475084236297</v>
      </c>
      <c r="V19" s="26">
        <v>46.589588997355001</v>
      </c>
      <c r="W19" s="26">
        <v>44.429690247750301</v>
      </c>
      <c r="X19" s="26">
        <v>40.583241045249103</v>
      </c>
      <c r="Y19" s="26">
        <v>47.138920738106002</v>
      </c>
      <c r="Z19" s="26">
        <v>55.301710110939503</v>
      </c>
      <c r="AA19" s="26">
        <v>65.912875548238901</v>
      </c>
      <c r="AB19" s="26">
        <v>70.6061656270236</v>
      </c>
      <c r="AC19" s="26">
        <v>67.142000592169694</v>
      </c>
      <c r="AD19" s="26">
        <v>68.741808484655294</v>
      </c>
      <c r="AE19" s="26">
        <v>69.119031683715903</v>
      </c>
      <c r="AF19" s="26">
        <v>78.514656525763201</v>
      </c>
      <c r="AG19" s="26">
        <v>72.822106093337098</v>
      </c>
      <c r="AH19" s="26">
        <v>76.110302227352705</v>
      </c>
      <c r="AI19" s="26">
        <v>79.650649965320198</v>
      </c>
    </row>
    <row r="20" spans="1:35" ht="15" customHeight="1" thickBot="1" x14ac:dyDescent="0.25">
      <c r="A20" s="25"/>
      <c r="B20" s="25" t="s">
        <v>116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8.4140680000000003</v>
      </c>
      <c r="W20" s="26">
        <v>8.7637440000000009</v>
      </c>
      <c r="X20" s="26">
        <v>8.7852440000000005</v>
      </c>
      <c r="Y20" s="26">
        <v>8.9178560000000004</v>
      </c>
      <c r="Z20" s="26">
        <v>12.927004</v>
      </c>
      <c r="AA20" s="26">
        <v>17.041502000000001</v>
      </c>
      <c r="AB20" s="26">
        <v>22.288964</v>
      </c>
      <c r="AC20" s="26">
        <v>31.683689999999999</v>
      </c>
      <c r="AD20" s="26">
        <v>42.152555999999997</v>
      </c>
      <c r="AE20" s="26">
        <v>53.403247999999998</v>
      </c>
      <c r="AF20" s="26">
        <v>63.5911281937002</v>
      </c>
      <c r="AG20" s="26">
        <v>73.253287999744302</v>
      </c>
      <c r="AH20" s="26">
        <v>83.2721501814828</v>
      </c>
      <c r="AI20" s="26">
        <v>93.647714738915198</v>
      </c>
    </row>
    <row r="21" spans="1:35" s="6" customFormat="1" ht="18" customHeight="1" thickBot="1" x14ac:dyDescent="0.25">
      <c r="A21" s="22" t="s">
        <v>3</v>
      </c>
      <c r="B21" s="22"/>
      <c r="C21" s="23">
        <f>C7+C8+C14+C15+C16+C17</f>
        <v>1267.2310291949011</v>
      </c>
      <c r="D21" s="23">
        <f t="shared" ref="D21:V21" si="14">D7+D8+D14+D15+D16+D17</f>
        <v>1468.6940375349741</v>
      </c>
      <c r="E21" s="23">
        <f t="shared" si="14"/>
        <v>1488.1625187660889</v>
      </c>
      <c r="F21" s="23">
        <f t="shared" si="14"/>
        <v>1529.594230413165</v>
      </c>
      <c r="G21" s="23">
        <f t="shared" si="14"/>
        <v>1460.8660138445061</v>
      </c>
      <c r="H21" s="23">
        <f t="shared" si="14"/>
        <v>1464.2209364131859</v>
      </c>
      <c r="I21" s="23">
        <f t="shared" si="14"/>
        <v>1587.8899631526851</v>
      </c>
      <c r="J21" s="23">
        <f t="shared" si="14"/>
        <v>1569.8674017188359</v>
      </c>
      <c r="K21" s="23">
        <f t="shared" si="14"/>
        <v>1697.2462263598138</v>
      </c>
      <c r="L21" s="23">
        <f t="shared" si="14"/>
        <v>1833.536471323579</v>
      </c>
      <c r="M21" s="23">
        <f t="shared" si="14"/>
        <v>1904.1166062474178</v>
      </c>
      <c r="N21" s="23">
        <f t="shared" si="14"/>
        <v>1983.335087205041</v>
      </c>
      <c r="O21" s="23">
        <f t="shared" si="14"/>
        <v>1990.829719698977</v>
      </c>
      <c r="P21" s="23">
        <f t="shared" si="14"/>
        <v>2259.8296324130692</v>
      </c>
      <c r="Q21" s="23">
        <f t="shared" si="14"/>
        <v>2333.1598103631013</v>
      </c>
      <c r="R21" s="23">
        <f t="shared" si="14"/>
        <v>2469.5763412225915</v>
      </c>
      <c r="S21" s="23">
        <f t="shared" si="14"/>
        <v>2302.432652825662</v>
      </c>
      <c r="T21" s="23">
        <f t="shared" si="14"/>
        <v>2262.205224021071</v>
      </c>
      <c r="U21" s="23">
        <f t="shared" si="14"/>
        <v>2327.1743734619963</v>
      </c>
      <c r="V21" s="23">
        <f t="shared" si="14"/>
        <v>2426.0440105164835</v>
      </c>
      <c r="W21" s="23">
        <f t="shared" ref="W21:Z21" si="15">W7+W8+W14+W15+W16+W17</f>
        <v>2504.7996737979893</v>
      </c>
      <c r="X21" s="23">
        <f t="shared" si="15"/>
        <v>2246.0277141095312</v>
      </c>
      <c r="Y21" s="23">
        <f t="shared" si="15"/>
        <v>2255.3503400856862</v>
      </c>
      <c r="Z21" s="23">
        <f t="shared" si="15"/>
        <v>2186.6187012805021</v>
      </c>
      <c r="AA21" s="23">
        <f t="shared" ref="AA21:AD21" si="16">AA7+AA8+AA14+AA15+AA16+AA17</f>
        <v>2032.8278545196799</v>
      </c>
      <c r="AB21" s="23">
        <f t="shared" si="16"/>
        <v>2060.2640205499033</v>
      </c>
      <c r="AC21" s="23">
        <f t="shared" si="16"/>
        <v>2023.7221239345779</v>
      </c>
      <c r="AD21" s="23">
        <f t="shared" si="16"/>
        <v>2078.990961980463</v>
      </c>
      <c r="AE21" s="23">
        <f t="shared" ref="AE21:AI21" si="17">AE7+AE8+AE14+AE15+AE16+AE17</f>
        <v>2233.1879702222009</v>
      </c>
      <c r="AF21" s="23">
        <f t="shared" ref="AF21:AH21" si="18">AF7+AF8+AF14+AF15+AF16+AF17</f>
        <v>2186.2224039313992</v>
      </c>
      <c r="AG21" s="23">
        <f t="shared" si="18"/>
        <v>2115.6055271013729</v>
      </c>
      <c r="AH21" s="23">
        <f t="shared" si="18"/>
        <v>2195.6412124945509</v>
      </c>
      <c r="AI21" s="23">
        <f t="shared" si="17"/>
        <v>2111.7983356140571</v>
      </c>
    </row>
    <row r="22" spans="1:35" s="6" customFormat="1" ht="18" customHeight="1" thickBot="1" x14ac:dyDescent="0.25">
      <c r="A22" s="22" t="s">
        <v>26</v>
      </c>
      <c r="B22" s="22"/>
      <c r="C22" s="23">
        <f>C21-C23</f>
        <v>800.53102919490107</v>
      </c>
      <c r="D22" s="23">
        <f t="shared" ref="D22:V22" si="19">D21-D23</f>
        <v>925.89403753497413</v>
      </c>
      <c r="E22" s="23">
        <f t="shared" si="19"/>
        <v>942.16251876608885</v>
      </c>
      <c r="F22" s="23">
        <f t="shared" si="19"/>
        <v>974.59423041316495</v>
      </c>
      <c r="G22" s="23">
        <f t="shared" si="19"/>
        <v>906.76601384450612</v>
      </c>
      <c r="H22" s="23">
        <f t="shared" si="19"/>
        <v>903.22093641318588</v>
      </c>
      <c r="I22" s="23">
        <f t="shared" si="19"/>
        <v>1008.2899631526851</v>
      </c>
      <c r="J22" s="23">
        <f t="shared" si="19"/>
        <v>982.16740171883589</v>
      </c>
      <c r="K22" s="23">
        <f t="shared" si="19"/>
        <v>1080.346226359814</v>
      </c>
      <c r="L22" s="23">
        <f t="shared" si="19"/>
        <v>1204.9364713235791</v>
      </c>
      <c r="M22" s="23">
        <f t="shared" si="19"/>
        <v>1216.716606247418</v>
      </c>
      <c r="N22" s="23">
        <f t="shared" si="19"/>
        <v>1275.7350872050411</v>
      </c>
      <c r="O22" s="23">
        <f t="shared" si="19"/>
        <v>1239.6297196989769</v>
      </c>
      <c r="P22" s="23">
        <f t="shared" si="19"/>
        <v>1451.6558469850693</v>
      </c>
      <c r="Q22" s="23">
        <f t="shared" si="19"/>
        <v>1494.1531399011014</v>
      </c>
      <c r="R22" s="23">
        <f t="shared" si="19"/>
        <v>1583.0272137985917</v>
      </c>
      <c r="S22" s="23">
        <f t="shared" si="19"/>
        <v>1395.0799665596619</v>
      </c>
      <c r="T22" s="23">
        <f t="shared" si="19"/>
        <v>1336.0665269590709</v>
      </c>
      <c r="U22" s="23">
        <f t="shared" si="19"/>
        <v>1380.1451653659963</v>
      </c>
      <c r="V22" s="23">
        <f t="shared" si="19"/>
        <v>1436.6953886184833</v>
      </c>
      <c r="W22" s="23">
        <f t="shared" ref="W22:Z22" si="20">W21-W23</f>
        <v>1529.2234465639892</v>
      </c>
      <c r="X22" s="23">
        <f t="shared" si="20"/>
        <v>1325.6666464295313</v>
      </c>
      <c r="Y22" s="23">
        <f t="shared" si="20"/>
        <v>1338.0000909536861</v>
      </c>
      <c r="Z22" s="23">
        <f t="shared" si="20"/>
        <v>1305.2050211961541</v>
      </c>
      <c r="AA22" s="23">
        <f t="shared" ref="AA22:AD22" si="21">AA21-AA23</f>
        <v>1206.4882667123948</v>
      </c>
      <c r="AB22" s="23">
        <f t="shared" si="21"/>
        <v>1221.5091042603312</v>
      </c>
      <c r="AC22" s="23">
        <f t="shared" si="21"/>
        <v>1181.6545950964889</v>
      </c>
      <c r="AD22" s="23">
        <f t="shared" si="21"/>
        <v>1222.4171726127061</v>
      </c>
      <c r="AE22" s="23">
        <f t="shared" ref="AE22:AI22" si="22">AE21-AE23</f>
        <v>1355.860632767723</v>
      </c>
      <c r="AF22" s="23">
        <f t="shared" ref="AF22:AH22" si="23">AF21-AF23</f>
        <v>1320.4077229809541</v>
      </c>
      <c r="AG22" s="23">
        <f t="shared" si="23"/>
        <v>1222.3075739011738</v>
      </c>
      <c r="AH22" s="23">
        <f t="shared" si="23"/>
        <v>1350.4351677849518</v>
      </c>
      <c r="AI22" s="23">
        <f t="shared" si="22"/>
        <v>1251.3645680788172</v>
      </c>
    </row>
    <row r="23" spans="1:35" s="6" customFormat="1" ht="18" customHeight="1" thickBot="1" x14ac:dyDescent="0.25">
      <c r="A23" s="22" t="s">
        <v>60</v>
      </c>
      <c r="B23" s="22"/>
      <c r="C23" s="23">
        <f>C16</f>
        <v>466.7</v>
      </c>
      <c r="D23" s="23">
        <f t="shared" ref="D23:V23" si="24">D16</f>
        <v>542.79999999999995</v>
      </c>
      <c r="E23" s="23">
        <f t="shared" si="24"/>
        <v>546</v>
      </c>
      <c r="F23" s="23">
        <f t="shared" si="24"/>
        <v>555</v>
      </c>
      <c r="G23" s="23">
        <f t="shared" si="24"/>
        <v>554.1</v>
      </c>
      <c r="H23" s="23">
        <f t="shared" si="24"/>
        <v>561</v>
      </c>
      <c r="I23" s="23">
        <f t="shared" si="24"/>
        <v>579.6</v>
      </c>
      <c r="J23" s="23">
        <f t="shared" si="24"/>
        <v>587.70000000000005</v>
      </c>
      <c r="K23" s="23">
        <f t="shared" si="24"/>
        <v>616.9</v>
      </c>
      <c r="L23" s="23">
        <f t="shared" si="24"/>
        <v>628.6</v>
      </c>
      <c r="M23" s="23">
        <f t="shared" si="24"/>
        <v>687.4</v>
      </c>
      <c r="N23" s="23">
        <f t="shared" si="24"/>
        <v>707.6</v>
      </c>
      <c r="O23" s="23">
        <f t="shared" si="24"/>
        <v>751.2</v>
      </c>
      <c r="P23" s="23">
        <f t="shared" si="24"/>
        <v>808.17378542799997</v>
      </c>
      <c r="Q23" s="23">
        <f t="shared" si="24"/>
        <v>839.00667046199999</v>
      </c>
      <c r="R23" s="23">
        <f t="shared" si="24"/>
        <v>886.54912742399995</v>
      </c>
      <c r="S23" s="23">
        <f t="shared" si="24"/>
        <v>907.35268626599998</v>
      </c>
      <c r="T23" s="23">
        <f t="shared" si="24"/>
        <v>926.13869706200001</v>
      </c>
      <c r="U23" s="23">
        <f t="shared" si="24"/>
        <v>947.02920809600005</v>
      </c>
      <c r="V23" s="23">
        <f t="shared" si="24"/>
        <v>989.34862189800003</v>
      </c>
      <c r="W23" s="23">
        <f t="shared" ref="W23:Z23" si="25">W16</f>
        <v>975.57622723400004</v>
      </c>
      <c r="X23" s="23">
        <f t="shared" si="25"/>
        <v>920.36106768000002</v>
      </c>
      <c r="Y23" s="23">
        <f t="shared" si="25"/>
        <v>917.35024913200004</v>
      </c>
      <c r="Z23" s="23">
        <f t="shared" si="25"/>
        <v>881.41368008434802</v>
      </c>
      <c r="AA23" s="23">
        <f t="shared" ref="AA23:AD23" si="26">AA16</f>
        <v>826.33958780728506</v>
      </c>
      <c r="AB23" s="23">
        <f t="shared" si="26"/>
        <v>838.75491628957195</v>
      </c>
      <c r="AC23" s="23">
        <f t="shared" si="26"/>
        <v>842.06752883808895</v>
      </c>
      <c r="AD23" s="23">
        <f t="shared" si="26"/>
        <v>856.57378936775694</v>
      </c>
      <c r="AE23" s="23">
        <f t="shared" ref="AE23:AI23" si="27">AE16</f>
        <v>877.32733745447797</v>
      </c>
      <c r="AF23" s="23">
        <f t="shared" ref="AF23:AH23" si="28">AF16</f>
        <v>865.81468095044499</v>
      </c>
      <c r="AG23" s="23">
        <f t="shared" si="28"/>
        <v>893.297953200199</v>
      </c>
      <c r="AH23" s="23">
        <f t="shared" si="28"/>
        <v>845.20604470959904</v>
      </c>
      <c r="AI23" s="23">
        <f t="shared" si="27"/>
        <v>860.43376753524001</v>
      </c>
    </row>
    <row r="25" spans="1:35" ht="11.25" thickBot="1" x14ac:dyDescent="0.25"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</row>
    <row r="26" spans="1:35" ht="19.5" customHeight="1" x14ac:dyDescent="0.2">
      <c r="A26" s="106" t="s">
        <v>94</v>
      </c>
      <c r="B26" s="106"/>
      <c r="C26" s="108" t="s">
        <v>22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</row>
    <row r="27" spans="1:35" ht="18.75" customHeight="1" thickBot="1" x14ac:dyDescent="0.25">
      <c r="A27" s="107"/>
      <c r="B27" s="107"/>
      <c r="C27" s="16">
        <v>1990</v>
      </c>
      <c r="D27" s="16">
        <v>1991</v>
      </c>
      <c r="E27" s="16">
        <v>1992</v>
      </c>
      <c r="F27" s="16">
        <v>1993</v>
      </c>
      <c r="G27" s="16">
        <v>1994</v>
      </c>
      <c r="H27" s="16">
        <v>1995</v>
      </c>
      <c r="I27" s="16">
        <v>1996</v>
      </c>
      <c r="J27" s="16">
        <v>1997</v>
      </c>
      <c r="K27" s="16">
        <v>1998</v>
      </c>
      <c r="L27" s="16">
        <v>1999</v>
      </c>
      <c r="M27" s="16">
        <v>2000</v>
      </c>
      <c r="N27" s="16">
        <v>2001</v>
      </c>
      <c r="O27" s="16">
        <v>2002</v>
      </c>
      <c r="P27" s="16">
        <v>2003</v>
      </c>
      <c r="Q27" s="16">
        <v>2004</v>
      </c>
      <c r="R27" s="16">
        <v>2005</v>
      </c>
      <c r="S27" s="16">
        <v>2006</v>
      </c>
      <c r="T27" s="16">
        <v>2007</v>
      </c>
      <c r="U27" s="16">
        <v>2008</v>
      </c>
      <c r="V27" s="16">
        <v>2009</v>
      </c>
      <c r="W27" s="16">
        <v>2010</v>
      </c>
      <c r="X27" s="16">
        <v>2011</v>
      </c>
      <c r="Y27" s="16">
        <v>2012</v>
      </c>
      <c r="Z27" s="16">
        <v>2013</v>
      </c>
      <c r="AA27" s="16">
        <v>2014</v>
      </c>
      <c r="AB27" s="16">
        <v>2015</v>
      </c>
      <c r="AC27" s="16">
        <v>2016</v>
      </c>
      <c r="AD27" s="16">
        <v>2017</v>
      </c>
      <c r="AE27" s="16">
        <v>2018</v>
      </c>
      <c r="AF27" s="16">
        <v>2019</v>
      </c>
      <c r="AG27" s="16">
        <v>2020</v>
      </c>
      <c r="AH27" s="16">
        <v>2021</v>
      </c>
      <c r="AI27" s="16">
        <v>2022</v>
      </c>
    </row>
    <row r="28" spans="1:35" ht="15" customHeight="1" x14ac:dyDescent="0.2">
      <c r="A28" s="40" t="s">
        <v>6</v>
      </c>
      <c r="B28" s="40"/>
      <c r="C28" s="40">
        <f>C7/C21</f>
        <v>5.3660302212771615E-3</v>
      </c>
      <c r="D28" s="40">
        <f t="shared" ref="D28:V28" si="29">D7/D21</f>
        <v>5.310840652074383E-3</v>
      </c>
      <c r="E28" s="40">
        <f t="shared" si="29"/>
        <v>2.9566663213963108E-3</v>
      </c>
      <c r="F28" s="40">
        <f t="shared" si="29"/>
        <v>3.2688407818127225E-3</v>
      </c>
      <c r="G28" s="40">
        <f t="shared" si="29"/>
        <v>2.4642917049771153E-3</v>
      </c>
      <c r="H28" s="40">
        <f t="shared" si="29"/>
        <v>1.6390969015093692E-3</v>
      </c>
      <c r="I28" s="40">
        <f t="shared" si="29"/>
        <v>1.3854864323419474E-3</v>
      </c>
      <c r="J28" s="40">
        <f t="shared" si="29"/>
        <v>2.5479858971658566E-4</v>
      </c>
      <c r="K28" s="40">
        <f t="shared" si="29"/>
        <v>2.3567588119368166E-4</v>
      </c>
      <c r="L28" s="40">
        <f t="shared" si="29"/>
        <v>1.636182343203887E-4</v>
      </c>
      <c r="M28" s="40">
        <f t="shared" si="29"/>
        <v>1.5755337620379877E-4</v>
      </c>
      <c r="N28" s="40">
        <f t="shared" si="29"/>
        <v>1.512603704413693E-4</v>
      </c>
      <c r="O28" s="40">
        <f t="shared" si="29"/>
        <v>1.004606260500476E-4</v>
      </c>
      <c r="P28" s="40">
        <f t="shared" si="29"/>
        <v>9.2223900868782459E-5</v>
      </c>
      <c r="Q28" s="40">
        <f t="shared" si="29"/>
        <v>7.5639348499036268E-5</v>
      </c>
      <c r="R28" s="40">
        <f t="shared" si="29"/>
        <v>5.8531121143005586E-5</v>
      </c>
      <c r="S28" s="40">
        <f t="shared" si="29"/>
        <v>4.8911509251657201E-5</v>
      </c>
      <c r="T28" s="40">
        <f t="shared" si="29"/>
        <v>3.5666012589514067E-5</v>
      </c>
      <c r="U28" s="40">
        <f t="shared" si="29"/>
        <v>4.1202756911316538E-5</v>
      </c>
      <c r="V28" s="40">
        <f t="shared" si="29"/>
        <v>2.3978748838779464E-5</v>
      </c>
      <c r="W28" s="40">
        <f t="shared" ref="W28:Z28" si="30">W7/W21</f>
        <v>1.8566106447728265E-5</v>
      </c>
      <c r="X28" s="40">
        <f t="shared" si="30"/>
        <v>1.017772399107428E-5</v>
      </c>
      <c r="Y28" s="40">
        <f t="shared" si="30"/>
        <v>6.4814389449315136E-6</v>
      </c>
      <c r="Z28" s="40">
        <f t="shared" si="30"/>
        <v>2.9814786832478152E-6</v>
      </c>
      <c r="AA28" s="40">
        <f t="shared" ref="AA28:AD28" si="31">AA7/AA21</f>
        <v>6.882621809417926E-7</v>
      </c>
      <c r="AB28" s="40">
        <f t="shared" si="31"/>
        <v>0</v>
      </c>
      <c r="AC28" s="40">
        <f t="shared" si="31"/>
        <v>0</v>
      </c>
      <c r="AD28" s="40">
        <f t="shared" si="31"/>
        <v>0</v>
      </c>
      <c r="AE28" s="40">
        <f t="shared" ref="AE28:AI28" si="32">AE7/AE21</f>
        <v>0</v>
      </c>
      <c r="AF28" s="40">
        <f t="shared" ref="AF28:AH28" si="33">AF7/AF21</f>
        <v>0</v>
      </c>
      <c r="AG28" s="40">
        <f t="shared" si="33"/>
        <v>0</v>
      </c>
      <c r="AH28" s="40">
        <f t="shared" si="33"/>
        <v>0</v>
      </c>
      <c r="AI28" s="40">
        <f t="shared" si="32"/>
        <v>0</v>
      </c>
    </row>
    <row r="29" spans="1:35" ht="15" customHeight="1" x14ac:dyDescent="0.2">
      <c r="A29" s="40" t="s">
        <v>29</v>
      </c>
      <c r="B29" s="40"/>
      <c r="C29" s="40">
        <f>C8/C21</f>
        <v>0.34274021010268413</v>
      </c>
      <c r="D29" s="40">
        <f t="shared" ref="D29:V29" si="34">D8/D21</f>
        <v>0.32068901043915232</v>
      </c>
      <c r="E29" s="40">
        <f t="shared" si="34"/>
        <v>0.31304545900830733</v>
      </c>
      <c r="F29" s="40">
        <f t="shared" si="34"/>
        <v>0.32328458134913018</v>
      </c>
      <c r="G29" s="40">
        <f t="shared" si="34"/>
        <v>0.297950674270964</v>
      </c>
      <c r="H29" s="40">
        <f t="shared" si="34"/>
        <v>0.30222278988661572</v>
      </c>
      <c r="I29" s="40">
        <f t="shared" si="34"/>
        <v>0.30568236742863764</v>
      </c>
      <c r="J29" s="40">
        <f t="shared" si="34"/>
        <v>0.29006742940216329</v>
      </c>
      <c r="K29" s="40">
        <f t="shared" si="34"/>
        <v>0.29420965479522199</v>
      </c>
      <c r="L29" s="40">
        <f t="shared" si="34"/>
        <v>0.29011502069527356</v>
      </c>
      <c r="M29" s="40">
        <f t="shared" si="34"/>
        <v>0.26396314416792016</v>
      </c>
      <c r="N29" s="40">
        <f t="shared" si="34"/>
        <v>0.25907628545469269</v>
      </c>
      <c r="O29" s="40">
        <f t="shared" si="34"/>
        <v>0.24513885585994233</v>
      </c>
      <c r="P29" s="40">
        <f t="shared" si="34"/>
        <v>0.22839005330446577</v>
      </c>
      <c r="Q29" s="40">
        <f t="shared" si="34"/>
        <v>0.22005617725130766</v>
      </c>
      <c r="R29" s="40">
        <f t="shared" si="34"/>
        <v>0.22330796536158881</v>
      </c>
      <c r="S29" s="40">
        <f t="shared" si="34"/>
        <v>0.19414702574469161</v>
      </c>
      <c r="T29" s="40">
        <f t="shared" si="34"/>
        <v>0.19138567704194848</v>
      </c>
      <c r="U29" s="40">
        <f t="shared" si="34"/>
        <v>0.18361514220615804</v>
      </c>
      <c r="V29" s="40">
        <f t="shared" si="34"/>
        <v>0.17166434624049345</v>
      </c>
      <c r="W29" s="40">
        <f t="shared" ref="W29:Z29" si="35">W8/W21</f>
        <v>0.1867254162189789</v>
      </c>
      <c r="X29" s="40">
        <f t="shared" si="35"/>
        <v>0.16503828539069226</v>
      </c>
      <c r="Y29" s="40">
        <f t="shared" si="35"/>
        <v>0.17094274080831154</v>
      </c>
      <c r="Z29" s="40">
        <f t="shared" si="35"/>
        <v>0.1640101031579006</v>
      </c>
      <c r="AA29" s="40">
        <f t="shared" ref="AA29:AD29" si="36">AA8/AA21</f>
        <v>0.15449876115326741</v>
      </c>
      <c r="AB29" s="40">
        <f t="shared" si="36"/>
        <v>0.14872275554229852</v>
      </c>
      <c r="AC29" s="40">
        <f t="shared" si="36"/>
        <v>0.15120104251628211</v>
      </c>
      <c r="AD29" s="40">
        <f t="shared" si="36"/>
        <v>0.14899098138042424</v>
      </c>
      <c r="AE29" s="40">
        <f t="shared" ref="AE29:AI29" si="37">AE8/AE21</f>
        <v>0.14571471200345607</v>
      </c>
      <c r="AF29" s="40">
        <f t="shared" ref="AF29:AH29" si="38">AF8/AF21</f>
        <v>0.14784413210452754</v>
      </c>
      <c r="AG29" s="40">
        <f t="shared" si="38"/>
        <v>0.13837723360411017</v>
      </c>
      <c r="AH29" s="40">
        <f t="shared" si="38"/>
        <v>0.15514989316297034</v>
      </c>
      <c r="AI29" s="40">
        <f t="shared" si="37"/>
        <v>0.13104987643701277</v>
      </c>
    </row>
    <row r="30" spans="1:35" ht="15" customHeight="1" x14ac:dyDescent="0.2">
      <c r="A30" s="40" t="s">
        <v>7</v>
      </c>
      <c r="B30" s="40"/>
      <c r="C30" s="40">
        <f t="shared" ref="C30:V30" si="39">C14/C$21</f>
        <v>0.19877985481466426</v>
      </c>
      <c r="D30" s="40">
        <f t="shared" si="39"/>
        <v>0.23946444324802058</v>
      </c>
      <c r="E30" s="40">
        <f t="shared" si="39"/>
        <v>0.25978345451177587</v>
      </c>
      <c r="F30" s="40">
        <f t="shared" si="39"/>
        <v>0.25542721869084617</v>
      </c>
      <c r="G30" s="40">
        <f t="shared" si="39"/>
        <v>0.2765482913363207</v>
      </c>
      <c r="H30" s="40">
        <f t="shared" si="39"/>
        <v>0.27222667705901443</v>
      </c>
      <c r="I30" s="40">
        <f t="shared" si="39"/>
        <v>0.29057429085571568</v>
      </c>
      <c r="J30" s="40">
        <f t="shared" si="39"/>
        <v>0.30569460801247361</v>
      </c>
      <c r="K30" s="40">
        <f t="shared" si="39"/>
        <v>0.31339000301729819</v>
      </c>
      <c r="L30" s="40">
        <f t="shared" si="39"/>
        <v>0.34038046679784861</v>
      </c>
      <c r="M30" s="40">
        <f t="shared" si="39"/>
        <v>0.35239438477582991</v>
      </c>
      <c r="N30" s="40">
        <f t="shared" si="39"/>
        <v>0.36231900733055994</v>
      </c>
      <c r="O30" s="40">
        <f t="shared" si="39"/>
        <v>0.35794121061631962</v>
      </c>
      <c r="P30" s="40">
        <f t="shared" si="39"/>
        <v>0.3953133533484281</v>
      </c>
      <c r="Q30" s="40">
        <f t="shared" si="39"/>
        <v>0.40177035666571448</v>
      </c>
      <c r="R30" s="40">
        <f t="shared" si="39"/>
        <v>0.39769347662951426</v>
      </c>
      <c r="S30" s="40">
        <f t="shared" si="39"/>
        <v>0.39298235043228158</v>
      </c>
      <c r="T30" s="40">
        <f t="shared" si="39"/>
        <v>0.37730140870372153</v>
      </c>
      <c r="U30" s="40">
        <f t="shared" si="39"/>
        <v>0.38573369395178342</v>
      </c>
      <c r="V30" s="40">
        <f t="shared" si="39"/>
        <v>0.39222004811548322</v>
      </c>
      <c r="W30" s="40">
        <f t="shared" ref="W30:Z30" si="40">W14/W$21</f>
        <v>0.39645435405334617</v>
      </c>
      <c r="X30" s="40">
        <f t="shared" si="40"/>
        <v>0.39558253172072411</v>
      </c>
      <c r="Y30" s="40">
        <f t="shared" si="40"/>
        <v>0.3892908354337225</v>
      </c>
      <c r="Z30" s="40">
        <f t="shared" si="40"/>
        <v>0.39298393399168419</v>
      </c>
      <c r="AA30" s="40">
        <f t="shared" ref="AA30:AD30" si="41">AA14/AA$21</f>
        <v>0.38855454166134967</v>
      </c>
      <c r="AB30" s="40">
        <f t="shared" si="41"/>
        <v>0.38936942778003591</v>
      </c>
      <c r="AC30" s="40">
        <f t="shared" si="41"/>
        <v>0.37370970602258236</v>
      </c>
      <c r="AD30" s="40">
        <f t="shared" si="41"/>
        <v>0.37543563637374044</v>
      </c>
      <c r="AE30" s="40">
        <f t="shared" ref="AE30:AI30" si="42">AE14/AE$21</f>
        <v>0.39671367272777619</v>
      </c>
      <c r="AF30" s="40">
        <f t="shared" ref="AF30:AH30" si="43">AF14/AF$21</f>
        <v>0.38065883565784442</v>
      </c>
      <c r="AG30" s="40">
        <f t="shared" si="43"/>
        <v>0.35897218089404714</v>
      </c>
      <c r="AH30" s="40">
        <f t="shared" si="43"/>
        <v>0.37574499947598355</v>
      </c>
      <c r="AI30" s="40">
        <f t="shared" si="42"/>
        <v>0.36681195821288848</v>
      </c>
    </row>
    <row r="31" spans="1:35" ht="15" customHeight="1" x14ac:dyDescent="0.2">
      <c r="A31" s="40" t="s">
        <v>55</v>
      </c>
      <c r="B31" s="40"/>
      <c r="C31" s="40">
        <f t="shared" ref="C31:V31" si="44">C15/C$21</f>
        <v>2.6514502269840094E-2</v>
      </c>
      <c r="D31" s="40">
        <f t="shared" si="44"/>
        <v>1.1370646011492588E-2</v>
      </c>
      <c r="E31" s="40">
        <f t="shared" si="44"/>
        <v>8.6012111167892685E-3</v>
      </c>
      <c r="F31" s="40">
        <f t="shared" si="44"/>
        <v>8.4336092170768252E-3</v>
      </c>
      <c r="G31" s="40">
        <f t="shared" si="44"/>
        <v>4.3809630310704274E-3</v>
      </c>
      <c r="H31" s="40">
        <f t="shared" si="44"/>
        <v>3.8928551410847517E-3</v>
      </c>
      <c r="I31" s="40">
        <f t="shared" si="44"/>
        <v>2.1412063045284642E-3</v>
      </c>
      <c r="J31" s="40">
        <f t="shared" si="44"/>
        <v>0</v>
      </c>
      <c r="K31" s="40">
        <f t="shared" si="44"/>
        <v>0</v>
      </c>
      <c r="L31" s="40">
        <f t="shared" si="44"/>
        <v>0</v>
      </c>
      <c r="M31" s="40">
        <f t="shared" si="44"/>
        <v>0</v>
      </c>
      <c r="N31" s="40">
        <f t="shared" si="44"/>
        <v>0</v>
      </c>
      <c r="O31" s="40">
        <f t="shared" si="44"/>
        <v>0</v>
      </c>
      <c r="P31" s="40">
        <f t="shared" si="44"/>
        <v>0</v>
      </c>
      <c r="Q31" s="40">
        <f t="shared" si="44"/>
        <v>0</v>
      </c>
      <c r="R31" s="40">
        <f t="shared" si="44"/>
        <v>0</v>
      </c>
      <c r="S31" s="40">
        <f t="shared" si="44"/>
        <v>0</v>
      </c>
      <c r="T31" s="40">
        <f t="shared" si="44"/>
        <v>0</v>
      </c>
      <c r="U31" s="40">
        <f t="shared" si="44"/>
        <v>0</v>
      </c>
      <c r="V31" s="40">
        <f t="shared" si="44"/>
        <v>0</v>
      </c>
      <c r="W31" s="40">
        <f t="shared" ref="W31:Z31" si="45">W15/W$21</f>
        <v>0</v>
      </c>
      <c r="X31" s="40">
        <f t="shared" si="45"/>
        <v>0</v>
      </c>
      <c r="Y31" s="40">
        <f t="shared" si="45"/>
        <v>0</v>
      </c>
      <c r="Z31" s="40">
        <f t="shared" si="45"/>
        <v>0</v>
      </c>
      <c r="AA31" s="40">
        <f t="shared" ref="AA31:AD31" si="46">AA15/AA$21</f>
        <v>0</v>
      </c>
      <c r="AB31" s="40">
        <f t="shared" si="46"/>
        <v>0</v>
      </c>
      <c r="AC31" s="40">
        <f t="shared" si="46"/>
        <v>0</v>
      </c>
      <c r="AD31" s="40">
        <f t="shared" si="46"/>
        <v>0</v>
      </c>
      <c r="AE31" s="40">
        <f t="shared" ref="AE31:AI31" si="47">AE15/AE$21</f>
        <v>0</v>
      </c>
      <c r="AF31" s="40">
        <f t="shared" ref="AF31:AH31" si="48">AF15/AF$21</f>
        <v>0</v>
      </c>
      <c r="AG31" s="40">
        <f t="shared" si="48"/>
        <v>0</v>
      </c>
      <c r="AH31" s="40">
        <f t="shared" si="48"/>
        <v>0</v>
      </c>
      <c r="AI31" s="40">
        <f t="shared" si="47"/>
        <v>0</v>
      </c>
    </row>
    <row r="32" spans="1:35" ht="15" customHeight="1" x14ac:dyDescent="0.2">
      <c r="A32" s="40" t="s">
        <v>58</v>
      </c>
      <c r="B32" s="40"/>
      <c r="C32" s="40">
        <f t="shared" ref="C32:V32" si="49">C16/C$21</f>
        <v>0.36828328003971339</v>
      </c>
      <c r="D32" s="40">
        <f t="shared" si="49"/>
        <v>0.36958003922384292</v>
      </c>
      <c r="E32" s="40">
        <f t="shared" si="49"/>
        <v>0.36689541170054218</v>
      </c>
      <c r="F32" s="40">
        <f t="shared" si="49"/>
        <v>0.36284132678121223</v>
      </c>
      <c r="G32" s="40">
        <f t="shared" si="49"/>
        <v>0.37929556492439431</v>
      </c>
      <c r="H32" s="40">
        <f t="shared" si="49"/>
        <v>0.38313890072781503</v>
      </c>
      <c r="I32" s="40">
        <f t="shared" si="49"/>
        <v>0.36501269826608762</v>
      </c>
      <c r="J32" s="40">
        <f t="shared" si="49"/>
        <v>0.37436282794109349</v>
      </c>
      <c r="K32" s="40">
        <f t="shared" si="49"/>
        <v>0.36347112777095553</v>
      </c>
      <c r="L32" s="40">
        <f t="shared" si="49"/>
        <v>0.34283474031265448</v>
      </c>
      <c r="M32" s="40">
        <f t="shared" si="49"/>
        <v>0.36100730267497089</v>
      </c>
      <c r="N32" s="40">
        <f t="shared" si="49"/>
        <v>0.35677279374770976</v>
      </c>
      <c r="O32" s="40">
        <f t="shared" si="49"/>
        <v>0.37733011144397877</v>
      </c>
      <c r="P32" s="40">
        <f t="shared" si="49"/>
        <v>0.35762597933766527</v>
      </c>
      <c r="Q32" s="40">
        <f t="shared" si="49"/>
        <v>0.35960102978605157</v>
      </c>
      <c r="R32" s="40">
        <f t="shared" si="49"/>
        <v>0.35898834655384809</v>
      </c>
      <c r="S32" s="40">
        <f t="shared" si="49"/>
        <v>0.39408435471606557</v>
      </c>
      <c r="T32" s="40">
        <f t="shared" si="49"/>
        <v>0.40939640985170567</v>
      </c>
      <c r="U32" s="40">
        <f t="shared" si="49"/>
        <v>0.40694381087015929</v>
      </c>
      <c r="V32" s="40">
        <f t="shared" si="49"/>
        <v>0.40780324578175164</v>
      </c>
      <c r="W32" s="40">
        <f t="shared" ref="W32:Z32" si="50">W16/W$21</f>
        <v>0.38948273486268414</v>
      </c>
      <c r="X32" s="40">
        <f t="shared" si="50"/>
        <v>0.40977280106487463</v>
      </c>
      <c r="Y32" s="40">
        <f t="shared" si="50"/>
        <v>0.40674401348091566</v>
      </c>
      <c r="Z32" s="40">
        <f t="shared" si="50"/>
        <v>0.40309436646095859</v>
      </c>
      <c r="AA32" s="40">
        <f t="shared" ref="AA32:AD32" si="51">AA16/AA$21</f>
        <v>0.406497572320276</v>
      </c>
      <c r="AB32" s="40">
        <f t="shared" si="51"/>
        <v>0.40711040328981746</v>
      </c>
      <c r="AC32" s="40">
        <f t="shared" si="51"/>
        <v>0.41609839556476136</v>
      </c>
      <c r="AD32" s="40">
        <f t="shared" si="51"/>
        <v>0.41201419584420801</v>
      </c>
      <c r="AE32" s="40">
        <f t="shared" ref="AE32:AI32" si="52">AE16/AE$21</f>
        <v>0.39285870654550609</v>
      </c>
      <c r="AF32" s="40">
        <f t="shared" ref="AF32:AH32" si="53">AF16/AF$21</f>
        <v>0.39603229726009759</v>
      </c>
      <c r="AG32" s="40">
        <f t="shared" si="53"/>
        <v>0.42224220997575185</v>
      </c>
      <c r="AH32" s="40">
        <f t="shared" si="53"/>
        <v>0.38494724907687833</v>
      </c>
      <c r="AI32" s="40">
        <f t="shared" si="52"/>
        <v>0.40744125659377783</v>
      </c>
    </row>
    <row r="33" spans="1:35" ht="15" customHeight="1" thickBot="1" x14ac:dyDescent="0.25">
      <c r="A33" s="40" t="s">
        <v>59</v>
      </c>
      <c r="B33" s="40"/>
      <c r="C33" s="40">
        <f t="shared" ref="C33:V33" si="54">C17/C$21</f>
        <v>5.831612255182092E-2</v>
      </c>
      <c r="D33" s="40">
        <f t="shared" si="54"/>
        <v>5.3585020425417164E-2</v>
      </c>
      <c r="E33" s="40">
        <f t="shared" si="54"/>
        <v>4.8717797341189209E-2</v>
      </c>
      <c r="F33" s="40">
        <f t="shared" si="54"/>
        <v>4.6744423179921932E-2</v>
      </c>
      <c r="G33" s="40">
        <f t="shared" si="54"/>
        <v>3.9360214732273364E-2</v>
      </c>
      <c r="H33" s="40">
        <f t="shared" si="54"/>
        <v>3.6879680283960804E-2</v>
      </c>
      <c r="I33" s="40">
        <f t="shared" si="54"/>
        <v>3.5203950712688573E-2</v>
      </c>
      <c r="J33" s="40">
        <f t="shared" si="54"/>
        <v>2.9620336054553081E-2</v>
      </c>
      <c r="K33" s="40">
        <f t="shared" si="54"/>
        <v>2.8693538535330743E-2</v>
      </c>
      <c r="L33" s="40">
        <f t="shared" si="54"/>
        <v>2.6506153959902971E-2</v>
      </c>
      <c r="M33" s="40">
        <f t="shared" si="54"/>
        <v>2.2477615005075294E-2</v>
      </c>
      <c r="N33" s="40">
        <f t="shared" si="54"/>
        <v>2.1680653096596267E-2</v>
      </c>
      <c r="O33" s="40">
        <f t="shared" si="54"/>
        <v>1.9489361453709234E-2</v>
      </c>
      <c r="P33" s="40">
        <f t="shared" si="54"/>
        <v>1.8578390108572061E-2</v>
      </c>
      <c r="Q33" s="40">
        <f t="shared" si="54"/>
        <v>1.8496796948427329E-2</v>
      </c>
      <c r="R33" s="40">
        <f t="shared" si="54"/>
        <v>1.9951680333905833E-2</v>
      </c>
      <c r="S33" s="40">
        <f t="shared" si="54"/>
        <v>1.873735759770968E-2</v>
      </c>
      <c r="T33" s="40">
        <f t="shared" si="54"/>
        <v>2.1880838390034976E-2</v>
      </c>
      <c r="U33" s="40">
        <f t="shared" si="54"/>
        <v>2.3666150214988007E-2</v>
      </c>
      <c r="V33" s="40">
        <f t="shared" si="54"/>
        <v>2.828838111343282E-2</v>
      </c>
      <c r="W33" s="40">
        <f t="shared" ref="W33:Z33" si="55">W17/W$21</f>
        <v>2.7318928758543273E-2</v>
      </c>
      <c r="X33" s="40">
        <f t="shared" si="55"/>
        <v>2.9596204099717888E-2</v>
      </c>
      <c r="Y33" s="40">
        <f t="shared" si="55"/>
        <v>3.301592883810521E-2</v>
      </c>
      <c r="Z33" s="40">
        <f t="shared" si="55"/>
        <v>3.9908614910773348E-2</v>
      </c>
      <c r="AA33" s="40">
        <f t="shared" ref="AA33:AD33" si="56">AA17/AA$21</f>
        <v>5.0448436602926069E-2</v>
      </c>
      <c r="AB33" s="40">
        <f t="shared" si="56"/>
        <v>5.479741338784809E-2</v>
      </c>
      <c r="AC33" s="40">
        <f t="shared" si="56"/>
        <v>5.899085589637424E-2</v>
      </c>
      <c r="AD33" s="40">
        <f t="shared" si="56"/>
        <v>6.3559186401627291E-2</v>
      </c>
      <c r="AE33" s="40">
        <f t="shared" ref="AE33:AI33" si="57">AE17/AE$21</f>
        <v>6.4712908723261686E-2</v>
      </c>
      <c r="AF33" s="40">
        <f t="shared" ref="AF33:AH33" si="58">AF17/AF$21</f>
        <v>7.5464734977530548E-2</v>
      </c>
      <c r="AG33" s="40">
        <f t="shared" si="58"/>
        <v>8.0408375526090967E-2</v>
      </c>
      <c r="AH33" s="40">
        <f t="shared" si="58"/>
        <v>8.4157858284167858E-2</v>
      </c>
      <c r="AI33" s="40">
        <f t="shared" si="57"/>
        <v>9.4696908756320947E-2</v>
      </c>
    </row>
    <row r="34" spans="1:35" ht="18" customHeight="1" thickBot="1" x14ac:dyDescent="0.25">
      <c r="A34" s="22" t="s">
        <v>3</v>
      </c>
      <c r="B34" s="22"/>
      <c r="C34" s="24">
        <f>SUM(C28:C33)</f>
        <v>1</v>
      </c>
      <c r="D34" s="24">
        <f t="shared" ref="D34:V34" si="59">SUM(D28:D33)</f>
        <v>1</v>
      </c>
      <c r="E34" s="24">
        <f t="shared" si="59"/>
        <v>1.0000000000000002</v>
      </c>
      <c r="F34" s="24">
        <f t="shared" si="59"/>
        <v>1</v>
      </c>
      <c r="G34" s="24">
        <f t="shared" si="59"/>
        <v>0.99999999999999989</v>
      </c>
      <c r="H34" s="24">
        <f t="shared" si="59"/>
        <v>1.0000000000000002</v>
      </c>
      <c r="I34" s="24">
        <f t="shared" si="59"/>
        <v>0.99999999999999989</v>
      </c>
      <c r="J34" s="24">
        <f t="shared" si="59"/>
        <v>1</v>
      </c>
      <c r="K34" s="24">
        <f t="shared" si="59"/>
        <v>1</v>
      </c>
      <c r="L34" s="24">
        <f t="shared" si="59"/>
        <v>1</v>
      </c>
      <c r="M34" s="24">
        <f t="shared" si="59"/>
        <v>1.0000000000000002</v>
      </c>
      <c r="N34" s="24">
        <f t="shared" si="59"/>
        <v>1</v>
      </c>
      <c r="O34" s="24">
        <f t="shared" si="59"/>
        <v>1</v>
      </c>
      <c r="P34" s="24">
        <f t="shared" si="59"/>
        <v>1</v>
      </c>
      <c r="Q34" s="24">
        <f t="shared" si="59"/>
        <v>1.0000000000000002</v>
      </c>
      <c r="R34" s="24">
        <f t="shared" si="59"/>
        <v>1.0000000000000002</v>
      </c>
      <c r="S34" s="24">
        <f t="shared" si="59"/>
        <v>1</v>
      </c>
      <c r="T34" s="24">
        <f t="shared" si="59"/>
        <v>1.0000000000000002</v>
      </c>
      <c r="U34" s="24">
        <f t="shared" si="59"/>
        <v>1</v>
      </c>
      <c r="V34" s="24">
        <f t="shared" si="59"/>
        <v>0.99999999999999989</v>
      </c>
      <c r="W34" s="24">
        <f t="shared" ref="W34:Z34" si="60">SUM(W28:W33)</f>
        <v>1.0000000000000002</v>
      </c>
      <c r="X34" s="24">
        <f t="shared" si="60"/>
        <v>0.99999999999999989</v>
      </c>
      <c r="Y34" s="24">
        <f t="shared" si="60"/>
        <v>0.99999999999999989</v>
      </c>
      <c r="Z34" s="24">
        <f t="shared" si="60"/>
        <v>0.99999999999999989</v>
      </c>
      <c r="AA34" s="24">
        <f t="shared" ref="AA34:AD34" si="61">SUM(AA28:AA33)</f>
        <v>1</v>
      </c>
      <c r="AB34" s="24">
        <f t="shared" si="61"/>
        <v>0.99999999999999989</v>
      </c>
      <c r="AC34" s="24">
        <f t="shared" si="61"/>
        <v>1</v>
      </c>
      <c r="AD34" s="24">
        <f t="shared" si="61"/>
        <v>0.99999999999999989</v>
      </c>
      <c r="AE34" s="24">
        <f t="shared" ref="AE34:AI34" si="62">SUM(AE28:AE33)</f>
        <v>1</v>
      </c>
      <c r="AF34" s="24">
        <f t="shared" ref="AF34:AH34" si="63">SUM(AF28:AF33)</f>
        <v>1</v>
      </c>
      <c r="AG34" s="24">
        <f t="shared" si="63"/>
        <v>1</v>
      </c>
      <c r="AH34" s="24">
        <f t="shared" si="63"/>
        <v>1</v>
      </c>
      <c r="AI34" s="24">
        <f t="shared" si="62"/>
        <v>1</v>
      </c>
    </row>
    <row r="35" spans="1:35" s="6" customFormat="1" ht="18" customHeight="1" thickBot="1" x14ac:dyDescent="0.25">
      <c r="A35" s="22" t="s">
        <v>26</v>
      </c>
      <c r="B35" s="22"/>
      <c r="C35" s="24">
        <f>C34-C36</f>
        <v>0.63171671996028667</v>
      </c>
      <c r="D35" s="24">
        <f t="shared" ref="D35:V35" si="64">D34-D36</f>
        <v>0.63041996077615714</v>
      </c>
      <c r="E35" s="24">
        <f t="shared" si="64"/>
        <v>0.63310458829945804</v>
      </c>
      <c r="F35" s="24">
        <f t="shared" si="64"/>
        <v>0.63715867321878772</v>
      </c>
      <c r="G35" s="24">
        <f t="shared" si="64"/>
        <v>0.62070443507560558</v>
      </c>
      <c r="H35" s="24">
        <f t="shared" si="64"/>
        <v>0.61686109927218524</v>
      </c>
      <c r="I35" s="24">
        <f t="shared" si="64"/>
        <v>0.63498730173391227</v>
      </c>
      <c r="J35" s="24">
        <f t="shared" si="64"/>
        <v>0.62563717205890645</v>
      </c>
      <c r="K35" s="24">
        <f t="shared" si="64"/>
        <v>0.63652887222904453</v>
      </c>
      <c r="L35" s="24">
        <f t="shared" si="64"/>
        <v>0.65716525968734552</v>
      </c>
      <c r="M35" s="24">
        <f t="shared" si="64"/>
        <v>0.63899269732502928</v>
      </c>
      <c r="N35" s="24">
        <f t="shared" si="64"/>
        <v>0.64322720625229024</v>
      </c>
      <c r="O35" s="24">
        <f t="shared" si="64"/>
        <v>0.62266988855602123</v>
      </c>
      <c r="P35" s="24">
        <f t="shared" si="64"/>
        <v>0.64237402066233473</v>
      </c>
      <c r="Q35" s="24">
        <f t="shared" si="64"/>
        <v>0.64039897021394865</v>
      </c>
      <c r="R35" s="24">
        <f t="shared" si="64"/>
        <v>0.64101165344615207</v>
      </c>
      <c r="S35" s="24">
        <f t="shared" si="64"/>
        <v>0.60591564528393449</v>
      </c>
      <c r="T35" s="24">
        <f t="shared" si="64"/>
        <v>0.59060359014829455</v>
      </c>
      <c r="U35" s="24">
        <f t="shared" si="64"/>
        <v>0.59305618912984071</v>
      </c>
      <c r="V35" s="24">
        <f t="shared" si="64"/>
        <v>0.59219675421824824</v>
      </c>
      <c r="W35" s="24">
        <f t="shared" ref="W35:Z35" si="65">W34-W36</f>
        <v>0.61051726513731608</v>
      </c>
      <c r="X35" s="24">
        <f t="shared" si="65"/>
        <v>0.59022719893512532</v>
      </c>
      <c r="Y35" s="24">
        <f t="shared" si="65"/>
        <v>0.59325598651908429</v>
      </c>
      <c r="Z35" s="24">
        <f t="shared" si="65"/>
        <v>0.59690563353904125</v>
      </c>
      <c r="AA35" s="24">
        <f t="shared" ref="AA35:AD35" si="66">AA34-AA36</f>
        <v>0.59350242767972405</v>
      </c>
      <c r="AB35" s="24">
        <f t="shared" si="66"/>
        <v>0.59288959671018238</v>
      </c>
      <c r="AC35" s="24">
        <f t="shared" si="66"/>
        <v>0.58390160443523864</v>
      </c>
      <c r="AD35" s="24">
        <f t="shared" si="66"/>
        <v>0.58798580415579194</v>
      </c>
      <c r="AE35" s="24">
        <f t="shared" ref="AE35:AI35" si="67">AE34-AE36</f>
        <v>0.60714129345449397</v>
      </c>
      <c r="AF35" s="24">
        <f t="shared" ref="AF35:AH35" si="68">AF34-AF36</f>
        <v>0.60396770273990241</v>
      </c>
      <c r="AG35" s="24">
        <f t="shared" si="68"/>
        <v>0.5777577900242481</v>
      </c>
      <c r="AH35" s="24">
        <f t="shared" si="68"/>
        <v>0.61505275092312162</v>
      </c>
      <c r="AI35" s="24">
        <f t="shared" si="67"/>
        <v>0.59255874340622217</v>
      </c>
    </row>
    <row r="36" spans="1:35" s="6" customFormat="1" ht="18" customHeight="1" thickBot="1" x14ac:dyDescent="0.25">
      <c r="A36" s="22" t="s">
        <v>60</v>
      </c>
      <c r="B36" s="22"/>
      <c r="C36" s="24">
        <f>C32</f>
        <v>0.36828328003971339</v>
      </c>
      <c r="D36" s="24">
        <f t="shared" ref="D36:V36" si="69">D32</f>
        <v>0.36958003922384292</v>
      </c>
      <c r="E36" s="24">
        <f t="shared" si="69"/>
        <v>0.36689541170054218</v>
      </c>
      <c r="F36" s="24">
        <f t="shared" si="69"/>
        <v>0.36284132678121223</v>
      </c>
      <c r="G36" s="24">
        <f t="shared" si="69"/>
        <v>0.37929556492439431</v>
      </c>
      <c r="H36" s="24">
        <f t="shared" si="69"/>
        <v>0.38313890072781503</v>
      </c>
      <c r="I36" s="24">
        <f t="shared" si="69"/>
        <v>0.36501269826608762</v>
      </c>
      <c r="J36" s="24">
        <f t="shared" si="69"/>
        <v>0.37436282794109349</v>
      </c>
      <c r="K36" s="24">
        <f t="shared" si="69"/>
        <v>0.36347112777095553</v>
      </c>
      <c r="L36" s="24">
        <f t="shared" si="69"/>
        <v>0.34283474031265448</v>
      </c>
      <c r="M36" s="24">
        <f t="shared" si="69"/>
        <v>0.36100730267497089</v>
      </c>
      <c r="N36" s="24">
        <f t="shared" si="69"/>
        <v>0.35677279374770976</v>
      </c>
      <c r="O36" s="24">
        <f t="shared" si="69"/>
        <v>0.37733011144397877</v>
      </c>
      <c r="P36" s="24">
        <f t="shared" si="69"/>
        <v>0.35762597933766527</v>
      </c>
      <c r="Q36" s="24">
        <f t="shared" si="69"/>
        <v>0.35960102978605157</v>
      </c>
      <c r="R36" s="24">
        <f t="shared" si="69"/>
        <v>0.35898834655384809</v>
      </c>
      <c r="S36" s="24">
        <f t="shared" si="69"/>
        <v>0.39408435471606557</v>
      </c>
      <c r="T36" s="24">
        <f t="shared" si="69"/>
        <v>0.40939640985170567</v>
      </c>
      <c r="U36" s="24">
        <f t="shared" si="69"/>
        <v>0.40694381087015929</v>
      </c>
      <c r="V36" s="24">
        <f t="shared" si="69"/>
        <v>0.40780324578175164</v>
      </c>
      <c r="W36" s="24">
        <f t="shared" ref="W36:Z36" si="70">W32</f>
        <v>0.38948273486268414</v>
      </c>
      <c r="X36" s="24">
        <f t="shared" si="70"/>
        <v>0.40977280106487463</v>
      </c>
      <c r="Y36" s="24">
        <f t="shared" si="70"/>
        <v>0.40674401348091566</v>
      </c>
      <c r="Z36" s="24">
        <f t="shared" si="70"/>
        <v>0.40309436646095859</v>
      </c>
      <c r="AA36" s="24">
        <f t="shared" ref="AA36:AD36" si="71">AA32</f>
        <v>0.406497572320276</v>
      </c>
      <c r="AB36" s="24">
        <f t="shared" si="71"/>
        <v>0.40711040328981746</v>
      </c>
      <c r="AC36" s="24">
        <f t="shared" si="71"/>
        <v>0.41609839556476136</v>
      </c>
      <c r="AD36" s="24">
        <f t="shared" si="71"/>
        <v>0.41201419584420801</v>
      </c>
      <c r="AE36" s="24">
        <f t="shared" ref="AE36:AI36" si="72">AE32</f>
        <v>0.39285870654550609</v>
      </c>
      <c r="AF36" s="24">
        <f t="shared" ref="AF36:AH36" si="73">AF32</f>
        <v>0.39603229726009759</v>
      </c>
      <c r="AG36" s="24">
        <f t="shared" si="73"/>
        <v>0.42224220997575185</v>
      </c>
      <c r="AH36" s="24">
        <f t="shared" si="73"/>
        <v>0.38494724907687833</v>
      </c>
      <c r="AI36" s="24">
        <f t="shared" si="72"/>
        <v>0.40744125659377783</v>
      </c>
    </row>
    <row r="64" spans="2:35" x14ac:dyDescent="0.2">
      <c r="B64" s="5" t="s">
        <v>29</v>
      </c>
      <c r="C64" s="45">
        <f>C8</f>
        <v>434.33102919490102</v>
      </c>
      <c r="D64" s="45">
        <f t="shared" ref="D64:T64" si="74">D8</f>
        <v>470.99403753497404</v>
      </c>
      <c r="E64" s="45">
        <f t="shared" si="74"/>
        <v>465.86251876608901</v>
      </c>
      <c r="F64" s="45">
        <f t="shared" si="74"/>
        <v>494.49423041316504</v>
      </c>
      <c r="G64" s="45">
        <f t="shared" si="74"/>
        <v>435.26601384450606</v>
      </c>
      <c r="H64" s="45">
        <f t="shared" si="74"/>
        <v>442.52093641318595</v>
      </c>
      <c r="I64" s="45">
        <f t="shared" si="74"/>
        <v>485.38996315268497</v>
      </c>
      <c r="J64" s="45">
        <f t="shared" si="74"/>
        <v>455.36740171883599</v>
      </c>
      <c r="K64" s="45">
        <f t="shared" si="74"/>
        <v>499.34622635981401</v>
      </c>
      <c r="L64" s="45">
        <f t="shared" si="74"/>
        <v>531.93647132357898</v>
      </c>
      <c r="M64" s="45">
        <f t="shared" si="74"/>
        <v>502.61660624741802</v>
      </c>
      <c r="N64" s="45">
        <f t="shared" si="74"/>
        <v>513.83508720504096</v>
      </c>
      <c r="O64" s="45">
        <f t="shared" si="74"/>
        <v>488.02971969897692</v>
      </c>
      <c r="P64" s="45">
        <f t="shared" si="74"/>
        <v>516.12261020583219</v>
      </c>
      <c r="Q64" s="45">
        <f t="shared" si="74"/>
        <v>513.42622878488999</v>
      </c>
      <c r="R64" s="45">
        <f t="shared" si="74"/>
        <v>551.47606806353372</v>
      </c>
      <c r="S64" s="45">
        <f t="shared" si="74"/>
        <v>447.01045152356238</v>
      </c>
      <c r="T64" s="45">
        <f t="shared" si="74"/>
        <v>432.95367840710537</v>
      </c>
      <c r="U64" s="45">
        <f t="shared" ref="U64:V64" si="75">U8</f>
        <v>427.30445352175121</v>
      </c>
      <c r="V64" s="45">
        <f t="shared" si="75"/>
        <v>416.46525901597698</v>
      </c>
      <c r="W64" s="45">
        <f t="shared" ref="W64:Z64" si="76">W8</f>
        <v>467.70976163509209</v>
      </c>
      <c r="X64" s="45">
        <f t="shared" si="76"/>
        <v>370.68056287661301</v>
      </c>
      <c r="Y64" s="45">
        <f t="shared" si="76"/>
        <v>385.53576861720472</v>
      </c>
      <c r="Z64" s="45">
        <f t="shared" si="76"/>
        <v>358.62755876400979</v>
      </c>
      <c r="AA64" s="45">
        <f t="shared" ref="AA64:AD64" si="77">AA8</f>
        <v>314.06938516114508</v>
      </c>
      <c r="AB64" s="45">
        <f t="shared" si="77"/>
        <v>306.40814228083639</v>
      </c>
      <c r="AC64" s="45">
        <f t="shared" si="77"/>
        <v>305.98889490217283</v>
      </c>
      <c r="AD64" s="45">
        <f t="shared" si="77"/>
        <v>309.75090370650145</v>
      </c>
      <c r="AE64" s="45">
        <f t="shared" ref="AE64:AI64" si="78">AE8</f>
        <v>325.40834193051063</v>
      </c>
      <c r="AF64" s="45">
        <f t="shared" ref="AF64:AH64" si="79">AF8</f>
        <v>323.22015389671157</v>
      </c>
      <c r="AG64" s="45">
        <f t="shared" si="79"/>
        <v>292.75164023785328</v>
      </c>
      <c r="AH64" s="45">
        <f t="shared" si="79"/>
        <v>340.65349954274421</v>
      </c>
      <c r="AI64" s="45">
        <f t="shared" si="78"/>
        <v>276.75091094211143</v>
      </c>
    </row>
    <row r="65" spans="1:35" x14ac:dyDescent="0.2">
      <c r="B65" s="5" t="s">
        <v>7</v>
      </c>
      <c r="C65" s="45">
        <f>C14</f>
        <v>251.9</v>
      </c>
      <c r="D65" s="45">
        <f t="shared" ref="D65:T65" si="80">D14</f>
        <v>351.7</v>
      </c>
      <c r="E65" s="45">
        <f t="shared" si="80"/>
        <v>386.6</v>
      </c>
      <c r="F65" s="45">
        <f t="shared" si="80"/>
        <v>390.7</v>
      </c>
      <c r="G65" s="45">
        <f t="shared" si="80"/>
        <v>404</v>
      </c>
      <c r="H65" s="45">
        <f t="shared" si="80"/>
        <v>398.6</v>
      </c>
      <c r="I65" s="45">
        <f t="shared" si="80"/>
        <v>461.4</v>
      </c>
      <c r="J65" s="45">
        <f t="shared" si="80"/>
        <v>479.9</v>
      </c>
      <c r="K65" s="45">
        <f t="shared" si="80"/>
        <v>531.9</v>
      </c>
      <c r="L65" s="45">
        <f t="shared" si="80"/>
        <v>624.1</v>
      </c>
      <c r="M65" s="45">
        <f t="shared" si="80"/>
        <v>671</v>
      </c>
      <c r="N65" s="45">
        <f t="shared" si="80"/>
        <v>718.6</v>
      </c>
      <c r="O65" s="45">
        <f t="shared" si="80"/>
        <v>712.6</v>
      </c>
      <c r="P65" s="45">
        <f t="shared" si="80"/>
        <v>893.34082998535598</v>
      </c>
      <c r="Q65" s="45">
        <f t="shared" si="80"/>
        <v>937.39444916769401</v>
      </c>
      <c r="R65" s="45">
        <f t="shared" si="80"/>
        <v>982.13440094280804</v>
      </c>
      <c r="S65" s="45">
        <f t="shared" si="80"/>
        <v>904.81539561946204</v>
      </c>
      <c r="T65" s="45">
        <f t="shared" si="80"/>
        <v>853.53321780006797</v>
      </c>
      <c r="U65" s="45">
        <f t="shared" ref="U65:V65" si="81">U14</f>
        <v>897.66956754542298</v>
      </c>
      <c r="V65" s="45">
        <f t="shared" si="81"/>
        <v>951.54309853505504</v>
      </c>
      <c r="W65" s="45">
        <f t="shared" ref="W65:Z65" si="82">W14</f>
        <v>993.03873670861401</v>
      </c>
      <c r="X65" s="45">
        <f t="shared" si="82"/>
        <v>888.48932946235902</v>
      </c>
      <c r="Y65" s="45">
        <f t="shared" si="82"/>
        <v>877.98721808768698</v>
      </c>
      <c r="Z65" s="45">
        <f t="shared" si="82"/>
        <v>859.30601936899905</v>
      </c>
      <c r="AA65" s="45">
        <f t="shared" ref="AA65:AD65" si="83">AA14</f>
        <v>789.86449528931905</v>
      </c>
      <c r="AB65" s="45">
        <f t="shared" si="83"/>
        <v>802.20382275731197</v>
      </c>
      <c r="AC65" s="45">
        <f t="shared" si="83"/>
        <v>756.28460000698703</v>
      </c>
      <c r="AD65" s="45">
        <f t="shared" si="83"/>
        <v>780.52729482638995</v>
      </c>
      <c r="AE65" s="45">
        <f t="shared" ref="AE65:AI65" si="84">AE14</f>
        <v>885.93620155833696</v>
      </c>
      <c r="AF65" s="45">
        <f t="shared" ref="AF65:AH65" si="85">AF14</f>
        <v>832.20487476962001</v>
      </c>
      <c r="AG65" s="45">
        <f t="shared" si="85"/>
        <v>759.44352997507997</v>
      </c>
      <c r="AH65" s="45">
        <f t="shared" si="85"/>
        <v>825.00120623821294</v>
      </c>
      <c r="AI65" s="45">
        <f t="shared" si="84"/>
        <v>774.63288283731094</v>
      </c>
    </row>
    <row r="66" spans="1:35" x14ac:dyDescent="0.2">
      <c r="B66" s="5" t="s">
        <v>58</v>
      </c>
      <c r="C66" s="45">
        <f>C16</f>
        <v>466.7</v>
      </c>
      <c r="D66" s="45">
        <f t="shared" ref="D66:T66" si="86">D16</f>
        <v>542.79999999999995</v>
      </c>
      <c r="E66" s="45">
        <f t="shared" si="86"/>
        <v>546</v>
      </c>
      <c r="F66" s="45">
        <f t="shared" si="86"/>
        <v>555</v>
      </c>
      <c r="G66" s="45">
        <f t="shared" si="86"/>
        <v>554.1</v>
      </c>
      <c r="H66" s="45">
        <f t="shared" si="86"/>
        <v>561</v>
      </c>
      <c r="I66" s="45">
        <f t="shared" si="86"/>
        <v>579.6</v>
      </c>
      <c r="J66" s="45">
        <f t="shared" si="86"/>
        <v>587.70000000000005</v>
      </c>
      <c r="K66" s="45">
        <f t="shared" si="86"/>
        <v>616.9</v>
      </c>
      <c r="L66" s="45">
        <f t="shared" si="86"/>
        <v>628.6</v>
      </c>
      <c r="M66" s="45">
        <f t="shared" si="86"/>
        <v>687.4</v>
      </c>
      <c r="N66" s="45">
        <f t="shared" si="86"/>
        <v>707.6</v>
      </c>
      <c r="O66" s="45">
        <f t="shared" si="86"/>
        <v>751.2</v>
      </c>
      <c r="P66" s="45">
        <f t="shared" si="86"/>
        <v>808.17378542799997</v>
      </c>
      <c r="Q66" s="45">
        <f t="shared" si="86"/>
        <v>839.00667046199999</v>
      </c>
      <c r="R66" s="45">
        <f t="shared" si="86"/>
        <v>886.54912742399995</v>
      </c>
      <c r="S66" s="45">
        <f t="shared" si="86"/>
        <v>907.35268626599998</v>
      </c>
      <c r="T66" s="45">
        <f t="shared" si="86"/>
        <v>926.13869706200001</v>
      </c>
      <c r="U66" s="45">
        <f t="shared" ref="U66:V66" si="87">U16</f>
        <v>947.02920809600005</v>
      </c>
      <c r="V66" s="45">
        <f t="shared" si="87"/>
        <v>989.34862189800003</v>
      </c>
      <c r="W66" s="45">
        <f t="shared" ref="W66:Z66" si="88">W16</f>
        <v>975.57622723400004</v>
      </c>
      <c r="X66" s="45">
        <f t="shared" si="88"/>
        <v>920.36106768000002</v>
      </c>
      <c r="Y66" s="45">
        <f t="shared" si="88"/>
        <v>917.35024913200004</v>
      </c>
      <c r="Z66" s="45">
        <f t="shared" si="88"/>
        <v>881.41368008434802</v>
      </c>
      <c r="AA66" s="45">
        <f t="shared" ref="AA66:AD66" si="89">AA16</f>
        <v>826.33958780728506</v>
      </c>
      <c r="AB66" s="45">
        <f t="shared" si="89"/>
        <v>838.75491628957195</v>
      </c>
      <c r="AC66" s="45">
        <f t="shared" si="89"/>
        <v>842.06752883808895</v>
      </c>
      <c r="AD66" s="45">
        <f t="shared" si="89"/>
        <v>856.57378936775694</v>
      </c>
      <c r="AE66" s="45">
        <f t="shared" ref="AE66:AI66" si="90">AE16</f>
        <v>877.32733745447797</v>
      </c>
      <c r="AF66" s="45">
        <f t="shared" ref="AF66:AH66" si="91">AF16</f>
        <v>865.81468095044499</v>
      </c>
      <c r="AG66" s="45">
        <f t="shared" si="91"/>
        <v>893.297953200199</v>
      </c>
      <c r="AH66" s="45">
        <f t="shared" si="91"/>
        <v>845.20604470959904</v>
      </c>
      <c r="AI66" s="45">
        <f t="shared" si="90"/>
        <v>860.43376753524001</v>
      </c>
    </row>
    <row r="67" spans="1:35" x14ac:dyDescent="0.2">
      <c r="B67" s="5" t="s">
        <v>59</v>
      </c>
      <c r="C67" s="45">
        <f>C17</f>
        <v>73.900000000000006</v>
      </c>
      <c r="D67" s="45">
        <f t="shared" ref="D67:T67" si="92">D17</f>
        <v>78.699999999999989</v>
      </c>
      <c r="E67" s="45">
        <f t="shared" si="92"/>
        <v>72.5</v>
      </c>
      <c r="F67" s="45">
        <f t="shared" si="92"/>
        <v>71.5</v>
      </c>
      <c r="G67" s="45">
        <f t="shared" si="92"/>
        <v>57.5</v>
      </c>
      <c r="H67" s="45">
        <f t="shared" si="92"/>
        <v>54</v>
      </c>
      <c r="I67" s="45">
        <f t="shared" si="92"/>
        <v>55.900000000000006</v>
      </c>
      <c r="J67" s="45">
        <f t="shared" si="92"/>
        <v>46.5</v>
      </c>
      <c r="K67" s="45">
        <f t="shared" si="92"/>
        <v>48.7</v>
      </c>
      <c r="L67" s="45">
        <f t="shared" si="92"/>
        <v>48.6</v>
      </c>
      <c r="M67" s="45">
        <f t="shared" si="92"/>
        <v>42.800000000000004</v>
      </c>
      <c r="N67" s="45">
        <f t="shared" si="92"/>
        <v>43</v>
      </c>
      <c r="O67" s="45">
        <f t="shared" si="92"/>
        <v>38.799999999999997</v>
      </c>
      <c r="P67" s="45">
        <f t="shared" si="92"/>
        <v>41.983996489881001</v>
      </c>
      <c r="Q67" s="45">
        <f t="shared" si="92"/>
        <v>43.155983260517502</v>
      </c>
      <c r="R67" s="45">
        <f t="shared" si="92"/>
        <v>49.272197720249899</v>
      </c>
      <c r="S67" s="45">
        <f t="shared" si="92"/>
        <v>43.14150396063777</v>
      </c>
      <c r="T67" s="45">
        <f t="shared" si="92"/>
        <v>49.498946911897924</v>
      </c>
      <c r="U67" s="45">
        <f t="shared" ref="U67:V67" si="93">U17</f>
        <v>55.075258298822206</v>
      </c>
      <c r="V67" s="45">
        <f t="shared" si="93"/>
        <v>68.628857567451305</v>
      </c>
      <c r="W67" s="45">
        <f t="shared" ref="W67:Z67" si="94">W17</f>
        <v>68.428443842909701</v>
      </c>
      <c r="X67" s="45">
        <f t="shared" si="94"/>
        <v>66.473894640408503</v>
      </c>
      <c r="Y67" s="45">
        <f t="shared" si="94"/>
        <v>74.462486333265403</v>
      </c>
      <c r="Z67" s="45">
        <f t="shared" si="94"/>
        <v>87.264923706098898</v>
      </c>
      <c r="AA67" s="45">
        <f t="shared" ref="AA67:AD67" si="95">AA17</f>
        <v>102.5529871433983</v>
      </c>
      <c r="AB67" s="45">
        <f t="shared" si="95"/>
        <v>112.897139222183</v>
      </c>
      <c r="AC67" s="45">
        <f t="shared" si="95"/>
        <v>119.3811001873291</v>
      </c>
      <c r="AD67" s="45">
        <f t="shared" si="95"/>
        <v>132.13897407981469</v>
      </c>
      <c r="AE67" s="45">
        <f t="shared" ref="AE67:AI67" si="96">AE17</f>
        <v>144.51608927887531</v>
      </c>
      <c r="AF67" s="45">
        <f t="shared" ref="AF67:AH67" si="97">AF17</f>
        <v>164.98269431462279</v>
      </c>
      <c r="AG67" s="45">
        <f t="shared" si="97"/>
        <v>170.11240368824082</v>
      </c>
      <c r="AH67" s="45">
        <f t="shared" si="97"/>
        <v>184.7804620039949</v>
      </c>
      <c r="AI67" s="45">
        <f t="shared" si="96"/>
        <v>199.9807742993948</v>
      </c>
    </row>
    <row r="68" spans="1:35" x14ac:dyDescent="0.2">
      <c r="B68" s="5" t="s">
        <v>10</v>
      </c>
      <c r="C68" s="45">
        <f t="shared" ref="C68:T68" si="98">C7+C15</f>
        <v>40.4</v>
      </c>
      <c r="D68" s="45">
        <f t="shared" si="98"/>
        <v>24.5</v>
      </c>
      <c r="E68" s="45">
        <f t="shared" si="98"/>
        <v>17.200000000000003</v>
      </c>
      <c r="F68" s="45">
        <f t="shared" si="98"/>
        <v>17.899999999999999</v>
      </c>
      <c r="G68" s="45">
        <f t="shared" si="98"/>
        <v>10</v>
      </c>
      <c r="H68" s="45">
        <f t="shared" si="98"/>
        <v>8.1</v>
      </c>
      <c r="I68" s="45">
        <f t="shared" si="98"/>
        <v>5.6</v>
      </c>
      <c r="J68" s="45">
        <f t="shared" si="98"/>
        <v>0.4</v>
      </c>
      <c r="K68" s="45">
        <f t="shared" si="98"/>
        <v>0.4</v>
      </c>
      <c r="L68" s="45">
        <f t="shared" si="98"/>
        <v>0.3</v>
      </c>
      <c r="M68" s="45">
        <f t="shared" si="98"/>
        <v>0.3</v>
      </c>
      <c r="N68" s="45">
        <f t="shared" si="98"/>
        <v>0.3</v>
      </c>
      <c r="O68" s="45">
        <f t="shared" si="98"/>
        <v>0.2</v>
      </c>
      <c r="P68" s="45">
        <f t="shared" si="98"/>
        <v>0.20841030399999999</v>
      </c>
      <c r="Q68" s="45">
        <f t="shared" si="98"/>
        <v>0.17647868799999999</v>
      </c>
      <c r="R68" s="45">
        <f t="shared" si="98"/>
        <v>0.144547072</v>
      </c>
      <c r="S68" s="45">
        <f t="shared" si="98"/>
        <v>0.112615456</v>
      </c>
      <c r="T68" s="45">
        <f t="shared" si="98"/>
        <v>8.0683840000000007E-2</v>
      </c>
      <c r="U68" s="45">
        <f t="shared" ref="U68:V68" si="99">U7+U15</f>
        <v>9.5885999999999999E-2</v>
      </c>
      <c r="V68" s="45">
        <f t="shared" si="99"/>
        <v>5.8173500000000003E-2</v>
      </c>
      <c r="W68" s="45">
        <f t="shared" ref="W68:Z68" si="100">W7+W15</f>
        <v>4.6504377373968502E-2</v>
      </c>
      <c r="X68" s="45">
        <f t="shared" si="100"/>
        <v>2.2859450150510299E-2</v>
      </c>
      <c r="Y68" s="45">
        <f t="shared" si="100"/>
        <v>1.46179155286959E-2</v>
      </c>
      <c r="Z68" s="45">
        <f t="shared" si="100"/>
        <v>6.5193570462588396E-3</v>
      </c>
      <c r="AA68" s="45">
        <f t="shared" ref="AA68:AD68" si="101">AA7+AA15</f>
        <v>1.39911853263094E-3</v>
      </c>
      <c r="AB68" s="45">
        <f t="shared" si="101"/>
        <v>0</v>
      </c>
      <c r="AC68" s="45">
        <f t="shared" si="101"/>
        <v>0</v>
      </c>
      <c r="AD68" s="45">
        <f t="shared" si="101"/>
        <v>0</v>
      </c>
      <c r="AE68" s="45">
        <f t="shared" ref="AE68:AI68" si="102">AE7+AE15</f>
        <v>0</v>
      </c>
      <c r="AF68" s="45">
        <f t="shared" ref="AF68:AH68" si="103">AF7+AF15</f>
        <v>0</v>
      </c>
      <c r="AG68" s="45">
        <f t="shared" si="103"/>
        <v>0</v>
      </c>
      <c r="AH68" s="45">
        <f t="shared" si="103"/>
        <v>0</v>
      </c>
      <c r="AI68" s="45">
        <f t="shared" si="102"/>
        <v>0</v>
      </c>
    </row>
    <row r="69" spans="1:35" x14ac:dyDescent="0.2">
      <c r="A69" s="5" t="s">
        <v>30</v>
      </c>
    </row>
  </sheetData>
  <mergeCells count="3">
    <mergeCell ref="A26:B27"/>
    <mergeCell ref="A6:B6"/>
    <mergeCell ref="C26:AI26"/>
  </mergeCells>
  <phoneticPr fontId="0" type="noConversion"/>
  <printOptions horizontalCentered="1" verticalCentered="1"/>
  <pageMargins left="0.17" right="0.17" top="0.22" bottom="0.38" header="0" footer="0.31"/>
  <pageSetup paperSize="9" scale="43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4:AI72"/>
  <sheetViews>
    <sheetView zoomScaleNormal="100" workbookViewId="0">
      <selection activeCell="C1" sqref="C1"/>
    </sheetView>
  </sheetViews>
  <sheetFormatPr defaultColWidth="11.42578125" defaultRowHeight="10.5" x14ac:dyDescent="0.2"/>
  <cols>
    <col min="1" max="1" width="2.140625" style="5" customWidth="1"/>
    <col min="2" max="2" width="35.5703125" style="5" customWidth="1"/>
    <col min="3" max="20" width="9.140625" style="5" customWidth="1"/>
    <col min="21" max="21" width="9.5703125" style="5" customWidth="1"/>
    <col min="22" max="22" width="8.85546875" style="5" customWidth="1"/>
    <col min="23" max="35" width="9.7109375" style="5" customWidth="1"/>
    <col min="36" max="16384" width="11.42578125" style="5"/>
  </cols>
  <sheetData>
    <row r="4" spans="1:35" ht="12.75" x14ac:dyDescent="0.2">
      <c r="A4" s="56" t="s">
        <v>78</v>
      </c>
      <c r="B4" s="6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35" ht="11.25" thickBot="1" x14ac:dyDescent="0.25">
      <c r="B5" s="57"/>
      <c r="C5" s="58"/>
      <c r="AI5" s="86" t="s">
        <v>90</v>
      </c>
    </row>
    <row r="6" spans="1:35" ht="24" customHeight="1" thickBot="1" x14ac:dyDescent="0.25">
      <c r="A6" s="101" t="s">
        <v>93</v>
      </c>
      <c r="B6" s="101"/>
      <c r="C6" s="42">
        <v>1990</v>
      </c>
      <c r="D6" s="43">
        <v>1991</v>
      </c>
      <c r="E6" s="43">
        <v>1992</v>
      </c>
      <c r="F6" s="43">
        <v>1993</v>
      </c>
      <c r="G6" s="43">
        <v>1994</v>
      </c>
      <c r="H6" s="43">
        <v>1995</v>
      </c>
      <c r="I6" s="43">
        <v>1996</v>
      </c>
      <c r="J6" s="43">
        <v>1997</v>
      </c>
      <c r="K6" s="43">
        <v>1998</v>
      </c>
      <c r="L6" s="43">
        <v>1999</v>
      </c>
      <c r="M6" s="43">
        <v>2000</v>
      </c>
      <c r="N6" s="43">
        <v>2001</v>
      </c>
      <c r="O6" s="43">
        <f t="shared" ref="O6:T6" si="0">N6+1</f>
        <v>2002</v>
      </c>
      <c r="P6" s="43">
        <f t="shared" si="0"/>
        <v>2003</v>
      </c>
      <c r="Q6" s="43">
        <f t="shared" si="0"/>
        <v>2004</v>
      </c>
      <c r="R6" s="43">
        <f t="shared" si="0"/>
        <v>2005</v>
      </c>
      <c r="S6" s="43">
        <f t="shared" si="0"/>
        <v>2006</v>
      </c>
      <c r="T6" s="43">
        <f t="shared" si="0"/>
        <v>2007</v>
      </c>
      <c r="U6" s="43">
        <f t="shared" ref="U6" si="1">T6+1</f>
        <v>2008</v>
      </c>
      <c r="V6" s="43">
        <f t="shared" ref="V6" si="2">U6+1</f>
        <v>2009</v>
      </c>
      <c r="W6" s="43">
        <f t="shared" ref="W6" si="3">V6+1</f>
        <v>2010</v>
      </c>
      <c r="X6" s="43">
        <f t="shared" ref="X6" si="4">W6+1</f>
        <v>2011</v>
      </c>
      <c r="Y6" s="43">
        <f t="shared" ref="Y6" si="5">X6+1</f>
        <v>2012</v>
      </c>
      <c r="Z6" s="43">
        <f t="shared" ref="Z6" si="6">Y6+1</f>
        <v>2013</v>
      </c>
      <c r="AA6" s="43">
        <f t="shared" ref="AA6" si="7">Z6+1</f>
        <v>2014</v>
      </c>
      <c r="AB6" s="43">
        <f t="shared" ref="AB6" si="8">AA6+1</f>
        <v>2015</v>
      </c>
      <c r="AC6" s="43">
        <f t="shared" ref="AC6" si="9">AB6+1</f>
        <v>2016</v>
      </c>
      <c r="AD6" s="43">
        <f t="shared" ref="AD6" si="10">AC6+1</f>
        <v>2017</v>
      </c>
      <c r="AE6" s="43">
        <f t="shared" ref="AE6" si="11">AD6+1</f>
        <v>2018</v>
      </c>
      <c r="AF6" s="43">
        <v>2019</v>
      </c>
      <c r="AG6" s="43">
        <v>2020</v>
      </c>
      <c r="AH6" s="43">
        <v>2021</v>
      </c>
      <c r="AI6" s="43">
        <v>2022</v>
      </c>
    </row>
    <row r="7" spans="1:35" s="17" customFormat="1" ht="18" customHeight="1" x14ac:dyDescent="0.2">
      <c r="A7" s="20" t="s">
        <v>6</v>
      </c>
      <c r="B7" s="20"/>
      <c r="C7" s="21">
        <v>1.9</v>
      </c>
      <c r="D7" s="21">
        <v>1.3</v>
      </c>
      <c r="E7" s="21">
        <v>1</v>
      </c>
      <c r="F7" s="21">
        <v>1.1000000000000001</v>
      </c>
      <c r="G7" s="21">
        <v>0.8</v>
      </c>
      <c r="H7" s="21">
        <v>1.5</v>
      </c>
      <c r="I7" s="21">
        <v>1.1000000000000001</v>
      </c>
      <c r="J7" s="21">
        <v>0.7</v>
      </c>
      <c r="K7" s="21">
        <v>0.6</v>
      </c>
      <c r="L7" s="21">
        <v>0.6</v>
      </c>
      <c r="M7" s="21">
        <v>0.5</v>
      </c>
      <c r="N7" s="21">
        <v>0.4</v>
      </c>
      <c r="O7" s="21">
        <v>0.4</v>
      </c>
      <c r="P7" s="21">
        <v>0.29614309599999999</v>
      </c>
      <c r="Q7" s="21">
        <v>0.22883361199999999</v>
      </c>
      <c r="R7" s="21">
        <v>0.16152412799999999</v>
      </c>
      <c r="S7" s="21">
        <v>9.4214643999999806E-2</v>
      </c>
      <c r="T7" s="21">
        <v>2.6905160000000001E-2</v>
      </c>
      <c r="U7" s="21">
        <v>3.1615999999999998E-2</v>
      </c>
      <c r="V7" s="21">
        <v>3.1460000000000002E-2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</row>
    <row r="8" spans="1:35" s="17" customFormat="1" ht="18" customHeight="1" x14ac:dyDescent="0.2">
      <c r="A8" s="20" t="s">
        <v>29</v>
      </c>
      <c r="B8" s="20"/>
      <c r="C8" s="21">
        <f>SUM(C9:C12)</f>
        <v>248.498361064878</v>
      </c>
      <c r="D8" s="21">
        <f t="shared" ref="D8:AI8" si="12">SUM(D9:D12)</f>
        <v>260.55098960346805</v>
      </c>
      <c r="E8" s="21">
        <f t="shared" si="12"/>
        <v>252.21040402114201</v>
      </c>
      <c r="F8" s="21">
        <f t="shared" si="12"/>
        <v>273.14943957430597</v>
      </c>
      <c r="G8" s="21">
        <f t="shared" si="12"/>
        <v>240.63118435872198</v>
      </c>
      <c r="H8" s="21">
        <f t="shared" si="12"/>
        <v>257.88923839377503</v>
      </c>
      <c r="I8" s="21">
        <f t="shared" si="12"/>
        <v>272.31121676986197</v>
      </c>
      <c r="J8" s="21">
        <f t="shared" si="12"/>
        <v>251.33697199430199</v>
      </c>
      <c r="K8" s="21">
        <f t="shared" si="12"/>
        <v>271.461921616724</v>
      </c>
      <c r="L8" s="21">
        <f t="shared" si="12"/>
        <v>301.04946261338898</v>
      </c>
      <c r="M8" s="21">
        <f t="shared" si="12"/>
        <v>311.31607289002801</v>
      </c>
      <c r="N8" s="21">
        <f t="shared" si="12"/>
        <v>328.51738239276597</v>
      </c>
      <c r="O8" s="21">
        <f t="shared" si="12"/>
        <v>314.17666383183501</v>
      </c>
      <c r="P8" s="21">
        <f t="shared" si="12"/>
        <v>334.49663949031765</v>
      </c>
      <c r="Q8" s="21">
        <f t="shared" si="12"/>
        <v>337.12510827535647</v>
      </c>
      <c r="R8" s="21">
        <f t="shared" si="12"/>
        <v>345.40086691710729</v>
      </c>
      <c r="S8" s="21">
        <f t="shared" si="12"/>
        <v>302.28888305159307</v>
      </c>
      <c r="T8" s="21">
        <f t="shared" si="12"/>
        <v>293.66208847561916</v>
      </c>
      <c r="U8" s="21">
        <f t="shared" si="12"/>
        <v>281.31934531621897</v>
      </c>
      <c r="V8" s="21">
        <f t="shared" si="12"/>
        <v>278.40800535610708</v>
      </c>
      <c r="W8" s="21">
        <f t="shared" si="12"/>
        <v>296.81528999596833</v>
      </c>
      <c r="X8" s="21">
        <f t="shared" si="12"/>
        <v>260.16914933773438</v>
      </c>
      <c r="Y8" s="21">
        <f t="shared" si="12"/>
        <v>257.51693824973779</v>
      </c>
      <c r="Z8" s="21">
        <f t="shared" si="12"/>
        <v>237.14990500855762</v>
      </c>
      <c r="AA8" s="21">
        <f t="shared" si="12"/>
        <v>222.4000333134415</v>
      </c>
      <c r="AB8" s="21">
        <f t="shared" si="12"/>
        <v>206.68337231105247</v>
      </c>
      <c r="AC8" s="21">
        <f t="shared" si="12"/>
        <v>211.98096880586581</v>
      </c>
      <c r="AD8" s="21">
        <f t="shared" si="12"/>
        <v>204.48608747662215</v>
      </c>
      <c r="AE8" s="21">
        <f t="shared" si="12"/>
        <v>223.57459690337308</v>
      </c>
      <c r="AF8" s="21">
        <f t="shared" si="12"/>
        <v>229.1341109727326</v>
      </c>
      <c r="AG8" s="21">
        <f t="shared" si="12"/>
        <v>209.02064458930982</v>
      </c>
      <c r="AH8" s="21">
        <f t="shared" si="12"/>
        <v>238.29592219154588</v>
      </c>
      <c r="AI8" s="21">
        <f t="shared" si="12"/>
        <v>200.40253916408381</v>
      </c>
    </row>
    <row r="9" spans="1:35" ht="15" customHeight="1" x14ac:dyDescent="0.2">
      <c r="A9" s="25"/>
      <c r="B9" s="25" t="s">
        <v>2</v>
      </c>
      <c r="C9" s="26">
        <v>79.099999999999994</v>
      </c>
      <c r="D9" s="26">
        <v>83.7</v>
      </c>
      <c r="E9" s="26">
        <v>82.8</v>
      </c>
      <c r="F9" s="26">
        <v>83.2</v>
      </c>
      <c r="G9" s="26">
        <v>73.099999999999994</v>
      </c>
      <c r="H9" s="26">
        <v>71.099999999999994</v>
      </c>
      <c r="I9" s="26">
        <v>73.5</v>
      </c>
      <c r="J9" s="26">
        <v>68.599999999999994</v>
      </c>
      <c r="K9" s="26">
        <v>67.5</v>
      </c>
      <c r="L9" s="26">
        <v>70.5</v>
      </c>
      <c r="M9" s="26">
        <v>64.2</v>
      </c>
      <c r="N9" s="26">
        <v>62.5</v>
      </c>
      <c r="O9" s="26">
        <v>61.1</v>
      </c>
      <c r="P9" s="26">
        <v>63.3113492670008</v>
      </c>
      <c r="Q9" s="26">
        <v>68.067470374419401</v>
      </c>
      <c r="R9" s="26">
        <v>69.451039542445997</v>
      </c>
      <c r="S9" s="26">
        <v>60.805994769913397</v>
      </c>
      <c r="T9" s="26">
        <v>59.586215041425099</v>
      </c>
      <c r="U9" s="26">
        <v>59.568287084515902</v>
      </c>
      <c r="V9" s="26">
        <v>55.3398447017371</v>
      </c>
      <c r="W9" s="26">
        <v>57.159731663084003</v>
      </c>
      <c r="X9" s="26">
        <v>46.9815451862925</v>
      </c>
      <c r="Y9" s="26">
        <v>44.551930521191899</v>
      </c>
      <c r="Z9" s="26">
        <v>41.842577760256702</v>
      </c>
      <c r="AA9" s="26">
        <v>38.154634434604603</v>
      </c>
      <c r="AB9" s="26">
        <v>38.353728040505601</v>
      </c>
      <c r="AC9" s="26">
        <v>40.046837166260403</v>
      </c>
      <c r="AD9" s="26">
        <v>41.403207150232603</v>
      </c>
      <c r="AE9" s="26">
        <v>40.020234295928503</v>
      </c>
      <c r="AF9" s="26">
        <v>37.509691183780603</v>
      </c>
      <c r="AG9" s="26">
        <v>33.8134226293718</v>
      </c>
      <c r="AH9" s="26">
        <v>37.036025574449901</v>
      </c>
      <c r="AI9" s="26">
        <v>35.3404691769938</v>
      </c>
    </row>
    <row r="10" spans="1:35" ht="15" customHeight="1" x14ac:dyDescent="0.2">
      <c r="A10" s="25"/>
      <c r="B10" s="25" t="s">
        <v>21</v>
      </c>
      <c r="C10" s="26">
        <v>140.79836106487801</v>
      </c>
      <c r="D10" s="26">
        <v>148.25098960346801</v>
      </c>
      <c r="E10" s="26">
        <v>142.01040402114199</v>
      </c>
      <c r="F10" s="26">
        <v>166.84943957430599</v>
      </c>
      <c r="G10" s="26">
        <v>142.53118435872199</v>
      </c>
      <c r="H10" s="26">
        <v>163.28923839377501</v>
      </c>
      <c r="I10" s="26">
        <v>178.41121676986199</v>
      </c>
      <c r="J10" s="26">
        <v>164.736971994302</v>
      </c>
      <c r="K10" s="26">
        <v>185.961921616724</v>
      </c>
      <c r="L10" s="26">
        <v>213.94946261338899</v>
      </c>
      <c r="M10" s="26">
        <v>231.61607289002799</v>
      </c>
      <c r="N10" s="26">
        <v>251.417382392766</v>
      </c>
      <c r="O10" s="26">
        <v>240.07666383183499</v>
      </c>
      <c r="P10" s="26">
        <v>260.405069343977</v>
      </c>
      <c r="Q10" s="26">
        <v>261.63836492703302</v>
      </c>
      <c r="R10" s="26">
        <v>269.21665382671398</v>
      </c>
      <c r="S10" s="26">
        <v>236.90078696882799</v>
      </c>
      <c r="T10" s="26">
        <v>230.951998650127</v>
      </c>
      <c r="U10" s="26">
        <v>219.55058623170299</v>
      </c>
      <c r="V10" s="26">
        <v>221.04199265437001</v>
      </c>
      <c r="W10" s="26">
        <v>238.26393647370099</v>
      </c>
      <c r="X10" s="26">
        <v>211.90824856415301</v>
      </c>
      <c r="Y10" s="26">
        <v>212.167378505557</v>
      </c>
      <c r="Z10" s="26">
        <v>195.08192418781201</v>
      </c>
      <c r="AA10" s="26">
        <v>184.53586592064801</v>
      </c>
      <c r="AB10" s="26">
        <v>169.79608376535799</v>
      </c>
      <c r="AC10" s="26">
        <v>173.175949375161</v>
      </c>
      <c r="AD10" s="26">
        <v>165.181742708234</v>
      </c>
      <c r="AE10" s="26">
        <v>185.00331491308901</v>
      </c>
      <c r="AF10" s="26">
        <v>191.624419788952</v>
      </c>
      <c r="AG10" s="26">
        <v>175.20722195993801</v>
      </c>
      <c r="AH10" s="26">
        <v>201.25989661709599</v>
      </c>
      <c r="AI10" s="26">
        <v>165.06206998709001</v>
      </c>
    </row>
    <row r="11" spans="1:35" ht="15" customHeight="1" x14ac:dyDescent="0.2">
      <c r="A11" s="25"/>
      <c r="B11" s="25" t="s">
        <v>20</v>
      </c>
      <c r="C11" s="26">
        <v>27.7</v>
      </c>
      <c r="D11" s="26">
        <v>27.5</v>
      </c>
      <c r="E11" s="26">
        <v>26.3</v>
      </c>
      <c r="F11" s="26">
        <v>22.2</v>
      </c>
      <c r="G11" s="26">
        <v>24.4</v>
      </c>
      <c r="H11" s="26">
        <v>23.4</v>
      </c>
      <c r="I11" s="26">
        <v>20.2</v>
      </c>
      <c r="J11" s="26">
        <v>16.5</v>
      </c>
      <c r="K11" s="26">
        <v>16.7</v>
      </c>
      <c r="L11" s="26">
        <v>15.5</v>
      </c>
      <c r="M11" s="26">
        <v>14.6</v>
      </c>
      <c r="N11" s="26">
        <v>13.9</v>
      </c>
      <c r="O11" s="26">
        <v>12.4</v>
      </c>
      <c r="P11" s="26">
        <v>10.317591989722599</v>
      </c>
      <c r="Q11" s="26">
        <v>7.0677946082771399</v>
      </c>
      <c r="R11" s="26">
        <v>6.47520437457566</v>
      </c>
      <c r="S11" s="26">
        <v>4.4000000000000004</v>
      </c>
      <c r="T11" s="26">
        <v>3</v>
      </c>
      <c r="U11" s="26">
        <v>2.1</v>
      </c>
      <c r="V11" s="26">
        <v>1.8</v>
      </c>
      <c r="W11" s="26">
        <v>1.2416218591833299</v>
      </c>
      <c r="X11" s="26">
        <v>1.1893555872888899</v>
      </c>
      <c r="Y11" s="26">
        <v>0.74762922298888901</v>
      </c>
      <c r="Z11" s="26">
        <v>0.225403060488889</v>
      </c>
      <c r="AA11" s="26">
        <v>-0.29046704181111099</v>
      </c>
      <c r="AB11" s="26">
        <v>-1.4664394948111099</v>
      </c>
      <c r="AC11" s="26">
        <v>-1.24181773555556</v>
      </c>
      <c r="AD11" s="26">
        <v>-2.0988623818444401</v>
      </c>
      <c r="AE11" s="26">
        <v>-1.44895230564444</v>
      </c>
      <c r="AF11" s="26">
        <v>0</v>
      </c>
      <c r="AG11" s="26">
        <v>0</v>
      </c>
      <c r="AH11" s="26">
        <v>0</v>
      </c>
      <c r="AI11" s="26">
        <v>0</v>
      </c>
    </row>
    <row r="12" spans="1:35" ht="15" customHeight="1" x14ac:dyDescent="0.2">
      <c r="A12" s="25"/>
      <c r="B12" s="25" t="s">
        <v>18</v>
      </c>
      <c r="C12" s="26">
        <v>0.9</v>
      </c>
      <c r="D12" s="26">
        <v>1.1000000000000001</v>
      </c>
      <c r="E12" s="26">
        <v>1.1000000000000001</v>
      </c>
      <c r="F12" s="26">
        <v>0.9</v>
      </c>
      <c r="G12" s="26">
        <v>0.6</v>
      </c>
      <c r="H12" s="26">
        <v>0.1</v>
      </c>
      <c r="I12" s="26">
        <v>0.2</v>
      </c>
      <c r="J12" s="26">
        <v>1.5</v>
      </c>
      <c r="K12" s="26">
        <v>1.3</v>
      </c>
      <c r="L12" s="26">
        <v>1.1000000000000001</v>
      </c>
      <c r="M12" s="26">
        <v>0.9</v>
      </c>
      <c r="N12" s="26">
        <v>0.7</v>
      </c>
      <c r="O12" s="26">
        <v>0.6</v>
      </c>
      <c r="P12" s="26">
        <v>0.46262888961725102</v>
      </c>
      <c r="Q12" s="26">
        <v>0.35147836562683399</v>
      </c>
      <c r="R12" s="26">
        <v>0.25796917337166803</v>
      </c>
      <c r="S12" s="26">
        <v>0.18210131285175199</v>
      </c>
      <c r="T12" s="26">
        <v>0.12387478406708601</v>
      </c>
      <c r="U12" s="26">
        <v>0.10047200000000001</v>
      </c>
      <c r="V12" s="26">
        <v>0.22616800000000001</v>
      </c>
      <c r="W12" s="26">
        <v>0.15</v>
      </c>
      <c r="X12" s="26">
        <v>0.09</v>
      </c>
      <c r="Y12" s="26">
        <v>0.05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s="17" customFormat="1" ht="18" customHeight="1" x14ac:dyDescent="0.2">
      <c r="A13" s="20" t="s">
        <v>7</v>
      </c>
      <c r="B13" s="20"/>
      <c r="C13" s="21">
        <v>114.1</v>
      </c>
      <c r="D13" s="21">
        <v>145.5</v>
      </c>
      <c r="E13" s="21">
        <v>156.69999999999999</v>
      </c>
      <c r="F13" s="21">
        <v>162.80000000000001</v>
      </c>
      <c r="G13" s="21">
        <v>157.1</v>
      </c>
      <c r="H13" s="21">
        <v>167.4</v>
      </c>
      <c r="I13" s="21">
        <v>178.6</v>
      </c>
      <c r="J13" s="21">
        <v>177.1</v>
      </c>
      <c r="K13" s="21">
        <v>190.7</v>
      </c>
      <c r="L13" s="21">
        <v>233.2</v>
      </c>
      <c r="M13" s="21">
        <v>281.89999999999998</v>
      </c>
      <c r="N13" s="21">
        <v>302.60000000000002</v>
      </c>
      <c r="O13" s="21">
        <v>298.10000000000002</v>
      </c>
      <c r="P13" s="21">
        <v>420.44460068538598</v>
      </c>
      <c r="Q13" s="21">
        <v>454.80269281722701</v>
      </c>
      <c r="R13" s="21">
        <v>454.63393165854399</v>
      </c>
      <c r="S13" s="21">
        <v>428.854794007218</v>
      </c>
      <c r="T13" s="21">
        <v>409.96028057410899</v>
      </c>
      <c r="U13" s="21">
        <v>391.64705341368301</v>
      </c>
      <c r="V13" s="21">
        <v>409.22945772217599</v>
      </c>
      <c r="W13" s="21">
        <v>458.61102794047599</v>
      </c>
      <c r="X13" s="21">
        <v>413.639874119171</v>
      </c>
      <c r="Y13" s="21">
        <v>415.61899265672702</v>
      </c>
      <c r="Z13" s="21">
        <v>406.42064552059799</v>
      </c>
      <c r="AA13" s="21">
        <v>313.26034621778899</v>
      </c>
      <c r="AB13" s="21">
        <v>322.66789805120902</v>
      </c>
      <c r="AC13" s="21">
        <v>322.93350198819201</v>
      </c>
      <c r="AD13" s="21">
        <v>338.472157773579</v>
      </c>
      <c r="AE13" s="21">
        <v>375.23051959278001</v>
      </c>
      <c r="AF13" s="21">
        <v>367.805626364842</v>
      </c>
      <c r="AG13" s="21">
        <v>311.64428629215502</v>
      </c>
      <c r="AH13" s="21">
        <v>352.758694687934</v>
      </c>
      <c r="AI13" s="21">
        <v>332.76789186772999</v>
      </c>
    </row>
    <row r="14" spans="1:35" s="17" customFormat="1" ht="18" customHeight="1" x14ac:dyDescent="0.2">
      <c r="A14" s="20" t="s">
        <v>55</v>
      </c>
      <c r="B14" s="20"/>
      <c r="C14" s="21">
        <v>11.1</v>
      </c>
      <c r="D14" s="21">
        <v>4.4000000000000004</v>
      </c>
      <c r="E14" s="21">
        <v>3.9</v>
      </c>
      <c r="F14" s="21">
        <v>4.5999999999999996</v>
      </c>
      <c r="G14" s="21">
        <v>2.2999999999999998</v>
      </c>
      <c r="H14" s="21">
        <v>2.2000000000000002</v>
      </c>
      <c r="I14" s="21">
        <v>1.5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s="17" customFormat="1" ht="18" customHeight="1" x14ac:dyDescent="0.2">
      <c r="A15" s="20" t="s">
        <v>58</v>
      </c>
      <c r="B15" s="20"/>
      <c r="C15" s="21">
        <v>475.4</v>
      </c>
      <c r="D15" s="21">
        <v>492.1</v>
      </c>
      <c r="E15" s="21">
        <v>584.5</v>
      </c>
      <c r="F15" s="21">
        <v>589.5</v>
      </c>
      <c r="G15" s="21">
        <v>617.29999999999995</v>
      </c>
      <c r="H15" s="21">
        <v>646.29999999999995</v>
      </c>
      <c r="I15" s="21">
        <v>690.1</v>
      </c>
      <c r="J15" s="21">
        <v>726.4</v>
      </c>
      <c r="K15" s="21">
        <v>741.7</v>
      </c>
      <c r="L15" s="21">
        <v>791.5</v>
      </c>
      <c r="M15" s="21">
        <v>805</v>
      </c>
      <c r="N15" s="21">
        <v>957.2</v>
      </c>
      <c r="O15" s="21">
        <v>945.3</v>
      </c>
      <c r="P15" s="21">
        <v>1090.8839194863999</v>
      </c>
      <c r="Q15" s="21">
        <v>1144.30130815137</v>
      </c>
      <c r="R15" s="21">
        <v>1207.2008912634999</v>
      </c>
      <c r="S15" s="21">
        <v>1265.2743877784401</v>
      </c>
      <c r="T15" s="21">
        <v>1292.3221285696</v>
      </c>
      <c r="U15" s="21">
        <v>1311.9916461712</v>
      </c>
      <c r="V15" s="21">
        <v>1306.8515208138899</v>
      </c>
      <c r="W15" s="21">
        <v>1303.2793318081201</v>
      </c>
      <c r="X15" s="21">
        <v>1309.0920507897899</v>
      </c>
      <c r="Y15" s="21">
        <v>1276.8387074381001</v>
      </c>
      <c r="Z15" s="21">
        <v>1223.7040576556101</v>
      </c>
      <c r="AA15" s="21">
        <v>1199.6999408772101</v>
      </c>
      <c r="AB15" s="21">
        <v>1223.7260491464399</v>
      </c>
      <c r="AC15" s="21">
        <v>1222.9847632297301</v>
      </c>
      <c r="AD15" s="21">
        <v>1242.14562679291</v>
      </c>
      <c r="AE15" s="21">
        <v>1250.71886515952</v>
      </c>
      <c r="AF15" s="21">
        <v>1243.91192944353</v>
      </c>
      <c r="AG15" s="21">
        <v>1084.0105295266601</v>
      </c>
      <c r="AH15" s="21">
        <v>1157.0583035202901</v>
      </c>
      <c r="AI15" s="21">
        <v>1231.9232325742601</v>
      </c>
    </row>
    <row r="16" spans="1:35" s="17" customFormat="1" ht="18" customHeight="1" x14ac:dyDescent="0.2">
      <c r="A16" s="20" t="s">
        <v>96</v>
      </c>
      <c r="B16" s="20"/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1.51588085192222</v>
      </c>
      <c r="Q16" s="21">
        <v>2.0992827321277798</v>
      </c>
      <c r="R16" s="21">
        <v>2.2149816899111099</v>
      </c>
      <c r="S16" s="21">
        <v>2.13773181296111</v>
      </c>
      <c r="T16" s="21">
        <v>2.4593433368222199</v>
      </c>
      <c r="U16" s="21">
        <v>3.3264425345611102</v>
      </c>
      <c r="V16" s="21">
        <v>2.9874039448111098</v>
      </c>
      <c r="W16" s="21">
        <v>9.8462084134444492</v>
      </c>
      <c r="X16" s="21">
        <v>8.4894642621333301</v>
      </c>
      <c r="Y16" s="21">
        <v>4.4297126168166701</v>
      </c>
      <c r="Z16" s="21">
        <v>4.2920318279333296</v>
      </c>
      <c r="AA16" s="21">
        <v>4.1049460624555598</v>
      </c>
      <c r="AB16" s="21">
        <v>3.7062820429166701</v>
      </c>
      <c r="AC16" s="21">
        <v>4.2082295679888899</v>
      </c>
      <c r="AD16" s="21">
        <v>4.3550663318555598</v>
      </c>
      <c r="AE16" s="21">
        <v>5.8297051632222203</v>
      </c>
      <c r="AF16" s="21">
        <v>6.6972144596055596</v>
      </c>
      <c r="AG16" s="21">
        <v>4.5956301511833297</v>
      </c>
      <c r="AH16" s="21">
        <v>17.167105198377801</v>
      </c>
      <c r="AI16" s="21">
        <v>13.4252720319502</v>
      </c>
    </row>
    <row r="17" spans="1:35" s="17" customFormat="1" ht="18" customHeight="1" x14ac:dyDescent="0.2">
      <c r="A17" s="20" t="s">
        <v>59</v>
      </c>
      <c r="B17" s="20"/>
      <c r="C17" s="21">
        <f>SUM(C18:C22)</f>
        <v>14.399999999999999</v>
      </c>
      <c r="D17" s="21">
        <f t="shared" ref="D17:AI17" si="13">SUM(D18:D22)</f>
        <v>15.299999999999999</v>
      </c>
      <c r="E17" s="21">
        <f t="shared" si="13"/>
        <v>14.1</v>
      </c>
      <c r="F17" s="21">
        <f t="shared" si="13"/>
        <v>13.899999999999999</v>
      </c>
      <c r="G17" s="21">
        <f t="shared" si="13"/>
        <v>11.2</v>
      </c>
      <c r="H17" s="21">
        <f t="shared" si="13"/>
        <v>10.5</v>
      </c>
      <c r="I17" s="21">
        <f t="shared" si="13"/>
        <v>10.899999999999999</v>
      </c>
      <c r="J17" s="21">
        <f t="shared" si="13"/>
        <v>10.199999999999999</v>
      </c>
      <c r="K17" s="21">
        <f t="shared" si="13"/>
        <v>10.7</v>
      </c>
      <c r="L17" s="21">
        <f t="shared" si="13"/>
        <v>10.6</v>
      </c>
      <c r="M17" s="21">
        <f t="shared" si="13"/>
        <v>9.6</v>
      </c>
      <c r="N17" s="21">
        <f t="shared" si="13"/>
        <v>9.8000000000000007</v>
      </c>
      <c r="O17" s="21">
        <f t="shared" si="13"/>
        <v>8.9</v>
      </c>
      <c r="P17" s="21">
        <f t="shared" si="13"/>
        <v>9.7076442935002945</v>
      </c>
      <c r="Q17" s="21">
        <f t="shared" si="13"/>
        <v>10.518969074104605</v>
      </c>
      <c r="R17" s="21">
        <f t="shared" si="13"/>
        <v>12.909303162775764</v>
      </c>
      <c r="S17" s="21">
        <f t="shared" si="13"/>
        <v>11.636772039767024</v>
      </c>
      <c r="T17" s="21">
        <f t="shared" si="13"/>
        <v>13.559193091595574</v>
      </c>
      <c r="U17" s="21">
        <f t="shared" si="13"/>
        <v>14.407209837824755</v>
      </c>
      <c r="V17" s="21">
        <f t="shared" si="13"/>
        <v>28.177792015086787</v>
      </c>
      <c r="W17" s="21">
        <f t="shared" si="13"/>
        <v>37.193158164788457</v>
      </c>
      <c r="X17" s="21">
        <f t="shared" si="13"/>
        <v>41.077055633123109</v>
      </c>
      <c r="Y17" s="21">
        <f t="shared" si="13"/>
        <v>42.56795806801162</v>
      </c>
      <c r="Z17" s="21">
        <f t="shared" si="13"/>
        <v>49.311856357382553</v>
      </c>
      <c r="AA17" s="21">
        <f t="shared" si="13"/>
        <v>58.712542730996141</v>
      </c>
      <c r="AB17" s="21">
        <f t="shared" si="13"/>
        <v>69.862764380245352</v>
      </c>
      <c r="AC17" s="21">
        <f t="shared" si="13"/>
        <v>79.555038549861621</v>
      </c>
      <c r="AD17" s="21">
        <f t="shared" si="13"/>
        <v>93.775829007003566</v>
      </c>
      <c r="AE17" s="21">
        <f t="shared" si="13"/>
        <v>109.71757303433097</v>
      </c>
      <c r="AF17" s="21">
        <f t="shared" si="13"/>
        <v>133.52698959033938</v>
      </c>
      <c r="AG17" s="21">
        <f t="shared" si="13"/>
        <v>136.4783150163714</v>
      </c>
      <c r="AH17" s="21">
        <f t="shared" si="13"/>
        <v>154.49919695326952</v>
      </c>
      <c r="AI17" s="21">
        <f t="shared" si="13"/>
        <v>170.36053288208865</v>
      </c>
    </row>
    <row r="18" spans="1:35" ht="15" customHeight="1" x14ac:dyDescent="0.2">
      <c r="A18" s="25"/>
      <c r="B18" s="25" t="s">
        <v>46</v>
      </c>
      <c r="C18" s="26">
        <v>0.2</v>
      </c>
      <c r="D18" s="26">
        <v>0.2</v>
      </c>
      <c r="E18" s="26">
        <v>0.2</v>
      </c>
      <c r="F18" s="26">
        <v>0.2</v>
      </c>
      <c r="G18" s="26">
        <v>0.2</v>
      </c>
      <c r="H18" s="26">
        <v>0.2</v>
      </c>
      <c r="I18" s="26">
        <v>0.2</v>
      </c>
      <c r="J18" s="26">
        <v>0.2</v>
      </c>
      <c r="K18" s="26">
        <v>0.2</v>
      </c>
      <c r="L18" s="26">
        <v>0.2</v>
      </c>
      <c r="M18" s="26">
        <v>0.3</v>
      </c>
      <c r="N18" s="26">
        <v>0.4</v>
      </c>
      <c r="O18" s="26">
        <v>0.4</v>
      </c>
      <c r="P18" s="26">
        <v>0.43686038999999999</v>
      </c>
      <c r="Q18" s="26">
        <v>0.73011039</v>
      </c>
      <c r="R18" s="26">
        <v>1.0217181900000001</v>
      </c>
      <c r="S18" s="26">
        <v>1.54050614618423</v>
      </c>
      <c r="T18" s="26">
        <v>2.05600302004208</v>
      </c>
      <c r="U18" s="26">
        <v>3.0400377054140901</v>
      </c>
      <c r="V18" s="26">
        <v>4.5291603499036803</v>
      </c>
      <c r="W18" s="26">
        <v>5.4623566748406303</v>
      </c>
      <c r="X18" s="26">
        <v>6.1469196994484596</v>
      </c>
      <c r="Y18" s="26">
        <v>6.5195996994484604</v>
      </c>
      <c r="Z18" s="26">
        <v>6.8008005883373404</v>
      </c>
      <c r="AA18" s="26">
        <v>6.9824743661151203</v>
      </c>
      <c r="AB18" s="26">
        <v>7.1914743661151199</v>
      </c>
      <c r="AC18" s="26">
        <v>7.4614623661151196</v>
      </c>
      <c r="AD18" s="26">
        <v>7.6938623661151198</v>
      </c>
      <c r="AE18" s="26">
        <v>7.9059973661151197</v>
      </c>
      <c r="AF18" s="26">
        <v>8.0478973661151194</v>
      </c>
      <c r="AG18" s="26">
        <v>8.1585273661151199</v>
      </c>
      <c r="AH18" s="26">
        <v>8.2675540327817902</v>
      </c>
      <c r="AI18" s="26">
        <v>8.3542813055090601</v>
      </c>
    </row>
    <row r="19" spans="1:35" ht="15" customHeight="1" x14ac:dyDescent="0.2">
      <c r="A19" s="25"/>
      <c r="B19" s="25" t="s">
        <v>63</v>
      </c>
      <c r="C19" s="26">
        <v>14.2</v>
      </c>
      <c r="D19" s="26">
        <v>15.1</v>
      </c>
      <c r="E19" s="26">
        <v>13.9</v>
      </c>
      <c r="F19" s="26">
        <v>13.7</v>
      </c>
      <c r="G19" s="26">
        <v>11</v>
      </c>
      <c r="H19" s="26">
        <v>10.3</v>
      </c>
      <c r="I19" s="26">
        <v>10.7</v>
      </c>
      <c r="J19" s="26">
        <v>10</v>
      </c>
      <c r="K19" s="26">
        <v>10.5</v>
      </c>
      <c r="L19" s="26">
        <v>10.4</v>
      </c>
      <c r="M19" s="26">
        <v>9.1</v>
      </c>
      <c r="N19" s="26">
        <v>9.1</v>
      </c>
      <c r="O19" s="26">
        <v>8.1</v>
      </c>
      <c r="P19" s="26">
        <v>8.8205018800558506</v>
      </c>
      <c r="Q19" s="26">
        <v>8.7745498494879399</v>
      </c>
      <c r="R19" s="26">
        <v>9.82253025722021</v>
      </c>
      <c r="S19" s="26">
        <v>8.1815316450439095</v>
      </c>
      <c r="T19" s="26">
        <v>9.3301760411201595</v>
      </c>
      <c r="U19" s="26">
        <v>8.7568063221940005</v>
      </c>
      <c r="V19" s="26">
        <v>8.5240011237942195</v>
      </c>
      <c r="W19" s="26">
        <v>8.33619089989228</v>
      </c>
      <c r="X19" s="26">
        <v>8.3646485798857597</v>
      </c>
      <c r="Y19" s="26">
        <v>9.3540873089020504</v>
      </c>
      <c r="Z19" s="26">
        <v>11.695966474334099</v>
      </c>
      <c r="AA19" s="26">
        <v>16.664734271058801</v>
      </c>
      <c r="AB19" s="26">
        <v>19.0881766505358</v>
      </c>
      <c r="AC19" s="26">
        <v>17.036483655457602</v>
      </c>
      <c r="AD19" s="26">
        <v>18.458920386843999</v>
      </c>
      <c r="AE19" s="26">
        <v>19.627771151060301</v>
      </c>
      <c r="AF19" s="26">
        <v>30.310618117807799</v>
      </c>
      <c r="AG19" s="26">
        <v>25.411223193296799</v>
      </c>
      <c r="AH19" s="26">
        <v>28.421977414347499</v>
      </c>
      <c r="AI19" s="26">
        <v>33.2373793611266</v>
      </c>
    </row>
    <row r="20" spans="1:35" ht="15" customHeight="1" x14ac:dyDescent="0.2">
      <c r="A20" s="25"/>
      <c r="B20" s="25" t="s">
        <v>97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0.75926464998333298</v>
      </c>
      <c r="R20" s="26">
        <v>0.77745512444444398</v>
      </c>
      <c r="S20" s="26">
        <v>0.62723435829444396</v>
      </c>
      <c r="T20" s="26">
        <v>0.89690651914444397</v>
      </c>
      <c r="U20" s="26">
        <v>1.63301965427222</v>
      </c>
      <c r="V20" s="26">
        <v>1.9080917671111099</v>
      </c>
      <c r="W20" s="26">
        <v>8.0877719293111099</v>
      </c>
      <c r="X20" s="26">
        <v>6.9117131235666696</v>
      </c>
      <c r="Y20" s="26">
        <v>2.9231827926166698</v>
      </c>
      <c r="Z20" s="26">
        <v>3.01952608378889</v>
      </c>
      <c r="AA20" s="26">
        <v>2.7225458042000001</v>
      </c>
      <c r="AB20" s="26">
        <v>2.8089140351499999</v>
      </c>
      <c r="AC20" s="26">
        <v>2.9382129876666698</v>
      </c>
      <c r="AD20" s="26">
        <v>3.5345754628777799</v>
      </c>
      <c r="AE20" s="26">
        <v>4.8392799687888903</v>
      </c>
      <c r="AF20" s="26">
        <v>5.4276554967833297</v>
      </c>
      <c r="AG20" s="26">
        <v>3.19992502852778</v>
      </c>
      <c r="AH20" s="26">
        <v>6.7411831801000002</v>
      </c>
      <c r="AI20" s="26">
        <v>6.88709340957642</v>
      </c>
    </row>
    <row r="21" spans="1:35" ht="15" customHeight="1" x14ac:dyDescent="0.2">
      <c r="A21" s="25"/>
      <c r="B21" s="25" t="s">
        <v>54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0.2</v>
      </c>
      <c r="N21" s="26">
        <v>0.3</v>
      </c>
      <c r="O21" s="26">
        <v>0.4</v>
      </c>
      <c r="P21" s="26">
        <v>0.45028202344444401</v>
      </c>
      <c r="Q21" s="26">
        <v>0.255044184633333</v>
      </c>
      <c r="R21" s="26">
        <v>1.28759959111111</v>
      </c>
      <c r="S21" s="26">
        <v>1.2874998902444399</v>
      </c>
      <c r="T21" s="26">
        <v>1.27610751128889</v>
      </c>
      <c r="U21" s="26">
        <v>0.97734615594444496</v>
      </c>
      <c r="V21" s="26">
        <v>1.4216387742777801</v>
      </c>
      <c r="W21" s="26">
        <v>1.98397666074444</v>
      </c>
      <c r="X21" s="26">
        <v>2.6121002302222198</v>
      </c>
      <c r="Y21" s="26">
        <v>3.3584722670444398</v>
      </c>
      <c r="Z21" s="26">
        <v>3.5194832109222198</v>
      </c>
      <c r="AA21" s="26">
        <v>2.3801302896222198</v>
      </c>
      <c r="AB21" s="26">
        <v>3.3444193284444399</v>
      </c>
      <c r="AC21" s="26">
        <v>3.2524755406222199</v>
      </c>
      <c r="AD21" s="26">
        <v>2.9313767911666702</v>
      </c>
      <c r="AE21" s="26">
        <v>3.2791745483666701</v>
      </c>
      <c r="AF21" s="26">
        <v>3.9866084366222201</v>
      </c>
      <c r="AG21" s="26">
        <v>2.87460752668889</v>
      </c>
      <c r="AH21" s="26">
        <v>3.1132543934222201</v>
      </c>
      <c r="AI21" s="26">
        <v>2.7639805402395599</v>
      </c>
    </row>
    <row r="22" spans="1:35" ht="15" customHeight="1" thickBot="1" x14ac:dyDescent="0.25">
      <c r="A22" s="25"/>
      <c r="B22" s="25" t="s">
        <v>116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11.7949</v>
      </c>
      <c r="W22" s="26">
        <v>13.322862000000001</v>
      </c>
      <c r="X22" s="26">
        <v>17.041674</v>
      </c>
      <c r="Y22" s="26">
        <v>20.412616</v>
      </c>
      <c r="Z22" s="26">
        <v>24.27608</v>
      </c>
      <c r="AA22" s="26">
        <v>29.962658000000001</v>
      </c>
      <c r="AB22" s="26">
        <v>37.429780000000001</v>
      </c>
      <c r="AC22" s="26">
        <v>48.866404000000003</v>
      </c>
      <c r="AD22" s="26">
        <v>61.157094000000001</v>
      </c>
      <c r="AE22" s="26">
        <v>74.065349999999995</v>
      </c>
      <c r="AF22" s="26">
        <v>85.754210173010904</v>
      </c>
      <c r="AG22" s="26">
        <v>96.834031901742804</v>
      </c>
      <c r="AH22" s="26">
        <v>107.955227932618</v>
      </c>
      <c r="AI22" s="26">
        <v>119.11779826563701</v>
      </c>
    </row>
    <row r="23" spans="1:35" s="6" customFormat="1" ht="18" customHeight="1" thickBot="1" x14ac:dyDescent="0.25">
      <c r="A23" s="22" t="s">
        <v>3</v>
      </c>
      <c r="B23" s="22"/>
      <c r="C23" s="23">
        <f>C7+C8+C13+C14+C15+C16+C17</f>
        <v>865.39836106487803</v>
      </c>
      <c r="D23" s="23">
        <f t="shared" ref="D23:V23" si="14">D7+D8+D13+D14+D15+D16+D17</f>
        <v>919.15098960346802</v>
      </c>
      <c r="E23" s="23">
        <f t="shared" si="14"/>
        <v>1012.410404021142</v>
      </c>
      <c r="F23" s="23">
        <f t="shared" si="14"/>
        <v>1045.0494395743062</v>
      </c>
      <c r="G23" s="23">
        <f t="shared" si="14"/>
        <v>1029.3311843587219</v>
      </c>
      <c r="H23" s="23">
        <f t="shared" si="14"/>
        <v>1085.7892383937749</v>
      </c>
      <c r="I23" s="23">
        <f t="shared" si="14"/>
        <v>1154.5112167698621</v>
      </c>
      <c r="J23" s="23">
        <f t="shared" si="14"/>
        <v>1165.7369719943019</v>
      </c>
      <c r="K23" s="23">
        <f t="shared" si="14"/>
        <v>1215.1619216167242</v>
      </c>
      <c r="L23" s="23">
        <f t="shared" si="14"/>
        <v>1336.949462613389</v>
      </c>
      <c r="M23" s="23">
        <f t="shared" si="14"/>
        <v>1408.316072890028</v>
      </c>
      <c r="N23" s="23">
        <f t="shared" si="14"/>
        <v>1598.517382392766</v>
      </c>
      <c r="O23" s="23">
        <f t="shared" si="14"/>
        <v>1566.876663831835</v>
      </c>
      <c r="P23" s="23">
        <f t="shared" si="14"/>
        <v>1857.344827903526</v>
      </c>
      <c r="Q23" s="23">
        <f t="shared" si="14"/>
        <v>1949.0761946621858</v>
      </c>
      <c r="R23" s="23">
        <f t="shared" si="14"/>
        <v>2022.5214988198381</v>
      </c>
      <c r="S23" s="23">
        <f t="shared" si="14"/>
        <v>2010.2867833339794</v>
      </c>
      <c r="T23" s="23">
        <f t="shared" si="14"/>
        <v>2011.9899392077459</v>
      </c>
      <c r="U23" s="23">
        <f t="shared" si="14"/>
        <v>2002.7233132734877</v>
      </c>
      <c r="V23" s="23">
        <f t="shared" si="14"/>
        <v>2025.6856398520711</v>
      </c>
      <c r="W23" s="23">
        <f t="shared" ref="W23:Z23" si="15">W7+W8+W13+W14+W15+W16+W17</f>
        <v>2105.7450163227977</v>
      </c>
      <c r="X23" s="23">
        <f t="shared" si="15"/>
        <v>2032.4675941419518</v>
      </c>
      <c r="Y23" s="23">
        <f t="shared" si="15"/>
        <v>1996.9723090293933</v>
      </c>
      <c r="Z23" s="23">
        <f t="shared" si="15"/>
        <v>1920.8784963700818</v>
      </c>
      <c r="AA23" s="23">
        <f t="shared" ref="AA23:AD23" si="16">AA7+AA8+AA13+AA14+AA15+AA16+AA17</f>
        <v>1798.1778092018924</v>
      </c>
      <c r="AB23" s="23">
        <f t="shared" si="16"/>
        <v>1826.6463659318633</v>
      </c>
      <c r="AC23" s="23">
        <f t="shared" si="16"/>
        <v>1841.6625021416382</v>
      </c>
      <c r="AD23" s="23">
        <f t="shared" si="16"/>
        <v>1883.2347673819702</v>
      </c>
      <c r="AE23" s="23">
        <f t="shared" ref="AE23:AI23" si="17">AE7+AE8+AE13+AE14+AE15+AE16+AE17</f>
        <v>1965.0712598532264</v>
      </c>
      <c r="AF23" s="23">
        <f t="shared" ref="AF23:AH23" si="18">AF7+AF8+AF13+AF14+AF15+AF16+AF17</f>
        <v>1981.0758708310493</v>
      </c>
      <c r="AG23" s="23">
        <f t="shared" si="18"/>
        <v>1745.7494055756797</v>
      </c>
      <c r="AH23" s="23">
        <f t="shared" si="18"/>
        <v>1919.7792225514174</v>
      </c>
      <c r="AI23" s="23">
        <f t="shared" si="17"/>
        <v>1948.8794685201126</v>
      </c>
    </row>
    <row r="24" spans="1:35" s="6" customFormat="1" ht="18" customHeight="1" thickBot="1" x14ac:dyDescent="0.25">
      <c r="A24" s="22" t="s">
        <v>26</v>
      </c>
      <c r="B24" s="22"/>
      <c r="C24" s="23">
        <f>C23-C25</f>
        <v>389.99836106487805</v>
      </c>
      <c r="D24" s="23">
        <f t="shared" ref="D24:V24" si="19">D23-D25</f>
        <v>427.050989603468</v>
      </c>
      <c r="E24" s="23">
        <f t="shared" si="19"/>
        <v>427.91040402114197</v>
      </c>
      <c r="F24" s="23">
        <f t="shared" si="19"/>
        <v>455.54943957430623</v>
      </c>
      <c r="G24" s="23">
        <f t="shared" si="19"/>
        <v>412.03118435872193</v>
      </c>
      <c r="H24" s="23">
        <f t="shared" si="19"/>
        <v>439.48923839377494</v>
      </c>
      <c r="I24" s="23">
        <f t="shared" si="19"/>
        <v>464.41121676986211</v>
      </c>
      <c r="J24" s="23">
        <f t="shared" si="19"/>
        <v>439.33697199430196</v>
      </c>
      <c r="K24" s="23">
        <f t="shared" si="19"/>
        <v>473.46192161672411</v>
      </c>
      <c r="L24" s="23">
        <f t="shared" si="19"/>
        <v>545.44946261338896</v>
      </c>
      <c r="M24" s="23">
        <f t="shared" si="19"/>
        <v>603.31607289002795</v>
      </c>
      <c r="N24" s="23">
        <f t="shared" si="19"/>
        <v>641.31738239276592</v>
      </c>
      <c r="O24" s="23">
        <f t="shared" si="19"/>
        <v>621.57666383183505</v>
      </c>
      <c r="P24" s="23">
        <f t="shared" si="19"/>
        <v>766.46090841712612</v>
      </c>
      <c r="Q24" s="23">
        <f t="shared" si="19"/>
        <v>804.7748865108158</v>
      </c>
      <c r="R24" s="23">
        <f t="shared" si="19"/>
        <v>815.32060755633825</v>
      </c>
      <c r="S24" s="23">
        <f t="shared" si="19"/>
        <v>745.01239555553934</v>
      </c>
      <c r="T24" s="23">
        <f t="shared" si="19"/>
        <v>719.66781063814597</v>
      </c>
      <c r="U24" s="23">
        <f t="shared" si="19"/>
        <v>690.7316671022877</v>
      </c>
      <c r="V24" s="23">
        <f t="shared" si="19"/>
        <v>718.83411903818114</v>
      </c>
      <c r="W24" s="23">
        <f t="shared" ref="W24:Z24" si="20">W23-W25</f>
        <v>802.4656845146776</v>
      </c>
      <c r="X24" s="23">
        <f t="shared" si="20"/>
        <v>723.37554335216191</v>
      </c>
      <c r="Y24" s="23">
        <f t="shared" si="20"/>
        <v>720.1336015912932</v>
      </c>
      <c r="Z24" s="23">
        <f t="shared" si="20"/>
        <v>697.17443871447176</v>
      </c>
      <c r="AA24" s="23">
        <f t="shared" ref="AA24:AD24" si="21">AA23-AA25</f>
        <v>598.47786832468228</v>
      </c>
      <c r="AB24" s="23">
        <f t="shared" si="21"/>
        <v>602.92031678542344</v>
      </c>
      <c r="AC24" s="23">
        <f t="shared" si="21"/>
        <v>618.67773891190814</v>
      </c>
      <c r="AD24" s="23">
        <f t="shared" si="21"/>
        <v>641.08914058906021</v>
      </c>
      <c r="AE24" s="23">
        <f t="shared" ref="AE24:AI24" si="22">AE23-AE25</f>
        <v>714.3523946937064</v>
      </c>
      <c r="AF24" s="23">
        <f t="shared" ref="AF24:AH24" si="23">AF23-AF25</f>
        <v>737.16394138751934</v>
      </c>
      <c r="AG24" s="23">
        <f t="shared" si="23"/>
        <v>661.73887604901961</v>
      </c>
      <c r="AH24" s="23">
        <f t="shared" si="23"/>
        <v>762.72091903112732</v>
      </c>
      <c r="AI24" s="23">
        <f t="shared" si="22"/>
        <v>716.95623594585254</v>
      </c>
    </row>
    <row r="25" spans="1:35" s="6" customFormat="1" ht="18" customHeight="1" thickBot="1" x14ac:dyDescent="0.25">
      <c r="A25" s="22" t="s">
        <v>60</v>
      </c>
      <c r="B25" s="22"/>
      <c r="C25" s="23">
        <f>C15</f>
        <v>475.4</v>
      </c>
      <c r="D25" s="23">
        <f t="shared" ref="D25:V25" si="24">D15</f>
        <v>492.1</v>
      </c>
      <c r="E25" s="23">
        <f t="shared" si="24"/>
        <v>584.5</v>
      </c>
      <c r="F25" s="23">
        <f t="shared" si="24"/>
        <v>589.5</v>
      </c>
      <c r="G25" s="23">
        <f t="shared" si="24"/>
        <v>617.29999999999995</v>
      </c>
      <c r="H25" s="23">
        <f t="shared" si="24"/>
        <v>646.29999999999995</v>
      </c>
      <c r="I25" s="23">
        <f t="shared" si="24"/>
        <v>690.1</v>
      </c>
      <c r="J25" s="23">
        <f t="shared" si="24"/>
        <v>726.4</v>
      </c>
      <c r="K25" s="23">
        <f t="shared" si="24"/>
        <v>741.7</v>
      </c>
      <c r="L25" s="23">
        <f t="shared" si="24"/>
        <v>791.5</v>
      </c>
      <c r="M25" s="23">
        <f t="shared" si="24"/>
        <v>805</v>
      </c>
      <c r="N25" s="23">
        <f t="shared" si="24"/>
        <v>957.2</v>
      </c>
      <c r="O25" s="23">
        <f t="shared" si="24"/>
        <v>945.3</v>
      </c>
      <c r="P25" s="23">
        <f t="shared" si="24"/>
        <v>1090.8839194863999</v>
      </c>
      <c r="Q25" s="23">
        <f t="shared" si="24"/>
        <v>1144.30130815137</v>
      </c>
      <c r="R25" s="23">
        <f t="shared" si="24"/>
        <v>1207.2008912634999</v>
      </c>
      <c r="S25" s="23">
        <f t="shared" si="24"/>
        <v>1265.2743877784401</v>
      </c>
      <c r="T25" s="23">
        <f t="shared" si="24"/>
        <v>1292.3221285696</v>
      </c>
      <c r="U25" s="23">
        <f t="shared" si="24"/>
        <v>1311.9916461712</v>
      </c>
      <c r="V25" s="23">
        <f t="shared" si="24"/>
        <v>1306.8515208138899</v>
      </c>
      <c r="W25" s="23">
        <f t="shared" ref="W25:Z25" si="25">W15</f>
        <v>1303.2793318081201</v>
      </c>
      <c r="X25" s="23">
        <f t="shared" si="25"/>
        <v>1309.0920507897899</v>
      </c>
      <c r="Y25" s="23">
        <f t="shared" si="25"/>
        <v>1276.8387074381001</v>
      </c>
      <c r="Z25" s="23">
        <f t="shared" si="25"/>
        <v>1223.7040576556101</v>
      </c>
      <c r="AA25" s="23">
        <f t="shared" ref="AA25:AD25" si="26">AA15</f>
        <v>1199.6999408772101</v>
      </c>
      <c r="AB25" s="23">
        <f t="shared" si="26"/>
        <v>1223.7260491464399</v>
      </c>
      <c r="AC25" s="23">
        <f t="shared" si="26"/>
        <v>1222.9847632297301</v>
      </c>
      <c r="AD25" s="23">
        <f t="shared" si="26"/>
        <v>1242.14562679291</v>
      </c>
      <c r="AE25" s="23">
        <f t="shared" ref="AE25:AI25" si="27">AE15</f>
        <v>1250.71886515952</v>
      </c>
      <c r="AF25" s="23">
        <f t="shared" ref="AF25:AH25" si="28">AF15</f>
        <v>1243.91192944353</v>
      </c>
      <c r="AG25" s="23">
        <f t="shared" si="28"/>
        <v>1084.0105295266601</v>
      </c>
      <c r="AH25" s="23">
        <f t="shared" si="28"/>
        <v>1157.0583035202901</v>
      </c>
      <c r="AI25" s="23">
        <f t="shared" si="27"/>
        <v>1231.9232325742601</v>
      </c>
    </row>
    <row r="28" spans="1:35" ht="19.5" customHeight="1" x14ac:dyDescent="0.2">
      <c r="A28" s="97" t="s">
        <v>94</v>
      </c>
      <c r="B28" s="97"/>
      <c r="C28" s="97" t="s">
        <v>22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100"/>
      <c r="AF28" s="100"/>
      <c r="AG28" s="100"/>
      <c r="AH28" s="100"/>
      <c r="AI28" s="100"/>
    </row>
    <row r="29" spans="1:35" ht="18.75" customHeight="1" x14ac:dyDescent="0.2">
      <c r="A29" s="98"/>
      <c r="B29" s="98"/>
      <c r="C29" s="82">
        <v>1990</v>
      </c>
      <c r="D29" s="82">
        <v>1991</v>
      </c>
      <c r="E29" s="82">
        <v>1992</v>
      </c>
      <c r="F29" s="82">
        <v>1993</v>
      </c>
      <c r="G29" s="82">
        <v>1994</v>
      </c>
      <c r="H29" s="82">
        <v>1995</v>
      </c>
      <c r="I29" s="82">
        <v>1996</v>
      </c>
      <c r="J29" s="82">
        <v>1997</v>
      </c>
      <c r="K29" s="82">
        <v>1998</v>
      </c>
      <c r="L29" s="82">
        <v>1999</v>
      </c>
      <c r="M29" s="82">
        <v>2000</v>
      </c>
      <c r="N29" s="82">
        <v>2001</v>
      </c>
      <c r="O29" s="82">
        <v>2002</v>
      </c>
      <c r="P29" s="82">
        <v>2003</v>
      </c>
      <c r="Q29" s="82">
        <v>2004</v>
      </c>
      <c r="R29" s="82">
        <v>2005</v>
      </c>
      <c r="S29" s="82">
        <v>2006</v>
      </c>
      <c r="T29" s="82">
        <v>2007</v>
      </c>
      <c r="U29" s="82">
        <v>2008</v>
      </c>
      <c r="V29" s="82">
        <v>2009</v>
      </c>
      <c r="W29" s="82">
        <v>2010</v>
      </c>
      <c r="X29" s="82">
        <v>2011</v>
      </c>
      <c r="Y29" s="82">
        <v>2012</v>
      </c>
      <c r="Z29" s="82">
        <v>2013</v>
      </c>
      <c r="AA29" s="82">
        <v>2014</v>
      </c>
      <c r="AB29" s="82">
        <v>2015</v>
      </c>
      <c r="AC29" s="82">
        <v>2016</v>
      </c>
      <c r="AD29" s="82">
        <v>2017</v>
      </c>
      <c r="AE29" s="82">
        <v>2018</v>
      </c>
      <c r="AF29" s="82">
        <v>2019</v>
      </c>
      <c r="AG29" s="82">
        <v>2020</v>
      </c>
      <c r="AH29" s="82">
        <v>2021</v>
      </c>
      <c r="AI29" s="82">
        <v>2022</v>
      </c>
    </row>
    <row r="30" spans="1:35" ht="15" customHeight="1" x14ac:dyDescent="0.2">
      <c r="A30" s="40" t="s">
        <v>6</v>
      </c>
      <c r="B30" s="40"/>
      <c r="C30" s="40">
        <f>C7/C23</f>
        <v>2.1955206821307567E-3</v>
      </c>
      <c r="D30" s="40">
        <f t="shared" ref="D30:V30" si="29">D7/D23</f>
        <v>1.4143486921129624E-3</v>
      </c>
      <c r="E30" s="40">
        <f t="shared" si="29"/>
        <v>9.8774172611042948E-4</v>
      </c>
      <c r="F30" s="40">
        <f t="shared" si="29"/>
        <v>1.0525817806744889E-3</v>
      </c>
      <c r="G30" s="40">
        <f t="shared" si="29"/>
        <v>7.7720369513375207E-4</v>
      </c>
      <c r="H30" s="40">
        <f t="shared" si="29"/>
        <v>1.3814835761486949E-3</v>
      </c>
      <c r="I30" s="40">
        <f t="shared" si="29"/>
        <v>9.5278416010337633E-4</v>
      </c>
      <c r="J30" s="40">
        <f t="shared" si="29"/>
        <v>6.0047851000424608E-4</v>
      </c>
      <c r="K30" s="40">
        <f t="shared" si="29"/>
        <v>4.937613575001791E-4</v>
      </c>
      <c r="L30" s="40">
        <f t="shared" si="29"/>
        <v>4.4878285737678957E-4</v>
      </c>
      <c r="M30" s="40">
        <f t="shared" si="29"/>
        <v>3.5503393707205373E-4</v>
      </c>
      <c r="N30" s="40">
        <f t="shared" si="29"/>
        <v>2.5023187386380105E-4</v>
      </c>
      <c r="O30" s="40">
        <f t="shared" si="29"/>
        <v>2.5528493035424388E-4</v>
      </c>
      <c r="P30" s="40">
        <f t="shared" si="29"/>
        <v>1.5944432695046232E-4</v>
      </c>
      <c r="Q30" s="40">
        <f t="shared" si="29"/>
        <v>1.1740619100817733E-4</v>
      </c>
      <c r="R30" s="40">
        <f t="shared" si="29"/>
        <v>7.9862749589683458E-5</v>
      </c>
      <c r="S30" s="40">
        <f t="shared" si="29"/>
        <v>4.6866270415283049E-5</v>
      </c>
      <c r="T30" s="40">
        <f t="shared" si="29"/>
        <v>1.337241279178282E-5</v>
      </c>
      <c r="U30" s="40">
        <f t="shared" si="29"/>
        <v>1.5786504201782658E-5</v>
      </c>
      <c r="V30" s="40">
        <f t="shared" si="29"/>
        <v>1.5530544019800337E-5</v>
      </c>
      <c r="W30" s="40">
        <f t="shared" ref="W30:Z30" si="30">W7/W23</f>
        <v>0</v>
      </c>
      <c r="X30" s="40">
        <f t="shared" si="30"/>
        <v>0</v>
      </c>
      <c r="Y30" s="40">
        <f t="shared" si="30"/>
        <v>0</v>
      </c>
      <c r="Z30" s="40">
        <f t="shared" si="30"/>
        <v>0</v>
      </c>
      <c r="AA30" s="40">
        <f t="shared" ref="AA30:AD30" si="31">AA7/AA23</f>
        <v>0</v>
      </c>
      <c r="AB30" s="40">
        <f t="shared" si="31"/>
        <v>0</v>
      </c>
      <c r="AC30" s="40">
        <f t="shared" si="31"/>
        <v>0</v>
      </c>
      <c r="AD30" s="40">
        <f t="shared" si="31"/>
        <v>0</v>
      </c>
      <c r="AE30" s="40">
        <f t="shared" ref="AE30:AI30" si="32">AE7/AE23</f>
        <v>0</v>
      </c>
      <c r="AF30" s="40">
        <f t="shared" ref="AF30:AH30" si="33">AF7/AF23</f>
        <v>0</v>
      </c>
      <c r="AG30" s="40">
        <f t="shared" si="33"/>
        <v>0</v>
      </c>
      <c r="AH30" s="40">
        <f t="shared" si="33"/>
        <v>0</v>
      </c>
      <c r="AI30" s="40">
        <f t="shared" si="32"/>
        <v>0</v>
      </c>
    </row>
    <row r="31" spans="1:35" ht="15" customHeight="1" x14ac:dyDescent="0.2">
      <c r="A31" s="40" t="s">
        <v>29</v>
      </c>
      <c r="B31" s="40"/>
      <c r="C31" s="40">
        <f>C8/C23</f>
        <v>0.28714910062817689</v>
      </c>
      <c r="D31" s="40">
        <f t="shared" ref="D31:V31" si="34">D8/D23</f>
        <v>0.28346919336492543</v>
      </c>
      <c r="E31" s="40">
        <f t="shared" si="34"/>
        <v>0.24911873981085159</v>
      </c>
      <c r="F31" s="40">
        <f t="shared" si="34"/>
        <v>0.26137465772487428</v>
      </c>
      <c r="G31" s="40">
        <f t="shared" si="34"/>
        <v>0.23377430706001232</v>
      </c>
      <c r="H31" s="40">
        <f t="shared" si="34"/>
        <v>0.23751316487099711</v>
      </c>
      <c r="I31" s="40">
        <f t="shared" si="34"/>
        <v>0.23586710359709215</v>
      </c>
      <c r="J31" s="40">
        <f t="shared" si="34"/>
        <v>0.21560350064588199</v>
      </c>
      <c r="K31" s="40">
        <f t="shared" si="34"/>
        <v>0.22339567821180145</v>
      </c>
      <c r="L31" s="40">
        <f t="shared" si="34"/>
        <v>0.22517639673897283</v>
      </c>
      <c r="M31" s="40">
        <f t="shared" si="34"/>
        <v>0.22105554206391417</v>
      </c>
      <c r="N31" s="40">
        <f t="shared" si="34"/>
        <v>0.20551380048243176</v>
      </c>
      <c r="O31" s="40">
        <f t="shared" si="34"/>
        <v>0.20051141936309674</v>
      </c>
      <c r="P31" s="40">
        <f t="shared" si="34"/>
        <v>0.1800939892609387</v>
      </c>
      <c r="Q31" s="40">
        <f t="shared" si="34"/>
        <v>0.17296661320815476</v>
      </c>
      <c r="R31" s="40">
        <f t="shared" si="34"/>
        <v>0.17077735248730469</v>
      </c>
      <c r="S31" s="40">
        <f t="shared" si="34"/>
        <v>0.15037102445167508</v>
      </c>
      <c r="T31" s="40">
        <f t="shared" si="34"/>
        <v>0.14595604220131111</v>
      </c>
      <c r="U31" s="40">
        <f t="shared" si="34"/>
        <v>0.14046840292501384</v>
      </c>
      <c r="V31" s="40">
        <f t="shared" si="34"/>
        <v>0.1374388996391554</v>
      </c>
      <c r="W31" s="40">
        <f t="shared" ref="W31:Z31" si="35">W8/W23</f>
        <v>0.14095500057945684</v>
      </c>
      <c r="X31" s="40">
        <f t="shared" si="35"/>
        <v>0.12800654243521661</v>
      </c>
      <c r="Y31" s="40">
        <f t="shared" si="35"/>
        <v>0.12895368507883873</v>
      </c>
      <c r="Z31" s="40">
        <f t="shared" si="35"/>
        <v>0.12345908679632991</v>
      </c>
      <c r="AA31" s="40">
        <f t="shared" ref="AA31:AD31" si="36">AA8/AA23</f>
        <v>0.12368077960663527</v>
      </c>
      <c r="AB31" s="40">
        <f t="shared" si="36"/>
        <v>0.11314908904418014</v>
      </c>
      <c r="AC31" s="40">
        <f t="shared" si="36"/>
        <v>0.11510304877215924</v>
      </c>
      <c r="AD31" s="40">
        <f t="shared" si="36"/>
        <v>0.10858236637214064</v>
      </c>
      <c r="AE31" s="40">
        <f t="shared" ref="AE31:AI31" si="37">AE8/AE23</f>
        <v>0.11377429484163956</v>
      </c>
      <c r="AF31" s="40">
        <f t="shared" ref="AF31:AH31" si="38">AF8/AF23</f>
        <v>0.11566145161144799</v>
      </c>
      <c r="AG31" s="40">
        <f t="shared" si="38"/>
        <v>0.11973118474033391</v>
      </c>
      <c r="AH31" s="40">
        <f t="shared" si="38"/>
        <v>0.1241267325910772</v>
      </c>
      <c r="AI31" s="40">
        <f t="shared" si="37"/>
        <v>0.10282962204751435</v>
      </c>
    </row>
    <row r="32" spans="1:35" ht="15" customHeight="1" x14ac:dyDescent="0.2">
      <c r="A32" s="40" t="s">
        <v>7</v>
      </c>
      <c r="B32" s="40"/>
      <c r="C32" s="40">
        <f t="shared" ref="C32:V32" si="39">C13/C$23</f>
        <v>0.13184679464795754</v>
      </c>
      <c r="D32" s="40">
        <f t="shared" si="39"/>
        <v>0.15829825746341231</v>
      </c>
      <c r="E32" s="40">
        <f t="shared" si="39"/>
        <v>0.15477912848150427</v>
      </c>
      <c r="F32" s="40">
        <f t="shared" si="39"/>
        <v>0.15578210353982438</v>
      </c>
      <c r="G32" s="40">
        <f t="shared" si="39"/>
        <v>0.15262337563189055</v>
      </c>
      <c r="H32" s="40">
        <f t="shared" si="39"/>
        <v>0.15417356709819435</v>
      </c>
      <c r="I32" s="40">
        <f t="shared" si="39"/>
        <v>0.15469750090405726</v>
      </c>
      <c r="J32" s="40">
        <f t="shared" si="39"/>
        <v>0.15192106303107425</v>
      </c>
      <c r="K32" s="40">
        <f t="shared" si="39"/>
        <v>0.15693381812547361</v>
      </c>
      <c r="L32" s="40">
        <f t="shared" si="39"/>
        <v>0.17442693723377886</v>
      </c>
      <c r="M32" s="40">
        <f t="shared" si="39"/>
        <v>0.20016813372122386</v>
      </c>
      <c r="N32" s="40">
        <f t="shared" si="39"/>
        <v>0.18930041257796548</v>
      </c>
      <c r="O32" s="40">
        <f t="shared" si="39"/>
        <v>0.19025109434650025</v>
      </c>
      <c r="P32" s="40">
        <f t="shared" si="39"/>
        <v>0.22636862814535194</v>
      </c>
      <c r="Q32" s="40">
        <f t="shared" si="39"/>
        <v>0.23334269540758179</v>
      </c>
      <c r="R32" s="40">
        <f t="shared" si="39"/>
        <v>0.22478571027493527</v>
      </c>
      <c r="S32" s="40">
        <f t="shared" si="39"/>
        <v>0.21333015645458289</v>
      </c>
      <c r="T32" s="40">
        <f t="shared" si="39"/>
        <v>0.20375861359204289</v>
      </c>
      <c r="U32" s="40">
        <f t="shared" si="39"/>
        <v>0.19555724488647849</v>
      </c>
      <c r="V32" s="40">
        <f t="shared" si="39"/>
        <v>0.20202021955986252</v>
      </c>
      <c r="W32" s="40">
        <f t="shared" ref="W32:Z32" si="40">W13/W$23</f>
        <v>0.21779038980765833</v>
      </c>
      <c r="X32" s="40">
        <f t="shared" si="40"/>
        <v>0.20351609802359363</v>
      </c>
      <c r="Y32" s="40">
        <f t="shared" si="40"/>
        <v>0.20812456476110783</v>
      </c>
      <c r="Z32" s="40">
        <f t="shared" si="40"/>
        <v>0.21158061079272755</v>
      </c>
      <c r="AA32" s="40">
        <f t="shared" ref="AA32:AD32" si="41">AA13/AA$23</f>
        <v>0.17420988325777817</v>
      </c>
      <c r="AB32" s="40">
        <f t="shared" si="41"/>
        <v>0.17664497303319027</v>
      </c>
      <c r="AC32" s="40">
        <f t="shared" si="41"/>
        <v>0.17534890437996001</v>
      </c>
      <c r="AD32" s="40">
        <f t="shared" si="41"/>
        <v>0.17972913607798099</v>
      </c>
      <c r="AE32" s="40">
        <f t="shared" ref="AE32:AI32" si="42">AE13/AE$23</f>
        <v>0.19095008270631694</v>
      </c>
      <c r="AF32" s="40">
        <f t="shared" ref="AF32:AH32" si="43">AF13/AF$23</f>
        <v>0.18565953569993751</v>
      </c>
      <c r="AG32" s="40">
        <f t="shared" si="43"/>
        <v>0.17851604892248951</v>
      </c>
      <c r="AH32" s="40">
        <f t="shared" si="43"/>
        <v>0.18374961586422006</v>
      </c>
      <c r="AI32" s="40">
        <f t="shared" si="42"/>
        <v>0.17074831832489787</v>
      </c>
    </row>
    <row r="33" spans="1:35" ht="15" customHeight="1" x14ac:dyDescent="0.2">
      <c r="A33" s="40" t="s">
        <v>55</v>
      </c>
      <c r="B33" s="40"/>
      <c r="C33" s="40">
        <f t="shared" ref="C33:V33" si="44">C14/C$23</f>
        <v>1.2826462932448105E-2</v>
      </c>
      <c r="D33" s="40">
        <f t="shared" si="44"/>
        <v>4.7870263425361806E-3</v>
      </c>
      <c r="E33" s="40">
        <f t="shared" si="44"/>
        <v>3.8521927318306746E-3</v>
      </c>
      <c r="F33" s="40">
        <f t="shared" si="44"/>
        <v>4.4017056282751356E-3</v>
      </c>
      <c r="G33" s="40">
        <f t="shared" si="44"/>
        <v>2.2344606235095371E-3</v>
      </c>
      <c r="H33" s="40">
        <f t="shared" si="44"/>
        <v>2.0261759116847527E-3</v>
      </c>
      <c r="I33" s="40">
        <f t="shared" si="44"/>
        <v>1.2992511274136948E-3</v>
      </c>
      <c r="J33" s="40">
        <f t="shared" si="44"/>
        <v>0</v>
      </c>
      <c r="K33" s="40">
        <f t="shared" si="44"/>
        <v>0</v>
      </c>
      <c r="L33" s="40">
        <f t="shared" si="44"/>
        <v>0</v>
      </c>
      <c r="M33" s="40">
        <f t="shared" si="44"/>
        <v>0</v>
      </c>
      <c r="N33" s="40">
        <f t="shared" si="44"/>
        <v>0</v>
      </c>
      <c r="O33" s="40">
        <f t="shared" si="44"/>
        <v>0</v>
      </c>
      <c r="P33" s="40">
        <f t="shared" si="44"/>
        <v>0</v>
      </c>
      <c r="Q33" s="40">
        <f t="shared" si="44"/>
        <v>0</v>
      </c>
      <c r="R33" s="40">
        <f t="shared" si="44"/>
        <v>0</v>
      </c>
      <c r="S33" s="40">
        <f t="shared" si="44"/>
        <v>0</v>
      </c>
      <c r="T33" s="40">
        <f t="shared" si="44"/>
        <v>0</v>
      </c>
      <c r="U33" s="40">
        <f t="shared" si="44"/>
        <v>0</v>
      </c>
      <c r="V33" s="40">
        <f t="shared" si="44"/>
        <v>0</v>
      </c>
      <c r="W33" s="40">
        <f t="shared" ref="W33:Z33" si="45">W14/W$23</f>
        <v>0</v>
      </c>
      <c r="X33" s="40">
        <f t="shared" si="45"/>
        <v>0</v>
      </c>
      <c r="Y33" s="40">
        <f t="shared" si="45"/>
        <v>0</v>
      </c>
      <c r="Z33" s="40">
        <f t="shared" si="45"/>
        <v>0</v>
      </c>
      <c r="AA33" s="40">
        <f t="shared" ref="AA33:AD33" si="46">AA14/AA$23</f>
        <v>0</v>
      </c>
      <c r="AB33" s="40">
        <f t="shared" si="46"/>
        <v>0</v>
      </c>
      <c r="AC33" s="40">
        <f t="shared" si="46"/>
        <v>0</v>
      </c>
      <c r="AD33" s="40">
        <f t="shared" si="46"/>
        <v>0</v>
      </c>
      <c r="AE33" s="40">
        <f t="shared" ref="AE33:AI33" si="47">AE14/AE$23</f>
        <v>0</v>
      </c>
      <c r="AF33" s="40">
        <f t="shared" ref="AF33:AH33" si="48">AF14/AF$23</f>
        <v>0</v>
      </c>
      <c r="AG33" s="40">
        <f t="shared" si="48"/>
        <v>0</v>
      </c>
      <c r="AH33" s="40">
        <f t="shared" si="48"/>
        <v>0</v>
      </c>
      <c r="AI33" s="40">
        <f t="shared" si="47"/>
        <v>0</v>
      </c>
    </row>
    <row r="34" spans="1:35" ht="15" customHeight="1" x14ac:dyDescent="0.2">
      <c r="A34" s="40" t="s">
        <v>58</v>
      </c>
      <c r="B34" s="40"/>
      <c r="C34" s="40">
        <f>C15/C$23</f>
        <v>0.54934238541313773</v>
      </c>
      <c r="D34" s="40">
        <f t="shared" ref="D34:V34" si="49">D15/D$23</f>
        <v>0.53538537799137598</v>
      </c>
      <c r="E34" s="40">
        <f t="shared" si="49"/>
        <v>0.57733503891154603</v>
      </c>
      <c r="F34" s="40">
        <f t="shared" si="49"/>
        <v>0.56408814518873751</v>
      </c>
      <c r="G34" s="40">
        <f t="shared" si="49"/>
        <v>0.59970980125758133</v>
      </c>
      <c r="H34" s="40">
        <f t="shared" si="49"/>
        <v>0.5952352235099343</v>
      </c>
      <c r="I34" s="40">
        <f t="shared" si="49"/>
        <v>0.59774213535212717</v>
      </c>
      <c r="J34" s="40">
        <f t="shared" si="49"/>
        <v>0.62312512809583476</v>
      </c>
      <c r="K34" s="40">
        <f t="shared" si="49"/>
        <v>0.61037133142980482</v>
      </c>
      <c r="L34" s="40">
        <f t="shared" si="49"/>
        <v>0.59201938602288162</v>
      </c>
      <c r="M34" s="40">
        <f t="shared" si="49"/>
        <v>0.57160463868600653</v>
      </c>
      <c r="N34" s="40">
        <f t="shared" si="49"/>
        <v>0.59880487415607586</v>
      </c>
      <c r="O34" s="40">
        <f t="shared" si="49"/>
        <v>0.60330211165966685</v>
      </c>
      <c r="P34" s="40">
        <f t="shared" si="49"/>
        <v>0.58733515882332565</v>
      </c>
      <c r="Q34" s="40">
        <f t="shared" si="49"/>
        <v>0.58709931981376462</v>
      </c>
      <c r="R34" s="40">
        <f t="shared" si="49"/>
        <v>0.59687913921701885</v>
      </c>
      <c r="S34" s="40">
        <f t="shared" si="49"/>
        <v>0.62939994346479944</v>
      </c>
      <c r="T34" s="40">
        <f t="shared" si="49"/>
        <v>0.64231043276412858</v>
      </c>
      <c r="U34" s="40">
        <f t="shared" si="49"/>
        <v>0.65510379665313123</v>
      </c>
      <c r="V34" s="40">
        <f t="shared" si="49"/>
        <v>0.64514033920353253</v>
      </c>
      <c r="W34" s="40">
        <f t="shared" ref="W34:Z34" si="50">W15/W$23</f>
        <v>0.61891602340534069</v>
      </c>
      <c r="X34" s="40">
        <f t="shared" si="50"/>
        <v>0.64408999905479436</v>
      </c>
      <c r="Y34" s="40">
        <f t="shared" si="50"/>
        <v>0.63938728727725502</v>
      </c>
      <c r="Z34" s="40">
        <f t="shared" si="50"/>
        <v>0.63705437900838879</v>
      </c>
      <c r="AA34" s="40">
        <f t="shared" ref="AA34:AD34" si="51">AA15/AA$23</f>
        <v>0.66717536760710439</v>
      </c>
      <c r="AB34" s="40">
        <f t="shared" si="51"/>
        <v>0.66993046490537111</v>
      </c>
      <c r="AC34" s="40">
        <f t="shared" si="51"/>
        <v>0.66406562646931333</v>
      </c>
      <c r="AD34" s="40">
        <f t="shared" si="51"/>
        <v>0.65958087027020662</v>
      </c>
      <c r="AE34" s="40">
        <f t="shared" ref="AE34:AI34" si="52">AE15/AE$23</f>
        <v>0.63647506872241255</v>
      </c>
      <c r="AF34" s="40">
        <f t="shared" ref="AF34:AH34" si="53">AF15/AF$23</f>
        <v>0.62789716828044373</v>
      </c>
      <c r="AG34" s="40">
        <f t="shared" si="53"/>
        <v>0.62094280316778683</v>
      </c>
      <c r="AH34" s="40">
        <f t="shared" si="53"/>
        <v>0.60270383694565721</v>
      </c>
      <c r="AI34" s="40">
        <f t="shared" si="52"/>
        <v>0.63211873924133677</v>
      </c>
    </row>
    <row r="35" spans="1:35" ht="15" customHeight="1" x14ac:dyDescent="0.2">
      <c r="A35" s="40" t="s">
        <v>96</v>
      </c>
      <c r="B35" s="40"/>
      <c r="C35" s="40">
        <f t="shared" ref="C35:V35" si="54">C16/C$23</f>
        <v>0</v>
      </c>
      <c r="D35" s="40">
        <f t="shared" si="54"/>
        <v>0</v>
      </c>
      <c r="E35" s="40">
        <f t="shared" si="54"/>
        <v>0</v>
      </c>
      <c r="F35" s="40">
        <f t="shared" si="54"/>
        <v>0</v>
      </c>
      <c r="G35" s="40">
        <f t="shared" si="54"/>
        <v>0</v>
      </c>
      <c r="H35" s="40">
        <f t="shared" si="54"/>
        <v>0</v>
      </c>
      <c r="I35" s="40">
        <f t="shared" si="54"/>
        <v>0</v>
      </c>
      <c r="J35" s="40">
        <f t="shared" si="54"/>
        <v>0</v>
      </c>
      <c r="K35" s="40">
        <f t="shared" si="54"/>
        <v>0</v>
      </c>
      <c r="L35" s="40">
        <f t="shared" si="54"/>
        <v>0</v>
      </c>
      <c r="M35" s="40">
        <f t="shared" si="54"/>
        <v>0</v>
      </c>
      <c r="N35" s="40">
        <f t="shared" si="54"/>
        <v>0</v>
      </c>
      <c r="O35" s="40">
        <f t="shared" si="54"/>
        <v>0</v>
      </c>
      <c r="P35" s="40">
        <f t="shared" si="54"/>
        <v>8.1615477597300398E-4</v>
      </c>
      <c r="Q35" s="40">
        <f t="shared" si="54"/>
        <v>1.0770655030711244E-3</v>
      </c>
      <c r="R35" s="40">
        <f t="shared" si="54"/>
        <v>1.0951585390828104E-3</v>
      </c>
      <c r="S35" s="40">
        <f t="shared" si="54"/>
        <v>1.0633964420816457E-3</v>
      </c>
      <c r="T35" s="40">
        <f t="shared" si="54"/>
        <v>1.2223437547558647E-3</v>
      </c>
      <c r="U35" s="40">
        <f t="shared" si="54"/>
        <v>1.6609596106034134E-3</v>
      </c>
      <c r="V35" s="40">
        <f t="shared" si="54"/>
        <v>1.47476187125919E-3</v>
      </c>
      <c r="W35" s="40">
        <f t="shared" ref="W35:Z35" si="55">W16/W$23</f>
        <v>4.6758787683793745E-3</v>
      </c>
      <c r="X35" s="40">
        <f t="shared" si="55"/>
        <v>4.1769247817785415E-3</v>
      </c>
      <c r="Y35" s="40">
        <f t="shared" si="55"/>
        <v>2.2182143421756728E-3</v>
      </c>
      <c r="Z35" s="40">
        <f t="shared" si="55"/>
        <v>2.2344108885825201E-3</v>
      </c>
      <c r="AA35" s="40">
        <f t="shared" ref="AA35:AD35" si="56">AA16/AA$23</f>
        <v>2.28283657013736E-3</v>
      </c>
      <c r="AB35" s="40">
        <f t="shared" si="56"/>
        <v>2.0290090693202735E-3</v>
      </c>
      <c r="AC35" s="40">
        <f t="shared" si="56"/>
        <v>2.2850166971935472E-3</v>
      </c>
      <c r="AD35" s="40">
        <f t="shared" si="56"/>
        <v>2.3125456301499115E-3</v>
      </c>
      <c r="AE35" s="40">
        <f t="shared" ref="AE35:AI35" si="57">AE16/AE$23</f>
        <v>2.9666634906958277E-3</v>
      </c>
      <c r="AF35" s="40">
        <f t="shared" ref="AF35:AH35" si="58">AF16/AF$23</f>
        <v>3.3805946345690026E-3</v>
      </c>
      <c r="AG35" s="40">
        <f t="shared" si="58"/>
        <v>2.6324684038302E-3</v>
      </c>
      <c r="AH35" s="40">
        <f t="shared" si="58"/>
        <v>8.942228875444564E-3</v>
      </c>
      <c r="AI35" s="40">
        <f t="shared" si="57"/>
        <v>6.8887133600646529E-3</v>
      </c>
    </row>
    <row r="36" spans="1:35" ht="15" customHeight="1" thickBot="1" x14ac:dyDescent="0.25">
      <c r="A36" s="40" t="s">
        <v>59</v>
      </c>
      <c r="B36" s="40"/>
      <c r="C36" s="40">
        <f t="shared" ref="C36:V36" si="59">C17/C$23</f>
        <v>1.6639735696148891E-2</v>
      </c>
      <c r="D36" s="40">
        <f t="shared" si="59"/>
        <v>1.664579614563717E-2</v>
      </c>
      <c r="E36" s="40">
        <f t="shared" si="59"/>
        <v>1.3927158338157055E-2</v>
      </c>
      <c r="F36" s="40">
        <f t="shared" si="59"/>
        <v>1.3300806137613995E-2</v>
      </c>
      <c r="G36" s="40">
        <f t="shared" si="59"/>
        <v>1.0880851731872528E-2</v>
      </c>
      <c r="H36" s="40">
        <f t="shared" si="59"/>
        <v>9.6703850330408653E-3</v>
      </c>
      <c r="I36" s="40">
        <f t="shared" si="59"/>
        <v>9.4412248592061817E-3</v>
      </c>
      <c r="J36" s="40">
        <f t="shared" si="59"/>
        <v>8.7498297172047285E-3</v>
      </c>
      <c r="K36" s="40">
        <f t="shared" si="59"/>
        <v>8.8054108754198612E-3</v>
      </c>
      <c r="L36" s="40">
        <f t="shared" si="59"/>
        <v>7.9284971469899494E-3</v>
      </c>
      <c r="M36" s="40">
        <f t="shared" si="59"/>
        <v>6.8166515917834312E-3</v>
      </c>
      <c r="N36" s="40">
        <f t="shared" si="59"/>
        <v>6.1306809096631255E-3</v>
      </c>
      <c r="O36" s="40">
        <f t="shared" si="59"/>
        <v>5.6800897003819262E-3</v>
      </c>
      <c r="P36" s="40">
        <f t="shared" si="59"/>
        <v>5.2266246674602564E-3</v>
      </c>
      <c r="Q36" s="40">
        <f t="shared" si="59"/>
        <v>5.3968998764195334E-3</v>
      </c>
      <c r="R36" s="40">
        <f t="shared" si="59"/>
        <v>6.3827767320685956E-3</v>
      </c>
      <c r="S36" s="40">
        <f t="shared" si="59"/>
        <v>5.7886129164456367E-3</v>
      </c>
      <c r="T36" s="40">
        <f t="shared" si="59"/>
        <v>6.7391952749697786E-3</v>
      </c>
      <c r="U36" s="40">
        <f t="shared" si="59"/>
        <v>7.1938094205713857E-3</v>
      </c>
      <c r="V36" s="40">
        <f t="shared" si="59"/>
        <v>1.3910249182170495E-2</v>
      </c>
      <c r="W36" s="40">
        <f t="shared" ref="W36:Z36" si="60">W17/W$23</f>
        <v>1.7662707439164597E-2</v>
      </c>
      <c r="X36" s="40">
        <f t="shared" si="60"/>
        <v>2.0210435704616798E-2</v>
      </c>
      <c r="Y36" s="40">
        <f t="shared" si="60"/>
        <v>2.1316248540622636E-2</v>
      </c>
      <c r="Z36" s="40">
        <f t="shared" si="60"/>
        <v>2.5671512513971102E-2</v>
      </c>
      <c r="AA36" s="40">
        <f t="shared" ref="AA36:AD36" si="61">AA17/AA$23</f>
        <v>3.2651132958344792E-2</v>
      </c>
      <c r="AB36" s="40">
        <f t="shared" si="61"/>
        <v>3.8246463947938208E-2</v>
      </c>
      <c r="AC36" s="40">
        <f t="shared" si="61"/>
        <v>4.319740368137398E-2</v>
      </c>
      <c r="AD36" s="40">
        <f t="shared" si="61"/>
        <v>4.9795081649521886E-2</v>
      </c>
      <c r="AE36" s="40">
        <f t="shared" ref="AE36:AI36" si="62">AE17/AE$23</f>
        <v>5.5833890238935105E-2</v>
      </c>
      <c r="AF36" s="40">
        <f t="shared" ref="AF36:AH36" si="63">AF17/AF$23</f>
        <v>6.740124977360186E-2</v>
      </c>
      <c r="AG36" s="40">
        <f t="shared" si="63"/>
        <v>7.8177494765559546E-2</v>
      </c>
      <c r="AH36" s="40">
        <f t="shared" si="63"/>
        <v>8.0477585723600864E-2</v>
      </c>
      <c r="AI36" s="40">
        <f t="shared" si="62"/>
        <v>8.7414607026186392E-2</v>
      </c>
    </row>
    <row r="37" spans="1:35" ht="18" customHeight="1" thickBot="1" x14ac:dyDescent="0.25">
      <c r="A37" s="22" t="s">
        <v>3</v>
      </c>
      <c r="B37" s="22"/>
      <c r="C37" s="24">
        <f>SUM(C30:C36)</f>
        <v>0.99999999999999989</v>
      </c>
      <c r="D37" s="24">
        <f t="shared" ref="D37:V37" si="64">SUM(D30:D36)</f>
        <v>1</v>
      </c>
      <c r="E37" s="24">
        <f t="shared" si="64"/>
        <v>1</v>
      </c>
      <c r="F37" s="24">
        <f t="shared" si="64"/>
        <v>0.99999999999999978</v>
      </c>
      <c r="G37" s="24">
        <f t="shared" si="64"/>
        <v>0.99999999999999989</v>
      </c>
      <c r="H37" s="24">
        <f t="shared" si="64"/>
        <v>1</v>
      </c>
      <c r="I37" s="24">
        <f t="shared" si="64"/>
        <v>0.99999999999999978</v>
      </c>
      <c r="J37" s="24">
        <f t="shared" si="64"/>
        <v>1</v>
      </c>
      <c r="K37" s="24">
        <f t="shared" si="64"/>
        <v>0.99999999999999989</v>
      </c>
      <c r="L37" s="24">
        <f t="shared" si="64"/>
        <v>1</v>
      </c>
      <c r="M37" s="24">
        <f t="shared" si="64"/>
        <v>1</v>
      </c>
      <c r="N37" s="24">
        <f t="shared" si="64"/>
        <v>1</v>
      </c>
      <c r="O37" s="24">
        <f t="shared" si="64"/>
        <v>1</v>
      </c>
      <c r="P37" s="24">
        <f t="shared" si="64"/>
        <v>1</v>
      </c>
      <c r="Q37" s="24">
        <f t="shared" si="64"/>
        <v>1</v>
      </c>
      <c r="R37" s="24">
        <f t="shared" si="64"/>
        <v>0.99999999999999989</v>
      </c>
      <c r="S37" s="24">
        <f t="shared" si="64"/>
        <v>0.99999999999999989</v>
      </c>
      <c r="T37" s="24">
        <f t="shared" si="64"/>
        <v>1</v>
      </c>
      <c r="U37" s="24">
        <f t="shared" si="64"/>
        <v>1.0000000000000002</v>
      </c>
      <c r="V37" s="24">
        <f t="shared" si="64"/>
        <v>1</v>
      </c>
      <c r="W37" s="24">
        <f t="shared" ref="W37:Z37" si="65">SUM(W30:W36)</f>
        <v>0.99999999999999989</v>
      </c>
      <c r="X37" s="24">
        <f t="shared" si="65"/>
        <v>1</v>
      </c>
      <c r="Y37" s="24">
        <f t="shared" si="65"/>
        <v>0.99999999999999978</v>
      </c>
      <c r="Z37" s="24">
        <f t="shared" si="65"/>
        <v>1</v>
      </c>
      <c r="AA37" s="24">
        <f t="shared" ref="AA37:AD37" si="66">SUM(AA30:AA36)</f>
        <v>1</v>
      </c>
      <c r="AB37" s="24">
        <f t="shared" si="66"/>
        <v>0.99999999999999989</v>
      </c>
      <c r="AC37" s="24">
        <f t="shared" si="66"/>
        <v>1</v>
      </c>
      <c r="AD37" s="24">
        <f t="shared" si="66"/>
        <v>1</v>
      </c>
      <c r="AE37" s="24">
        <f t="shared" ref="AE37:AI37" si="67">SUM(AE30:AE36)</f>
        <v>1</v>
      </c>
      <c r="AF37" s="24">
        <f t="shared" ref="AF37:AH37" si="68">SUM(AF30:AF36)</f>
        <v>1.0000000000000002</v>
      </c>
      <c r="AG37" s="24">
        <f t="shared" si="68"/>
        <v>1</v>
      </c>
      <c r="AH37" s="24">
        <f t="shared" si="68"/>
        <v>1</v>
      </c>
      <c r="AI37" s="24">
        <f t="shared" si="67"/>
        <v>1</v>
      </c>
    </row>
    <row r="38" spans="1:35" s="6" customFormat="1" ht="18" customHeight="1" thickBot="1" x14ac:dyDescent="0.25">
      <c r="A38" s="22" t="s">
        <v>26</v>
      </c>
      <c r="B38" s="22"/>
      <c r="C38" s="24">
        <f>C37-C39</f>
        <v>0.45065761458686215</v>
      </c>
      <c r="D38" s="24">
        <f t="shared" ref="D38:V38" si="69">D37-D39</f>
        <v>0.46461462200862402</v>
      </c>
      <c r="E38" s="24">
        <f t="shared" si="69"/>
        <v>0.42266496108845397</v>
      </c>
      <c r="F38" s="24">
        <f t="shared" si="69"/>
        <v>0.43591185481126227</v>
      </c>
      <c r="G38" s="24">
        <f t="shared" si="69"/>
        <v>0.40029019874241856</v>
      </c>
      <c r="H38" s="24">
        <f t="shared" si="69"/>
        <v>0.4047647764900657</v>
      </c>
      <c r="I38" s="24">
        <f t="shared" si="69"/>
        <v>0.40225786464787261</v>
      </c>
      <c r="J38" s="24">
        <f t="shared" si="69"/>
        <v>0.37687487190416524</v>
      </c>
      <c r="K38" s="24">
        <f t="shared" si="69"/>
        <v>0.38962866857019507</v>
      </c>
      <c r="L38" s="24">
        <f t="shared" si="69"/>
        <v>0.40798061397711838</v>
      </c>
      <c r="M38" s="24">
        <f t="shared" si="69"/>
        <v>0.42839536131399347</v>
      </c>
      <c r="N38" s="24">
        <f t="shared" si="69"/>
        <v>0.40119512584392414</v>
      </c>
      <c r="O38" s="24">
        <f t="shared" si="69"/>
        <v>0.39669788834033315</v>
      </c>
      <c r="P38" s="24">
        <f t="shared" si="69"/>
        <v>0.41266484117667435</v>
      </c>
      <c r="Q38" s="24">
        <f t="shared" si="69"/>
        <v>0.41290068018623538</v>
      </c>
      <c r="R38" s="24">
        <f t="shared" si="69"/>
        <v>0.40312086078298104</v>
      </c>
      <c r="S38" s="24">
        <f t="shared" si="69"/>
        <v>0.37060005653520045</v>
      </c>
      <c r="T38" s="24">
        <f t="shared" si="69"/>
        <v>0.35768956723587142</v>
      </c>
      <c r="U38" s="24">
        <f t="shared" si="69"/>
        <v>0.34489620334686899</v>
      </c>
      <c r="V38" s="24">
        <f t="shared" si="69"/>
        <v>0.35485966079646747</v>
      </c>
      <c r="W38" s="24">
        <f t="shared" ref="W38:Z38" si="70">W37-W39</f>
        <v>0.3810839765946592</v>
      </c>
      <c r="X38" s="24">
        <f t="shared" si="70"/>
        <v>0.35591000094520564</v>
      </c>
      <c r="Y38" s="24">
        <f t="shared" si="70"/>
        <v>0.36061271272274475</v>
      </c>
      <c r="Z38" s="24">
        <f t="shared" si="70"/>
        <v>0.36294562099161121</v>
      </c>
      <c r="AA38" s="24">
        <f t="shared" ref="AA38:AD38" si="71">AA37-AA39</f>
        <v>0.33282463239289561</v>
      </c>
      <c r="AB38" s="24">
        <f t="shared" si="71"/>
        <v>0.33006953509462877</v>
      </c>
      <c r="AC38" s="24">
        <f t="shared" si="71"/>
        <v>0.33593437353068667</v>
      </c>
      <c r="AD38" s="24">
        <f t="shared" si="71"/>
        <v>0.34041912972979338</v>
      </c>
      <c r="AE38" s="24">
        <f t="shared" ref="AE38:AI38" si="72">AE37-AE39</f>
        <v>0.36352493127758745</v>
      </c>
      <c r="AF38" s="24">
        <f t="shared" ref="AF38:AH38" si="73">AF37-AF39</f>
        <v>0.37210283171955649</v>
      </c>
      <c r="AG38" s="24">
        <f t="shared" si="73"/>
        <v>0.37905719683221317</v>
      </c>
      <c r="AH38" s="24">
        <f t="shared" si="73"/>
        <v>0.39729616305434279</v>
      </c>
      <c r="AI38" s="24">
        <f t="shared" si="72"/>
        <v>0.36788126075866323</v>
      </c>
    </row>
    <row r="39" spans="1:35" s="6" customFormat="1" ht="18" customHeight="1" thickBot="1" x14ac:dyDescent="0.25">
      <c r="A39" s="22" t="s">
        <v>60</v>
      </c>
      <c r="B39" s="22"/>
      <c r="C39" s="24">
        <f>C34</f>
        <v>0.54934238541313773</v>
      </c>
      <c r="D39" s="24">
        <f t="shared" ref="D39:V39" si="74">D34</f>
        <v>0.53538537799137598</v>
      </c>
      <c r="E39" s="24">
        <f t="shared" si="74"/>
        <v>0.57733503891154603</v>
      </c>
      <c r="F39" s="24">
        <f t="shared" si="74"/>
        <v>0.56408814518873751</v>
      </c>
      <c r="G39" s="24">
        <f t="shared" si="74"/>
        <v>0.59970980125758133</v>
      </c>
      <c r="H39" s="24">
        <f t="shared" si="74"/>
        <v>0.5952352235099343</v>
      </c>
      <c r="I39" s="24">
        <f t="shared" si="74"/>
        <v>0.59774213535212717</v>
      </c>
      <c r="J39" s="24">
        <f t="shared" si="74"/>
        <v>0.62312512809583476</v>
      </c>
      <c r="K39" s="24">
        <f t="shared" si="74"/>
        <v>0.61037133142980482</v>
      </c>
      <c r="L39" s="24">
        <f t="shared" si="74"/>
        <v>0.59201938602288162</v>
      </c>
      <c r="M39" s="24">
        <f t="shared" si="74"/>
        <v>0.57160463868600653</v>
      </c>
      <c r="N39" s="24">
        <f t="shared" si="74"/>
        <v>0.59880487415607586</v>
      </c>
      <c r="O39" s="24">
        <f t="shared" si="74"/>
        <v>0.60330211165966685</v>
      </c>
      <c r="P39" s="24">
        <f t="shared" si="74"/>
        <v>0.58733515882332565</v>
      </c>
      <c r="Q39" s="24">
        <f t="shared" si="74"/>
        <v>0.58709931981376462</v>
      </c>
      <c r="R39" s="24">
        <f t="shared" si="74"/>
        <v>0.59687913921701885</v>
      </c>
      <c r="S39" s="24">
        <f t="shared" si="74"/>
        <v>0.62939994346479944</v>
      </c>
      <c r="T39" s="24">
        <f t="shared" si="74"/>
        <v>0.64231043276412858</v>
      </c>
      <c r="U39" s="24">
        <f t="shared" si="74"/>
        <v>0.65510379665313123</v>
      </c>
      <c r="V39" s="24">
        <f t="shared" si="74"/>
        <v>0.64514033920353253</v>
      </c>
      <c r="W39" s="24">
        <f t="shared" ref="W39:Z39" si="75">W34</f>
        <v>0.61891602340534069</v>
      </c>
      <c r="X39" s="24">
        <f t="shared" si="75"/>
        <v>0.64408999905479436</v>
      </c>
      <c r="Y39" s="24">
        <f t="shared" si="75"/>
        <v>0.63938728727725502</v>
      </c>
      <c r="Z39" s="24">
        <f t="shared" si="75"/>
        <v>0.63705437900838879</v>
      </c>
      <c r="AA39" s="24">
        <f t="shared" ref="AA39:AD39" si="76">AA34</f>
        <v>0.66717536760710439</v>
      </c>
      <c r="AB39" s="24">
        <f t="shared" si="76"/>
        <v>0.66993046490537111</v>
      </c>
      <c r="AC39" s="24">
        <f t="shared" si="76"/>
        <v>0.66406562646931333</v>
      </c>
      <c r="AD39" s="24">
        <f t="shared" si="76"/>
        <v>0.65958087027020662</v>
      </c>
      <c r="AE39" s="24">
        <f t="shared" ref="AE39:AI39" si="77">AE34</f>
        <v>0.63647506872241255</v>
      </c>
      <c r="AF39" s="24">
        <f t="shared" ref="AF39:AH39" si="78">AF34</f>
        <v>0.62789716828044373</v>
      </c>
      <c r="AG39" s="24">
        <f t="shared" si="78"/>
        <v>0.62094280316778683</v>
      </c>
      <c r="AH39" s="24">
        <f t="shared" si="78"/>
        <v>0.60270383694565721</v>
      </c>
      <c r="AI39" s="24">
        <f t="shared" si="77"/>
        <v>0.63211873924133677</v>
      </c>
    </row>
    <row r="67" spans="1:35" x14ac:dyDescent="0.2">
      <c r="B67" s="5" t="s">
        <v>29</v>
      </c>
      <c r="C67" s="45">
        <f t="shared" ref="C67:R67" si="79">C8</f>
        <v>248.498361064878</v>
      </c>
      <c r="D67" s="45">
        <f t="shared" si="79"/>
        <v>260.55098960346805</v>
      </c>
      <c r="E67" s="45">
        <f t="shared" si="79"/>
        <v>252.21040402114201</v>
      </c>
      <c r="F67" s="45">
        <f t="shared" si="79"/>
        <v>273.14943957430597</v>
      </c>
      <c r="G67" s="45">
        <f t="shared" si="79"/>
        <v>240.63118435872198</v>
      </c>
      <c r="H67" s="45">
        <f t="shared" si="79"/>
        <v>257.88923839377503</v>
      </c>
      <c r="I67" s="45">
        <f t="shared" si="79"/>
        <v>272.31121676986197</v>
      </c>
      <c r="J67" s="45">
        <f t="shared" si="79"/>
        <v>251.33697199430199</v>
      </c>
      <c r="K67" s="45">
        <f t="shared" si="79"/>
        <v>271.461921616724</v>
      </c>
      <c r="L67" s="45">
        <f t="shared" si="79"/>
        <v>301.04946261338898</v>
      </c>
      <c r="M67" s="45">
        <f t="shared" si="79"/>
        <v>311.31607289002801</v>
      </c>
      <c r="N67" s="45">
        <f t="shared" si="79"/>
        <v>328.51738239276597</v>
      </c>
      <c r="O67" s="45">
        <f t="shared" si="79"/>
        <v>314.17666383183501</v>
      </c>
      <c r="P67" s="45">
        <f t="shared" si="79"/>
        <v>334.49663949031765</v>
      </c>
      <c r="Q67" s="45">
        <f t="shared" si="79"/>
        <v>337.12510827535647</v>
      </c>
      <c r="R67" s="45">
        <f t="shared" si="79"/>
        <v>345.40086691710729</v>
      </c>
      <c r="S67" s="45">
        <f>S8</f>
        <v>302.28888305159307</v>
      </c>
      <c r="T67" s="45">
        <f>T8</f>
        <v>293.66208847561916</v>
      </c>
      <c r="U67" s="45">
        <f t="shared" ref="U67:V67" si="80">U8</f>
        <v>281.31934531621897</v>
      </c>
      <c r="V67" s="45">
        <f t="shared" si="80"/>
        <v>278.40800535610708</v>
      </c>
      <c r="W67" s="45">
        <f t="shared" ref="W67:Z67" si="81">W8</f>
        <v>296.81528999596833</v>
      </c>
      <c r="X67" s="45">
        <f t="shared" si="81"/>
        <v>260.16914933773438</v>
      </c>
      <c r="Y67" s="45">
        <f t="shared" si="81"/>
        <v>257.51693824973779</v>
      </c>
      <c r="Z67" s="45">
        <f t="shared" si="81"/>
        <v>237.14990500855762</v>
      </c>
      <c r="AA67" s="45">
        <f t="shared" ref="AA67:AD67" si="82">AA8</f>
        <v>222.4000333134415</v>
      </c>
      <c r="AB67" s="45">
        <f t="shared" si="82"/>
        <v>206.68337231105247</v>
      </c>
      <c r="AC67" s="45">
        <f t="shared" si="82"/>
        <v>211.98096880586581</v>
      </c>
      <c r="AD67" s="45">
        <f t="shared" si="82"/>
        <v>204.48608747662215</v>
      </c>
      <c r="AE67" s="45">
        <f t="shared" ref="AE67:AI67" si="83">AE8</f>
        <v>223.57459690337308</v>
      </c>
      <c r="AF67" s="45">
        <f t="shared" ref="AF67:AH67" si="84">AF8</f>
        <v>229.1341109727326</v>
      </c>
      <c r="AG67" s="45">
        <f t="shared" si="84"/>
        <v>209.02064458930982</v>
      </c>
      <c r="AH67" s="45">
        <f t="shared" si="84"/>
        <v>238.29592219154588</v>
      </c>
      <c r="AI67" s="45">
        <f t="shared" si="83"/>
        <v>200.40253916408381</v>
      </c>
    </row>
    <row r="68" spans="1:35" x14ac:dyDescent="0.2">
      <c r="B68" s="5" t="s">
        <v>7</v>
      </c>
      <c r="C68" s="45">
        <f>C13</f>
        <v>114.1</v>
      </c>
      <c r="D68" s="45">
        <f t="shared" ref="D68:T68" si="85">D13</f>
        <v>145.5</v>
      </c>
      <c r="E68" s="45">
        <f t="shared" si="85"/>
        <v>156.69999999999999</v>
      </c>
      <c r="F68" s="45">
        <f t="shared" si="85"/>
        <v>162.80000000000001</v>
      </c>
      <c r="G68" s="45">
        <f t="shared" si="85"/>
        <v>157.1</v>
      </c>
      <c r="H68" s="45">
        <f t="shared" si="85"/>
        <v>167.4</v>
      </c>
      <c r="I68" s="45">
        <f t="shared" si="85"/>
        <v>178.6</v>
      </c>
      <c r="J68" s="45">
        <f t="shared" si="85"/>
        <v>177.1</v>
      </c>
      <c r="K68" s="45">
        <f t="shared" si="85"/>
        <v>190.7</v>
      </c>
      <c r="L68" s="45">
        <f t="shared" si="85"/>
        <v>233.2</v>
      </c>
      <c r="M68" s="45">
        <f t="shared" si="85"/>
        <v>281.89999999999998</v>
      </c>
      <c r="N68" s="45">
        <f t="shared" si="85"/>
        <v>302.60000000000002</v>
      </c>
      <c r="O68" s="45">
        <f t="shared" si="85"/>
        <v>298.10000000000002</v>
      </c>
      <c r="P68" s="45">
        <f t="shared" si="85"/>
        <v>420.44460068538598</v>
      </c>
      <c r="Q68" s="45">
        <f t="shared" si="85"/>
        <v>454.80269281722701</v>
      </c>
      <c r="R68" s="45">
        <f t="shared" si="85"/>
        <v>454.63393165854399</v>
      </c>
      <c r="S68" s="45">
        <f t="shared" si="85"/>
        <v>428.854794007218</v>
      </c>
      <c r="T68" s="45">
        <f t="shared" si="85"/>
        <v>409.96028057410899</v>
      </c>
      <c r="U68" s="45">
        <f t="shared" ref="U68:V68" si="86">U13</f>
        <v>391.64705341368301</v>
      </c>
      <c r="V68" s="45">
        <f t="shared" si="86"/>
        <v>409.22945772217599</v>
      </c>
      <c r="W68" s="45">
        <f t="shared" ref="W68:Z68" si="87">W13</f>
        <v>458.61102794047599</v>
      </c>
      <c r="X68" s="45">
        <f t="shared" si="87"/>
        <v>413.639874119171</v>
      </c>
      <c r="Y68" s="45">
        <f t="shared" si="87"/>
        <v>415.61899265672702</v>
      </c>
      <c r="Z68" s="45">
        <f t="shared" si="87"/>
        <v>406.42064552059799</v>
      </c>
      <c r="AA68" s="45">
        <f t="shared" ref="AA68:AD68" si="88">AA13</f>
        <v>313.26034621778899</v>
      </c>
      <c r="AB68" s="45">
        <f t="shared" si="88"/>
        <v>322.66789805120902</v>
      </c>
      <c r="AC68" s="45">
        <f t="shared" si="88"/>
        <v>322.93350198819201</v>
      </c>
      <c r="AD68" s="45">
        <f t="shared" si="88"/>
        <v>338.472157773579</v>
      </c>
      <c r="AE68" s="45">
        <f t="shared" ref="AE68:AI68" si="89">AE13</f>
        <v>375.23051959278001</v>
      </c>
      <c r="AF68" s="45">
        <f t="shared" ref="AF68:AH68" si="90">AF13</f>
        <v>367.805626364842</v>
      </c>
      <c r="AG68" s="45">
        <f t="shared" si="90"/>
        <v>311.64428629215502</v>
      </c>
      <c r="AH68" s="45">
        <f t="shared" si="90"/>
        <v>352.758694687934</v>
      </c>
      <c r="AI68" s="45">
        <f t="shared" si="89"/>
        <v>332.76789186772999</v>
      </c>
    </row>
    <row r="69" spans="1:35" x14ac:dyDescent="0.2">
      <c r="B69" s="5" t="s">
        <v>58</v>
      </c>
      <c r="C69" s="45">
        <f t="shared" ref="C69:R69" si="91">C15</f>
        <v>475.4</v>
      </c>
      <c r="D69" s="45">
        <f t="shared" si="91"/>
        <v>492.1</v>
      </c>
      <c r="E69" s="45">
        <f t="shared" si="91"/>
        <v>584.5</v>
      </c>
      <c r="F69" s="45">
        <f t="shared" si="91"/>
        <v>589.5</v>
      </c>
      <c r="G69" s="45">
        <f t="shared" si="91"/>
        <v>617.29999999999995</v>
      </c>
      <c r="H69" s="45">
        <f t="shared" si="91"/>
        <v>646.29999999999995</v>
      </c>
      <c r="I69" s="45">
        <f t="shared" si="91"/>
        <v>690.1</v>
      </c>
      <c r="J69" s="45">
        <f t="shared" si="91"/>
        <v>726.4</v>
      </c>
      <c r="K69" s="45">
        <f t="shared" si="91"/>
        <v>741.7</v>
      </c>
      <c r="L69" s="45">
        <f t="shared" si="91"/>
        <v>791.5</v>
      </c>
      <c r="M69" s="45">
        <f t="shared" si="91"/>
        <v>805</v>
      </c>
      <c r="N69" s="45">
        <f t="shared" si="91"/>
        <v>957.2</v>
      </c>
      <c r="O69" s="45">
        <f t="shared" si="91"/>
        <v>945.3</v>
      </c>
      <c r="P69" s="45">
        <f t="shared" si="91"/>
        <v>1090.8839194863999</v>
      </c>
      <c r="Q69" s="45">
        <f t="shared" si="91"/>
        <v>1144.30130815137</v>
      </c>
      <c r="R69" s="45">
        <f t="shared" si="91"/>
        <v>1207.2008912634999</v>
      </c>
      <c r="S69" s="45">
        <f>S15</f>
        <v>1265.2743877784401</v>
      </c>
      <c r="T69" s="45">
        <f>T15</f>
        <v>1292.3221285696</v>
      </c>
      <c r="U69" s="45">
        <f t="shared" ref="U69:V69" si="92">U15</f>
        <v>1311.9916461712</v>
      </c>
      <c r="V69" s="45">
        <f t="shared" si="92"/>
        <v>1306.8515208138899</v>
      </c>
      <c r="W69" s="45">
        <f t="shared" ref="W69:Z69" si="93">W15</f>
        <v>1303.2793318081201</v>
      </c>
      <c r="X69" s="45">
        <f t="shared" si="93"/>
        <v>1309.0920507897899</v>
      </c>
      <c r="Y69" s="45">
        <f t="shared" si="93"/>
        <v>1276.8387074381001</v>
      </c>
      <c r="Z69" s="45">
        <f t="shared" si="93"/>
        <v>1223.7040576556101</v>
      </c>
      <c r="AA69" s="45">
        <f t="shared" ref="AA69:AD69" si="94">AA15</f>
        <v>1199.6999408772101</v>
      </c>
      <c r="AB69" s="45">
        <f t="shared" si="94"/>
        <v>1223.7260491464399</v>
      </c>
      <c r="AC69" s="45">
        <f t="shared" si="94"/>
        <v>1222.9847632297301</v>
      </c>
      <c r="AD69" s="45">
        <f t="shared" si="94"/>
        <v>1242.14562679291</v>
      </c>
      <c r="AE69" s="45">
        <f t="shared" ref="AE69:AI69" si="95">AE15</f>
        <v>1250.71886515952</v>
      </c>
      <c r="AF69" s="45">
        <f t="shared" ref="AF69:AH69" si="96">AF15</f>
        <v>1243.91192944353</v>
      </c>
      <c r="AG69" s="45">
        <f t="shared" si="96"/>
        <v>1084.0105295266601</v>
      </c>
      <c r="AH69" s="45">
        <f t="shared" si="96"/>
        <v>1157.0583035202901</v>
      </c>
      <c r="AI69" s="45">
        <f t="shared" si="95"/>
        <v>1231.9232325742601</v>
      </c>
    </row>
    <row r="70" spans="1:35" x14ac:dyDescent="0.2">
      <c r="B70" s="5" t="s">
        <v>59</v>
      </c>
      <c r="C70" s="45">
        <f t="shared" ref="C70:R70" si="97">C17</f>
        <v>14.399999999999999</v>
      </c>
      <c r="D70" s="45">
        <f t="shared" si="97"/>
        <v>15.299999999999999</v>
      </c>
      <c r="E70" s="45">
        <f t="shared" si="97"/>
        <v>14.1</v>
      </c>
      <c r="F70" s="45">
        <f t="shared" si="97"/>
        <v>13.899999999999999</v>
      </c>
      <c r="G70" s="45">
        <f t="shared" si="97"/>
        <v>11.2</v>
      </c>
      <c r="H70" s="45">
        <f t="shared" si="97"/>
        <v>10.5</v>
      </c>
      <c r="I70" s="45">
        <f t="shared" si="97"/>
        <v>10.899999999999999</v>
      </c>
      <c r="J70" s="45">
        <f t="shared" si="97"/>
        <v>10.199999999999999</v>
      </c>
      <c r="K70" s="45">
        <f t="shared" si="97"/>
        <v>10.7</v>
      </c>
      <c r="L70" s="45">
        <f t="shared" si="97"/>
        <v>10.6</v>
      </c>
      <c r="M70" s="45">
        <f t="shared" si="97"/>
        <v>9.6</v>
      </c>
      <c r="N70" s="45">
        <f t="shared" si="97"/>
        <v>9.8000000000000007</v>
      </c>
      <c r="O70" s="45">
        <f t="shared" si="97"/>
        <v>8.9</v>
      </c>
      <c r="P70" s="45">
        <f t="shared" si="97"/>
        <v>9.7076442935002945</v>
      </c>
      <c r="Q70" s="45">
        <f t="shared" si="97"/>
        <v>10.518969074104605</v>
      </c>
      <c r="R70" s="45">
        <f t="shared" si="97"/>
        <v>12.909303162775764</v>
      </c>
      <c r="S70" s="45">
        <f>S17</f>
        <v>11.636772039767024</v>
      </c>
      <c r="T70" s="45">
        <f>T17</f>
        <v>13.559193091595574</v>
      </c>
      <c r="U70" s="45">
        <f t="shared" ref="U70:V70" si="98">U17</f>
        <v>14.407209837824755</v>
      </c>
      <c r="V70" s="45">
        <f t="shared" si="98"/>
        <v>28.177792015086787</v>
      </c>
      <c r="W70" s="45">
        <f t="shared" ref="W70:Z70" si="99">W17</f>
        <v>37.193158164788457</v>
      </c>
      <c r="X70" s="45">
        <f t="shared" si="99"/>
        <v>41.077055633123109</v>
      </c>
      <c r="Y70" s="45">
        <f t="shared" si="99"/>
        <v>42.56795806801162</v>
      </c>
      <c r="Z70" s="45">
        <f t="shared" si="99"/>
        <v>49.311856357382553</v>
      </c>
      <c r="AA70" s="45">
        <f t="shared" ref="AA70:AD70" si="100">AA17</f>
        <v>58.712542730996141</v>
      </c>
      <c r="AB70" s="45">
        <f t="shared" si="100"/>
        <v>69.862764380245352</v>
      </c>
      <c r="AC70" s="45">
        <f t="shared" si="100"/>
        <v>79.555038549861621</v>
      </c>
      <c r="AD70" s="45">
        <f t="shared" si="100"/>
        <v>93.775829007003566</v>
      </c>
      <c r="AE70" s="45">
        <f t="shared" ref="AE70:AI70" si="101">AE17</f>
        <v>109.71757303433097</v>
      </c>
      <c r="AF70" s="45">
        <f t="shared" ref="AF70:AH70" si="102">AF17</f>
        <v>133.52698959033938</v>
      </c>
      <c r="AG70" s="45">
        <f t="shared" si="102"/>
        <v>136.4783150163714</v>
      </c>
      <c r="AH70" s="45">
        <f t="shared" si="102"/>
        <v>154.49919695326952</v>
      </c>
      <c r="AI70" s="45">
        <f t="shared" si="101"/>
        <v>170.36053288208865</v>
      </c>
    </row>
    <row r="71" spans="1:35" x14ac:dyDescent="0.2">
      <c r="B71" s="5" t="s">
        <v>10</v>
      </c>
      <c r="C71" s="45">
        <f>C7+C16+C14</f>
        <v>13</v>
      </c>
      <c r="D71" s="45">
        <f t="shared" ref="D71:V71" si="103">D7+D16+D14</f>
        <v>5.7</v>
      </c>
      <c r="E71" s="45">
        <f t="shared" si="103"/>
        <v>4.9000000000000004</v>
      </c>
      <c r="F71" s="45">
        <f t="shared" si="103"/>
        <v>5.6999999999999993</v>
      </c>
      <c r="G71" s="45">
        <f t="shared" si="103"/>
        <v>3.0999999999999996</v>
      </c>
      <c r="H71" s="45">
        <f t="shared" si="103"/>
        <v>3.7</v>
      </c>
      <c r="I71" s="45">
        <f t="shared" si="103"/>
        <v>2.6</v>
      </c>
      <c r="J71" s="45">
        <f t="shared" si="103"/>
        <v>0.7</v>
      </c>
      <c r="K71" s="45">
        <f t="shared" si="103"/>
        <v>0.6</v>
      </c>
      <c r="L71" s="45">
        <f t="shared" si="103"/>
        <v>0.6</v>
      </c>
      <c r="M71" s="45">
        <f t="shared" si="103"/>
        <v>0.5</v>
      </c>
      <c r="N71" s="45">
        <f t="shared" si="103"/>
        <v>0.4</v>
      </c>
      <c r="O71" s="45">
        <f t="shared" si="103"/>
        <v>0.4</v>
      </c>
      <c r="P71" s="45">
        <f t="shared" si="103"/>
        <v>1.81202394792222</v>
      </c>
      <c r="Q71" s="45">
        <f t="shared" si="103"/>
        <v>2.3281163441277797</v>
      </c>
      <c r="R71" s="45">
        <f t="shared" si="103"/>
        <v>2.3765058179111098</v>
      </c>
      <c r="S71" s="45">
        <f t="shared" si="103"/>
        <v>2.23194645696111</v>
      </c>
      <c r="T71" s="45">
        <f t="shared" si="103"/>
        <v>2.48624849682222</v>
      </c>
      <c r="U71" s="45">
        <f t="shared" si="103"/>
        <v>3.3580585345611103</v>
      </c>
      <c r="V71" s="45">
        <f t="shared" si="103"/>
        <v>3.0188639448111099</v>
      </c>
      <c r="W71" s="45">
        <f t="shared" ref="W71:Z71" si="104">W7+W16+W14</f>
        <v>9.8462084134444492</v>
      </c>
      <c r="X71" s="45">
        <f t="shared" si="104"/>
        <v>8.4894642621333301</v>
      </c>
      <c r="Y71" s="45">
        <f t="shared" si="104"/>
        <v>4.4297126168166701</v>
      </c>
      <c r="Z71" s="45">
        <f t="shared" si="104"/>
        <v>4.2920318279333296</v>
      </c>
      <c r="AA71" s="45">
        <f t="shared" ref="AA71:AD71" si="105">AA7+AA16+AA14</f>
        <v>4.1049460624555598</v>
      </c>
      <c r="AB71" s="45">
        <f t="shared" si="105"/>
        <v>3.7062820429166701</v>
      </c>
      <c r="AC71" s="45">
        <f t="shared" si="105"/>
        <v>4.2082295679888899</v>
      </c>
      <c r="AD71" s="45">
        <f t="shared" si="105"/>
        <v>4.3550663318555598</v>
      </c>
      <c r="AE71" s="45">
        <f t="shared" ref="AE71:AI71" si="106">AE7+AE16+AE14</f>
        <v>5.8297051632222203</v>
      </c>
      <c r="AF71" s="45">
        <f t="shared" ref="AF71:AH71" si="107">AF7+AF16+AF14</f>
        <v>6.6972144596055596</v>
      </c>
      <c r="AG71" s="45">
        <f t="shared" si="107"/>
        <v>4.5956301511833297</v>
      </c>
      <c r="AH71" s="45">
        <f t="shared" si="107"/>
        <v>17.167105198377801</v>
      </c>
      <c r="AI71" s="45">
        <f t="shared" si="106"/>
        <v>13.4252720319502</v>
      </c>
    </row>
    <row r="72" spans="1:35" x14ac:dyDescent="0.2">
      <c r="A72" s="5" t="s">
        <v>98</v>
      </c>
      <c r="V72" s="45"/>
    </row>
  </sheetData>
  <mergeCells count="3">
    <mergeCell ref="A28:B29"/>
    <mergeCell ref="A6:B6"/>
    <mergeCell ref="C28:AI28"/>
  </mergeCells>
  <phoneticPr fontId="0" type="noConversion"/>
  <printOptions horizontalCentered="1" verticalCentered="1"/>
  <pageMargins left="0.17" right="0.17" top="0.22" bottom="0.37" header="0" footer="0.32"/>
  <pageSetup paperSize="9" scale="42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4:AI59"/>
  <sheetViews>
    <sheetView zoomScaleNormal="100" workbookViewId="0">
      <selection activeCell="C1" sqref="C1"/>
    </sheetView>
  </sheetViews>
  <sheetFormatPr defaultColWidth="11.42578125" defaultRowHeight="10.5" x14ac:dyDescent="0.2"/>
  <cols>
    <col min="1" max="1" width="2.140625" style="5" customWidth="1"/>
    <col min="2" max="2" width="32.140625" style="5" customWidth="1"/>
    <col min="3" max="20" width="9.140625" style="5" customWidth="1"/>
    <col min="21" max="21" width="8.7109375" style="5" customWidth="1"/>
    <col min="22" max="22" width="9.28515625" style="5" customWidth="1"/>
    <col min="23" max="35" width="9.7109375" style="5" customWidth="1"/>
    <col min="36" max="16384" width="11.42578125" style="5"/>
  </cols>
  <sheetData>
    <row r="4" spans="1:35" ht="12.75" x14ac:dyDescent="0.2">
      <c r="A4" s="56" t="s">
        <v>77</v>
      </c>
      <c r="B4" s="6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35" ht="11.25" thickBot="1" x14ac:dyDescent="0.2">
      <c r="B5" s="57"/>
      <c r="C5" s="58"/>
      <c r="AE5" s="77"/>
      <c r="AF5" s="77"/>
      <c r="AG5" s="77"/>
      <c r="AH5" s="77"/>
      <c r="AI5" s="77" t="s">
        <v>90</v>
      </c>
    </row>
    <row r="6" spans="1:35" ht="24" customHeight="1" thickBot="1" x14ac:dyDescent="0.25">
      <c r="A6" s="101" t="s">
        <v>93</v>
      </c>
      <c r="B6" s="101"/>
      <c r="C6" s="42">
        <v>1990</v>
      </c>
      <c r="D6" s="43">
        <v>1991</v>
      </c>
      <c r="E6" s="43">
        <v>1992</v>
      </c>
      <c r="F6" s="43">
        <v>1993</v>
      </c>
      <c r="G6" s="43">
        <v>1994</v>
      </c>
      <c r="H6" s="43">
        <v>1995</v>
      </c>
      <c r="I6" s="43">
        <v>1996</v>
      </c>
      <c r="J6" s="43">
        <v>1997</v>
      </c>
      <c r="K6" s="43">
        <v>1998</v>
      </c>
      <c r="L6" s="43">
        <v>1999</v>
      </c>
      <c r="M6" s="43">
        <v>2000</v>
      </c>
      <c r="N6" s="43">
        <v>2001</v>
      </c>
      <c r="O6" s="43">
        <v>2002</v>
      </c>
      <c r="P6" s="43">
        <v>2003</v>
      </c>
      <c r="Q6" s="43">
        <v>2004</v>
      </c>
      <c r="R6" s="43">
        <v>2005</v>
      </c>
      <c r="S6" s="43">
        <v>2006</v>
      </c>
      <c r="T6" s="43">
        <v>2007</v>
      </c>
      <c r="U6" s="43">
        <v>2008</v>
      </c>
      <c r="V6" s="43">
        <v>2009</v>
      </c>
      <c r="W6" s="43">
        <v>2010</v>
      </c>
      <c r="X6" s="43">
        <v>2011</v>
      </c>
      <c r="Y6" s="43">
        <v>2012</v>
      </c>
      <c r="Z6" s="43">
        <v>2013</v>
      </c>
      <c r="AA6" s="43">
        <v>2014</v>
      </c>
      <c r="AB6" s="43">
        <v>2015</v>
      </c>
      <c r="AC6" s="43">
        <v>2016</v>
      </c>
      <c r="AD6" s="43">
        <v>2017</v>
      </c>
      <c r="AE6" s="43">
        <v>2018</v>
      </c>
      <c r="AF6" s="43">
        <v>2019</v>
      </c>
      <c r="AG6" s="43">
        <v>2020</v>
      </c>
      <c r="AH6" s="43">
        <v>2021</v>
      </c>
      <c r="AI6" s="43">
        <v>2022</v>
      </c>
    </row>
    <row r="7" spans="1:35" s="17" customFormat="1" ht="18" customHeight="1" x14ac:dyDescent="0.2">
      <c r="A7" s="20" t="s">
        <v>29</v>
      </c>
      <c r="B7" s="20"/>
      <c r="C7" s="21">
        <f>SUM(C8:C10)</f>
        <v>203.799382479619</v>
      </c>
      <c r="D7" s="21">
        <f t="shared" ref="D7:AI7" si="0">SUM(D8:D10)</f>
        <v>207.24371258962901</v>
      </c>
      <c r="E7" s="21">
        <f t="shared" si="0"/>
        <v>207.087467554753</v>
      </c>
      <c r="F7" s="21">
        <f t="shared" si="0"/>
        <v>210.94368202895402</v>
      </c>
      <c r="G7" s="21">
        <f t="shared" si="0"/>
        <v>209.22254685164302</v>
      </c>
      <c r="H7" s="21">
        <f t="shared" si="0"/>
        <v>217.58580327031999</v>
      </c>
      <c r="I7" s="21">
        <f t="shared" si="0"/>
        <v>226.86441550444798</v>
      </c>
      <c r="J7" s="21">
        <f t="shared" si="0"/>
        <v>220.16225894848799</v>
      </c>
      <c r="K7" s="21">
        <f t="shared" si="0"/>
        <v>225.44575322309001</v>
      </c>
      <c r="L7" s="21">
        <f t="shared" si="0"/>
        <v>227.42811313785603</v>
      </c>
      <c r="M7" s="21">
        <f t="shared" si="0"/>
        <v>218.77970008902301</v>
      </c>
      <c r="N7" s="21">
        <f t="shared" si="0"/>
        <v>218.09518002248399</v>
      </c>
      <c r="O7" s="21">
        <f t="shared" si="0"/>
        <v>207.13214163653004</v>
      </c>
      <c r="P7" s="21">
        <f t="shared" si="0"/>
        <v>204.93832013090142</v>
      </c>
      <c r="Q7" s="21">
        <f t="shared" si="0"/>
        <v>197.815347928459</v>
      </c>
      <c r="R7" s="21">
        <f t="shared" si="0"/>
        <v>205.78788516189002</v>
      </c>
      <c r="S7" s="21">
        <f t="shared" si="0"/>
        <v>192.934632962796</v>
      </c>
      <c r="T7" s="21">
        <f t="shared" si="0"/>
        <v>195.923610295879</v>
      </c>
      <c r="U7" s="21">
        <f t="shared" si="0"/>
        <v>196.69985595013301</v>
      </c>
      <c r="V7" s="21">
        <f t="shared" si="0"/>
        <v>202.53685110006199</v>
      </c>
      <c r="W7" s="21">
        <f t="shared" si="0"/>
        <v>206.05033415910398</v>
      </c>
      <c r="X7" s="21">
        <f t="shared" si="0"/>
        <v>183.48986898406761</v>
      </c>
      <c r="Y7" s="21">
        <f t="shared" si="0"/>
        <v>178.82767993192422</v>
      </c>
      <c r="Z7" s="21">
        <f t="shared" si="0"/>
        <v>176.50443491139103</v>
      </c>
      <c r="AA7" s="21">
        <f t="shared" si="0"/>
        <v>162.97819352579361</v>
      </c>
      <c r="AB7" s="21">
        <f t="shared" si="0"/>
        <v>165.11083954913298</v>
      </c>
      <c r="AC7" s="21">
        <f t="shared" si="0"/>
        <v>165.0006018464849</v>
      </c>
      <c r="AD7" s="21">
        <f t="shared" si="0"/>
        <v>162.94891597913491</v>
      </c>
      <c r="AE7" s="21">
        <f t="shared" si="0"/>
        <v>159.55035677421654</v>
      </c>
      <c r="AF7" s="21">
        <f t="shared" si="0"/>
        <v>157.89153989405051</v>
      </c>
      <c r="AG7" s="21">
        <f t="shared" si="0"/>
        <v>154.84982957416571</v>
      </c>
      <c r="AH7" s="21">
        <f t="shared" si="0"/>
        <v>155.89229041947723</v>
      </c>
      <c r="AI7" s="21">
        <f t="shared" si="0"/>
        <v>149.72349619322657</v>
      </c>
    </row>
    <row r="8" spans="1:35" ht="15" customHeight="1" x14ac:dyDescent="0.2">
      <c r="A8" s="25"/>
      <c r="B8" s="25" t="s">
        <v>2</v>
      </c>
      <c r="C8" s="26">
        <v>8.4</v>
      </c>
      <c r="D8" s="26">
        <v>10.3</v>
      </c>
      <c r="E8" s="26">
        <v>12</v>
      </c>
      <c r="F8" s="26">
        <v>12.8</v>
      </c>
      <c r="G8" s="26">
        <v>11.8</v>
      </c>
      <c r="H8" s="26">
        <v>13.9</v>
      </c>
      <c r="I8" s="26">
        <v>13.6</v>
      </c>
      <c r="J8" s="26">
        <v>14.7</v>
      </c>
      <c r="K8" s="26">
        <v>15.8</v>
      </c>
      <c r="L8" s="26">
        <v>16.8</v>
      </c>
      <c r="M8" s="26">
        <v>16.3</v>
      </c>
      <c r="N8" s="26">
        <v>18</v>
      </c>
      <c r="O8" s="26">
        <v>17.8</v>
      </c>
      <c r="P8" s="26">
        <v>15.401899999999999</v>
      </c>
      <c r="Q8" s="26">
        <v>15.790620000000001</v>
      </c>
      <c r="R8" s="26">
        <v>15.09567</v>
      </c>
      <c r="S8" s="26">
        <v>13.93177</v>
      </c>
      <c r="T8" s="26">
        <v>15.16573</v>
      </c>
      <c r="U8" s="26">
        <v>14.650449999999999</v>
      </c>
      <c r="V8" s="26">
        <v>14.066240000000001</v>
      </c>
      <c r="W8" s="26">
        <v>16.490089999999999</v>
      </c>
      <c r="X8" s="26">
        <v>12.6345560002786</v>
      </c>
      <c r="Y8" s="26">
        <v>12.736848532796801</v>
      </c>
      <c r="Z8" s="26">
        <v>11.476675500000001</v>
      </c>
      <c r="AA8" s="26">
        <v>8.9860538000000005</v>
      </c>
      <c r="AB8" s="26">
        <v>9.7174914999999995</v>
      </c>
      <c r="AC8" s="26">
        <v>10.3833214</v>
      </c>
      <c r="AD8" s="26">
        <v>10.7505115053679</v>
      </c>
      <c r="AE8" s="26">
        <v>11.538582734562</v>
      </c>
      <c r="AF8" s="26">
        <v>12.2797136105051</v>
      </c>
      <c r="AG8" s="26">
        <v>10.334036772742699</v>
      </c>
      <c r="AH8" s="26">
        <v>12.0665627434797</v>
      </c>
      <c r="AI8" s="26">
        <v>13.1359208094116</v>
      </c>
    </row>
    <row r="9" spans="1:35" ht="15" customHeight="1" x14ac:dyDescent="0.2">
      <c r="A9" s="25"/>
      <c r="B9" s="25" t="s">
        <v>21</v>
      </c>
      <c r="C9" s="26">
        <v>195.39938247961899</v>
      </c>
      <c r="D9" s="26">
        <v>196.943712589629</v>
      </c>
      <c r="E9" s="26">
        <v>195.087467554753</v>
      </c>
      <c r="F9" s="26">
        <v>198.04368202895401</v>
      </c>
      <c r="G9" s="26">
        <v>197.022546851643</v>
      </c>
      <c r="H9" s="26">
        <v>203.48580327031999</v>
      </c>
      <c r="I9" s="26">
        <v>213.06441550444799</v>
      </c>
      <c r="J9" s="26">
        <v>205.16225894848799</v>
      </c>
      <c r="K9" s="26">
        <v>208.94575322309001</v>
      </c>
      <c r="L9" s="26">
        <v>207.82811313785601</v>
      </c>
      <c r="M9" s="26">
        <v>197.57970008902299</v>
      </c>
      <c r="N9" s="26">
        <v>194.395180022484</v>
      </c>
      <c r="O9" s="26">
        <v>183.03214163653001</v>
      </c>
      <c r="P9" s="26">
        <v>181.767188723494</v>
      </c>
      <c r="Q9" s="26">
        <v>171.76592792845901</v>
      </c>
      <c r="R9" s="26">
        <v>179.93701516189</v>
      </c>
      <c r="S9" s="26">
        <v>168.74262296279599</v>
      </c>
      <c r="T9" s="26">
        <v>170.42033229587901</v>
      </c>
      <c r="U9" s="26">
        <v>170.938277950133</v>
      </c>
      <c r="V9" s="26">
        <v>177.49213110006201</v>
      </c>
      <c r="W9" s="26">
        <v>176.61684495910399</v>
      </c>
      <c r="X9" s="26">
        <v>160.17854978378901</v>
      </c>
      <c r="Y9" s="26">
        <v>155.93078207971601</v>
      </c>
      <c r="Z9" s="26">
        <v>155.36985545984899</v>
      </c>
      <c r="AA9" s="26">
        <v>145.88327467483401</v>
      </c>
      <c r="AB9" s="26">
        <v>149.832038425707</v>
      </c>
      <c r="AC9" s="26">
        <v>148.218437021657</v>
      </c>
      <c r="AD9" s="26">
        <v>144.75896017077</v>
      </c>
      <c r="AE9" s="26">
        <v>141.20240632587701</v>
      </c>
      <c r="AF9" s="26">
        <v>140.104852096466</v>
      </c>
      <c r="AG9" s="26">
        <v>139.46936784142301</v>
      </c>
      <c r="AH9" s="26">
        <v>135.939466167642</v>
      </c>
      <c r="AI9" s="26">
        <v>130.75526541231201</v>
      </c>
    </row>
    <row r="10" spans="1:35" ht="15" customHeight="1" x14ac:dyDescent="0.2">
      <c r="A10" s="25"/>
      <c r="B10" s="25" t="s">
        <v>18</v>
      </c>
      <c r="C10" s="26">
        <v>0</v>
      </c>
      <c r="D10" s="26">
        <v>0</v>
      </c>
      <c r="E10" s="26">
        <v>0</v>
      </c>
      <c r="F10" s="26">
        <v>0.1</v>
      </c>
      <c r="G10" s="26">
        <v>0.4</v>
      </c>
      <c r="H10" s="26">
        <v>0.2</v>
      </c>
      <c r="I10" s="26">
        <v>0.2</v>
      </c>
      <c r="J10" s="26">
        <v>0.3</v>
      </c>
      <c r="K10" s="26">
        <v>0.7</v>
      </c>
      <c r="L10" s="26">
        <v>2.8</v>
      </c>
      <c r="M10" s="26">
        <v>4.9000000000000004</v>
      </c>
      <c r="N10" s="26">
        <v>5.7</v>
      </c>
      <c r="O10" s="26">
        <v>6.3</v>
      </c>
      <c r="P10" s="26">
        <v>7.7692314074074096</v>
      </c>
      <c r="Q10" s="26">
        <v>10.258800000000001</v>
      </c>
      <c r="R10" s="26">
        <v>10.7552</v>
      </c>
      <c r="S10" s="26">
        <v>10.26024</v>
      </c>
      <c r="T10" s="26">
        <v>10.337548</v>
      </c>
      <c r="U10" s="26">
        <v>11.111128000000001</v>
      </c>
      <c r="V10" s="26">
        <v>10.978479999999999</v>
      </c>
      <c r="W10" s="26">
        <v>12.9433992</v>
      </c>
      <c r="X10" s="26">
        <v>10.6767632</v>
      </c>
      <c r="Y10" s="26">
        <v>10.160049319411399</v>
      </c>
      <c r="Z10" s="26">
        <v>9.6579039515420497</v>
      </c>
      <c r="AA10" s="26">
        <v>8.1088650509596008</v>
      </c>
      <c r="AB10" s="26">
        <v>5.5613096234259798</v>
      </c>
      <c r="AC10" s="26">
        <v>6.3988434248279003</v>
      </c>
      <c r="AD10" s="26">
        <v>7.4394443029970097</v>
      </c>
      <c r="AE10" s="26">
        <v>6.8093677137775304</v>
      </c>
      <c r="AF10" s="26">
        <v>5.50697418707942</v>
      </c>
      <c r="AG10" s="26">
        <v>5.0464249600000004</v>
      </c>
      <c r="AH10" s="26">
        <v>7.8862615083555401</v>
      </c>
      <c r="AI10" s="26">
        <v>5.8323099715029496</v>
      </c>
    </row>
    <row r="11" spans="1:35" s="17" customFormat="1" ht="18" customHeight="1" x14ac:dyDescent="0.2">
      <c r="A11" s="20" t="s">
        <v>7</v>
      </c>
      <c r="B11" s="20"/>
      <c r="C11" s="21">
        <v>1.3</v>
      </c>
      <c r="D11" s="21">
        <v>1.4</v>
      </c>
      <c r="E11" s="21">
        <v>1.4</v>
      </c>
      <c r="F11" s="21">
        <v>1.3</v>
      </c>
      <c r="G11" s="21">
        <v>0.9</v>
      </c>
      <c r="H11" s="21">
        <v>0.8</v>
      </c>
      <c r="I11" s="21">
        <v>1.2</v>
      </c>
      <c r="J11" s="21">
        <v>2.9</v>
      </c>
      <c r="K11" s="21">
        <v>3</v>
      </c>
      <c r="L11" s="21">
        <v>11.6</v>
      </c>
      <c r="M11" s="21">
        <v>10.3</v>
      </c>
      <c r="N11" s="21">
        <v>9</v>
      </c>
      <c r="O11" s="21">
        <v>8.9</v>
      </c>
      <c r="P11" s="21">
        <v>11.727216111111099</v>
      </c>
      <c r="Q11" s="21">
        <v>14.2535555555556</v>
      </c>
      <c r="R11" s="21">
        <v>13.879111111111101</v>
      </c>
      <c r="S11" s="21">
        <v>9.62222222222222</v>
      </c>
      <c r="T11" s="21">
        <v>10.183125568888901</v>
      </c>
      <c r="U11" s="21">
        <v>13.323410924415301</v>
      </c>
      <c r="V11" s="21">
        <v>12.334089555865299</v>
      </c>
      <c r="W11" s="21">
        <v>13.5335946756922</v>
      </c>
      <c r="X11" s="21">
        <v>11.1384111023113</v>
      </c>
      <c r="Y11" s="21">
        <v>11.8253815240862</v>
      </c>
      <c r="Z11" s="21">
        <v>5.6665059734731704</v>
      </c>
      <c r="AA11" s="21">
        <v>3.0424732315869498</v>
      </c>
      <c r="AB11" s="21">
        <v>4.4013488990978802</v>
      </c>
      <c r="AC11" s="21">
        <v>8.8224316392926401</v>
      </c>
      <c r="AD11" s="21">
        <v>11.722336916211001</v>
      </c>
      <c r="AE11" s="21">
        <v>11.5081986259387</v>
      </c>
      <c r="AF11" s="21">
        <v>10.142469382115999</v>
      </c>
      <c r="AG11" s="21">
        <v>10.0297097134212</v>
      </c>
      <c r="AH11" s="21">
        <v>8.2860940065904298</v>
      </c>
      <c r="AI11" s="21">
        <v>1.8958442550819501</v>
      </c>
    </row>
    <row r="12" spans="1:35" s="17" customFormat="1" ht="18" customHeight="1" x14ac:dyDescent="0.2">
      <c r="A12" s="20" t="s">
        <v>58</v>
      </c>
      <c r="B12" s="20"/>
      <c r="C12" s="21">
        <v>25.1</v>
      </c>
      <c r="D12" s="21">
        <v>23.8</v>
      </c>
      <c r="E12" s="21">
        <v>21.1</v>
      </c>
      <c r="F12" s="21">
        <v>22.3</v>
      </c>
      <c r="G12" s="21">
        <v>23.4</v>
      </c>
      <c r="H12" s="21">
        <v>24.1</v>
      </c>
      <c r="I12" s="21">
        <v>23.4</v>
      </c>
      <c r="J12" s="21">
        <v>23.6</v>
      </c>
      <c r="K12" s="21">
        <v>25</v>
      </c>
      <c r="L12" s="21">
        <v>22.6</v>
      </c>
      <c r="M12" s="21">
        <v>26.9</v>
      </c>
      <c r="N12" s="21">
        <v>33.4</v>
      </c>
      <c r="O12" s="21">
        <v>34</v>
      </c>
      <c r="P12" s="21">
        <v>27.077760221999998</v>
      </c>
      <c r="Q12" s="21">
        <v>27.554028652</v>
      </c>
      <c r="R12" s="21">
        <v>29.413596332000001</v>
      </c>
      <c r="S12" s="21">
        <v>30.234023604000001</v>
      </c>
      <c r="T12" s="21">
        <v>30.280179029999999</v>
      </c>
      <c r="U12" s="21">
        <v>30.624241638000001</v>
      </c>
      <c r="V12" s="21">
        <v>29.635202851999999</v>
      </c>
      <c r="W12" s="21">
        <v>29.299077872000002</v>
      </c>
      <c r="X12" s="21">
        <v>30.543281495999999</v>
      </c>
      <c r="Y12" s="21">
        <v>30.528505406000001</v>
      </c>
      <c r="Z12" s="21">
        <v>28.977870885191699</v>
      </c>
      <c r="AA12" s="21">
        <v>28.8579037329743</v>
      </c>
      <c r="AB12" s="21">
        <v>30.607033824535598</v>
      </c>
      <c r="AC12" s="21">
        <v>32.394586977382097</v>
      </c>
      <c r="AD12" s="21">
        <v>33.625726846818097</v>
      </c>
      <c r="AE12" s="21">
        <v>32.833954924742997</v>
      </c>
      <c r="AF12" s="21">
        <v>35.308241511425003</v>
      </c>
      <c r="AG12" s="21">
        <v>32.272594747680898</v>
      </c>
      <c r="AH12" s="21">
        <v>33.368747743000299</v>
      </c>
      <c r="AI12" s="21">
        <v>34.616865139657897</v>
      </c>
    </row>
    <row r="13" spans="1:35" s="17" customFormat="1" ht="18" customHeight="1" x14ac:dyDescent="0.2">
      <c r="A13" s="20" t="s">
        <v>59</v>
      </c>
      <c r="B13" s="20"/>
      <c r="C13" s="21">
        <f>SUM(C14:C15)</f>
        <v>2.7</v>
      </c>
      <c r="D13" s="21">
        <f t="shared" ref="D13:AI13" si="1">SUM(D14:D15)</f>
        <v>2.9</v>
      </c>
      <c r="E13" s="21">
        <f t="shared" si="1"/>
        <v>2.6</v>
      </c>
      <c r="F13" s="21">
        <f t="shared" si="1"/>
        <v>2.6</v>
      </c>
      <c r="G13" s="21">
        <f t="shared" si="1"/>
        <v>2</v>
      </c>
      <c r="H13" s="21">
        <f t="shared" si="1"/>
        <v>1.9</v>
      </c>
      <c r="I13" s="21">
        <f t="shared" si="1"/>
        <v>1.9</v>
      </c>
      <c r="J13" s="21">
        <f t="shared" si="1"/>
        <v>1.5</v>
      </c>
      <c r="K13" s="21">
        <f t="shared" si="1"/>
        <v>1.7</v>
      </c>
      <c r="L13" s="21">
        <f t="shared" si="1"/>
        <v>1.7</v>
      </c>
      <c r="M13" s="21">
        <f t="shared" si="1"/>
        <v>1.5</v>
      </c>
      <c r="N13" s="21">
        <f t="shared" si="1"/>
        <v>1.6</v>
      </c>
      <c r="O13" s="21">
        <f t="shared" si="1"/>
        <v>1.4</v>
      </c>
      <c r="P13" s="21">
        <f t="shared" si="1"/>
        <v>1.5818109812941501</v>
      </c>
      <c r="Q13" s="21">
        <f t="shared" si="1"/>
        <v>1.5841203232740599</v>
      </c>
      <c r="R13" s="21">
        <f t="shared" si="1"/>
        <v>1.5</v>
      </c>
      <c r="S13" s="21">
        <f t="shared" si="1"/>
        <v>1.4154022695806301</v>
      </c>
      <c r="T13" s="21">
        <f t="shared" si="1"/>
        <v>1.5453234384173999</v>
      </c>
      <c r="U13" s="21">
        <f t="shared" si="1"/>
        <v>1.673278888888889</v>
      </c>
      <c r="V13" s="21">
        <f t="shared" si="1"/>
        <v>1.889267777777778</v>
      </c>
      <c r="W13" s="21">
        <f t="shared" si="1"/>
        <v>1.708884377108751</v>
      </c>
      <c r="X13" s="21">
        <f t="shared" si="1"/>
        <v>1.9032500886359398</v>
      </c>
      <c r="Y13" s="21">
        <f t="shared" si="1"/>
        <v>2.647896523073578</v>
      </c>
      <c r="Z13" s="21">
        <f t="shared" si="1"/>
        <v>4.5405618591838479</v>
      </c>
      <c r="AA13" s="21">
        <f t="shared" si="1"/>
        <v>8.6052304485392277</v>
      </c>
      <c r="AB13" s="21">
        <f t="shared" si="1"/>
        <v>10.507221525335368</v>
      </c>
      <c r="AC13" s="21">
        <f t="shared" si="1"/>
        <v>8.8114769358069278</v>
      </c>
      <c r="AD13" s="21">
        <f t="shared" si="1"/>
        <v>9.9592110090316108</v>
      </c>
      <c r="AE13" s="21">
        <f t="shared" si="1"/>
        <v>12.022025179359211</v>
      </c>
      <c r="AF13" s="21">
        <f t="shared" si="1"/>
        <v>12.443263994915061</v>
      </c>
      <c r="AG13" s="21">
        <f t="shared" si="1"/>
        <v>12.4452621155255</v>
      </c>
      <c r="AH13" s="21">
        <f t="shared" si="1"/>
        <v>13.97584888564286</v>
      </c>
      <c r="AI13" s="21">
        <f t="shared" si="1"/>
        <v>16.11448991916453</v>
      </c>
    </row>
    <row r="14" spans="1:35" ht="15" customHeight="1" x14ac:dyDescent="0.2">
      <c r="A14" s="25"/>
      <c r="B14" s="25" t="s">
        <v>63</v>
      </c>
      <c r="C14" s="26">
        <v>2.7</v>
      </c>
      <c r="D14" s="26">
        <v>2.9</v>
      </c>
      <c r="E14" s="26">
        <v>2.6</v>
      </c>
      <c r="F14" s="26">
        <v>2.6</v>
      </c>
      <c r="G14" s="26">
        <v>2</v>
      </c>
      <c r="H14" s="26">
        <v>1.9</v>
      </c>
      <c r="I14" s="26">
        <v>1.9</v>
      </c>
      <c r="J14" s="26">
        <v>1.5</v>
      </c>
      <c r="K14" s="26">
        <v>1.7</v>
      </c>
      <c r="L14" s="26">
        <v>1.7</v>
      </c>
      <c r="M14" s="26">
        <v>1.5</v>
      </c>
      <c r="N14" s="26">
        <v>1.6</v>
      </c>
      <c r="O14" s="26">
        <v>1.4</v>
      </c>
      <c r="P14" s="26">
        <v>1.5818109812941501</v>
      </c>
      <c r="Q14" s="26">
        <v>1.5841203232740599</v>
      </c>
      <c r="R14" s="26">
        <v>1.5</v>
      </c>
      <c r="S14" s="26">
        <v>1.4154022695806301</v>
      </c>
      <c r="T14" s="26">
        <v>1.5453234384173999</v>
      </c>
      <c r="U14" s="26">
        <v>1.57</v>
      </c>
      <c r="V14" s="26">
        <v>1.7</v>
      </c>
      <c r="W14" s="26">
        <v>1.5475232659976399</v>
      </c>
      <c r="X14" s="26">
        <v>1.5706270886359399</v>
      </c>
      <c r="Y14" s="26">
        <v>2.3739187452957999</v>
      </c>
      <c r="Z14" s="26">
        <v>4.2752108004060698</v>
      </c>
      <c r="AA14" s="26">
        <v>8.3091844037614493</v>
      </c>
      <c r="AB14" s="26">
        <v>10.2766948586687</v>
      </c>
      <c r="AC14" s="26">
        <v>8.6109950870291492</v>
      </c>
      <c r="AD14" s="26">
        <v>9.7658230970316104</v>
      </c>
      <c r="AE14" s="26">
        <v>10.907846229248101</v>
      </c>
      <c r="AF14" s="26">
        <v>11.057684534359501</v>
      </c>
      <c r="AG14" s="26">
        <v>10.9109765265255</v>
      </c>
      <c r="AH14" s="26">
        <v>12.2581627950873</v>
      </c>
      <c r="AI14" s="26">
        <v>14.4128532493758</v>
      </c>
    </row>
    <row r="15" spans="1:35" ht="15" customHeight="1" thickBot="1" x14ac:dyDescent="0.25">
      <c r="A15" s="25"/>
      <c r="B15" s="25" t="s">
        <v>54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0.103278888888889</v>
      </c>
      <c r="V15" s="26">
        <v>0.18926777777777801</v>
      </c>
      <c r="W15" s="26">
        <v>0.16136111111111101</v>
      </c>
      <c r="X15" s="26">
        <v>0.332623</v>
      </c>
      <c r="Y15" s="26">
        <v>0.27397777777777799</v>
      </c>
      <c r="Z15" s="26">
        <v>0.26535105877777798</v>
      </c>
      <c r="AA15" s="26">
        <v>0.29604604477777802</v>
      </c>
      <c r="AB15" s="26">
        <v>0.23052666666666699</v>
      </c>
      <c r="AC15" s="26">
        <v>0.200481848777778</v>
      </c>
      <c r="AD15" s="26">
        <v>0.193387912</v>
      </c>
      <c r="AE15" s="26">
        <v>1.1141789501111099</v>
      </c>
      <c r="AF15" s="26">
        <v>1.38557946055556</v>
      </c>
      <c r="AG15" s="26">
        <v>1.534285589</v>
      </c>
      <c r="AH15" s="26">
        <v>1.71768609055556</v>
      </c>
      <c r="AI15" s="26">
        <v>1.70163666978873</v>
      </c>
    </row>
    <row r="16" spans="1:35" s="6" customFormat="1" ht="18" customHeight="1" thickBot="1" x14ac:dyDescent="0.25">
      <c r="A16" s="22" t="s">
        <v>3</v>
      </c>
      <c r="B16" s="22"/>
      <c r="C16" s="23">
        <f>C7+C11+C12+C13</f>
        <v>232.89938247961899</v>
      </c>
      <c r="D16" s="23">
        <f t="shared" ref="D16:V16" si="2">D7+D11+D12+D13</f>
        <v>235.34371258962904</v>
      </c>
      <c r="E16" s="23">
        <f t="shared" si="2"/>
        <v>232.187467554753</v>
      </c>
      <c r="F16" s="23">
        <f t="shared" si="2"/>
        <v>237.14368202895403</v>
      </c>
      <c r="G16" s="23">
        <f t="shared" si="2"/>
        <v>235.52254685164303</v>
      </c>
      <c r="H16" s="23">
        <f t="shared" si="2"/>
        <v>244.38580327032</v>
      </c>
      <c r="I16" s="23">
        <f t="shared" si="2"/>
        <v>253.36441550444798</v>
      </c>
      <c r="J16" s="23">
        <f t="shared" si="2"/>
        <v>248.16225894848799</v>
      </c>
      <c r="K16" s="23">
        <f t="shared" si="2"/>
        <v>255.14575322309</v>
      </c>
      <c r="L16" s="23">
        <f t="shared" si="2"/>
        <v>263.32811313785601</v>
      </c>
      <c r="M16" s="23">
        <f t="shared" si="2"/>
        <v>257.47970008902303</v>
      </c>
      <c r="N16" s="23">
        <f t="shared" si="2"/>
        <v>262.09518002248399</v>
      </c>
      <c r="O16" s="23">
        <f t="shared" si="2"/>
        <v>251.43214163653005</v>
      </c>
      <c r="P16" s="23">
        <f t="shared" si="2"/>
        <v>245.32510744530666</v>
      </c>
      <c r="Q16" s="23">
        <f t="shared" si="2"/>
        <v>241.20705245928866</v>
      </c>
      <c r="R16" s="23">
        <f t="shared" si="2"/>
        <v>250.58059260500113</v>
      </c>
      <c r="S16" s="23">
        <f t="shared" si="2"/>
        <v>234.20628105859885</v>
      </c>
      <c r="T16" s="23">
        <f t="shared" si="2"/>
        <v>237.9322383331853</v>
      </c>
      <c r="U16" s="23">
        <f t="shared" si="2"/>
        <v>242.3207874014372</v>
      </c>
      <c r="V16" s="23">
        <f t="shared" si="2"/>
        <v>246.39541128570505</v>
      </c>
      <c r="W16" s="23">
        <f t="shared" ref="W16:Z16" si="3">W7+W11+W12+W13</f>
        <v>250.59189108390493</v>
      </c>
      <c r="X16" s="23">
        <f t="shared" si="3"/>
        <v>227.07481167101483</v>
      </c>
      <c r="Y16" s="23">
        <f t="shared" si="3"/>
        <v>223.82946338508398</v>
      </c>
      <c r="Z16" s="23">
        <f t="shared" si="3"/>
        <v>215.68937362923973</v>
      </c>
      <c r="AA16" s="23">
        <f t="shared" ref="AA16:AD16" si="4">AA7+AA11+AA12+AA13</f>
        <v>203.48380093889409</v>
      </c>
      <c r="AB16" s="23">
        <f t="shared" si="4"/>
        <v>210.62644379810183</v>
      </c>
      <c r="AC16" s="23">
        <f t="shared" si="4"/>
        <v>215.02909739896654</v>
      </c>
      <c r="AD16" s="23">
        <f t="shared" si="4"/>
        <v>218.25619075119562</v>
      </c>
      <c r="AE16" s="23">
        <f t="shared" ref="AE16:AI16" si="5">AE7+AE11+AE12+AE13</f>
        <v>215.91453550425746</v>
      </c>
      <c r="AF16" s="23">
        <f t="shared" ref="AF16:AH16" si="6">AF7+AF11+AF12+AF13</f>
        <v>215.78551478250657</v>
      </c>
      <c r="AG16" s="23">
        <f t="shared" si="6"/>
        <v>209.59739615079332</v>
      </c>
      <c r="AH16" s="23">
        <f t="shared" si="6"/>
        <v>211.52298105471078</v>
      </c>
      <c r="AI16" s="23">
        <f t="shared" si="5"/>
        <v>202.35069550713095</v>
      </c>
    </row>
    <row r="17" spans="1:35" s="6" customFormat="1" ht="18" customHeight="1" thickBot="1" x14ac:dyDescent="0.25">
      <c r="A17" s="22" t="s">
        <v>26</v>
      </c>
      <c r="B17" s="22"/>
      <c r="C17" s="23">
        <f>C16-C18</f>
        <v>207.799382479619</v>
      </c>
      <c r="D17" s="23">
        <f t="shared" ref="D17:V17" si="7">D16-D18</f>
        <v>211.54371258962902</v>
      </c>
      <c r="E17" s="23">
        <f t="shared" si="7"/>
        <v>211.087467554753</v>
      </c>
      <c r="F17" s="23">
        <f t="shared" si="7"/>
        <v>214.84368202895402</v>
      </c>
      <c r="G17" s="23">
        <f t="shared" si="7"/>
        <v>212.12254685164302</v>
      </c>
      <c r="H17" s="23">
        <f t="shared" si="7"/>
        <v>220.28580327032</v>
      </c>
      <c r="I17" s="23">
        <f t="shared" si="7"/>
        <v>229.96441550444797</v>
      </c>
      <c r="J17" s="23">
        <f t="shared" si="7"/>
        <v>224.56225894848799</v>
      </c>
      <c r="K17" s="23">
        <f t="shared" si="7"/>
        <v>230.14575322309</v>
      </c>
      <c r="L17" s="23">
        <f t="shared" si="7"/>
        <v>240.72811313785601</v>
      </c>
      <c r="M17" s="23">
        <f t="shared" si="7"/>
        <v>230.57970008902302</v>
      </c>
      <c r="N17" s="23">
        <f t="shared" si="7"/>
        <v>228.69518002248398</v>
      </c>
      <c r="O17" s="23">
        <f t="shared" si="7"/>
        <v>217.43214163653005</v>
      </c>
      <c r="P17" s="23">
        <f t="shared" si="7"/>
        <v>218.24734722330666</v>
      </c>
      <c r="Q17" s="23">
        <f t="shared" si="7"/>
        <v>213.65302380728866</v>
      </c>
      <c r="R17" s="23">
        <f t="shared" si="7"/>
        <v>221.16699627300113</v>
      </c>
      <c r="S17" s="23">
        <f t="shared" si="7"/>
        <v>203.97225745459883</v>
      </c>
      <c r="T17" s="23">
        <f t="shared" si="7"/>
        <v>207.6520593031853</v>
      </c>
      <c r="U17" s="23">
        <f t="shared" si="7"/>
        <v>211.6965457634372</v>
      </c>
      <c r="V17" s="23">
        <f t="shared" si="7"/>
        <v>216.76020843370506</v>
      </c>
      <c r="W17" s="23">
        <f t="shared" ref="W17:Z17" si="8">W16-W18</f>
        <v>221.29281321190493</v>
      </c>
      <c r="X17" s="23">
        <f t="shared" si="8"/>
        <v>196.53153017501484</v>
      </c>
      <c r="Y17" s="23">
        <f t="shared" si="8"/>
        <v>193.30095797908399</v>
      </c>
      <c r="Z17" s="23">
        <f t="shared" si="8"/>
        <v>186.71150274404803</v>
      </c>
      <c r="AA17" s="23">
        <f t="shared" ref="AA17:AD17" si="9">AA16-AA18</f>
        <v>174.62589720591978</v>
      </c>
      <c r="AB17" s="23">
        <f t="shared" si="9"/>
        <v>180.01940997356624</v>
      </c>
      <c r="AC17" s="23">
        <f t="shared" si="9"/>
        <v>182.63451042158445</v>
      </c>
      <c r="AD17" s="23">
        <f t="shared" si="9"/>
        <v>184.63046390437751</v>
      </c>
      <c r="AE17" s="23">
        <f t="shared" ref="AE17:AI17" si="10">AE16-AE18</f>
        <v>183.08058057951445</v>
      </c>
      <c r="AF17" s="23">
        <f t="shared" ref="AF17:AH17" si="11">AF16-AF18</f>
        <v>180.47727327108157</v>
      </c>
      <c r="AG17" s="23">
        <f t="shared" si="11"/>
        <v>177.32480140311242</v>
      </c>
      <c r="AH17" s="23">
        <f t="shared" si="11"/>
        <v>178.15423331171047</v>
      </c>
      <c r="AI17" s="23">
        <f t="shared" si="10"/>
        <v>167.73383036747305</v>
      </c>
    </row>
    <row r="18" spans="1:35" s="6" customFormat="1" ht="18" customHeight="1" thickBot="1" x14ac:dyDescent="0.25">
      <c r="A18" s="22" t="s">
        <v>60</v>
      </c>
      <c r="B18" s="22"/>
      <c r="C18" s="23">
        <f>C12</f>
        <v>25.1</v>
      </c>
      <c r="D18" s="23">
        <f t="shared" ref="D18:V18" si="12">D12</f>
        <v>23.8</v>
      </c>
      <c r="E18" s="23">
        <f t="shared" si="12"/>
        <v>21.1</v>
      </c>
      <c r="F18" s="23">
        <f t="shared" si="12"/>
        <v>22.3</v>
      </c>
      <c r="G18" s="23">
        <f t="shared" si="12"/>
        <v>23.4</v>
      </c>
      <c r="H18" s="23">
        <f t="shared" si="12"/>
        <v>24.1</v>
      </c>
      <c r="I18" s="23">
        <f t="shared" si="12"/>
        <v>23.4</v>
      </c>
      <c r="J18" s="23">
        <f t="shared" si="12"/>
        <v>23.6</v>
      </c>
      <c r="K18" s="23">
        <f t="shared" si="12"/>
        <v>25</v>
      </c>
      <c r="L18" s="23">
        <f t="shared" si="12"/>
        <v>22.6</v>
      </c>
      <c r="M18" s="23">
        <f t="shared" si="12"/>
        <v>26.9</v>
      </c>
      <c r="N18" s="23">
        <f t="shared" si="12"/>
        <v>33.4</v>
      </c>
      <c r="O18" s="23">
        <f t="shared" si="12"/>
        <v>34</v>
      </c>
      <c r="P18" s="23">
        <f t="shared" si="12"/>
        <v>27.077760221999998</v>
      </c>
      <c r="Q18" s="23">
        <f t="shared" si="12"/>
        <v>27.554028652</v>
      </c>
      <c r="R18" s="23">
        <f t="shared" si="12"/>
        <v>29.413596332000001</v>
      </c>
      <c r="S18" s="23">
        <f t="shared" si="12"/>
        <v>30.234023604000001</v>
      </c>
      <c r="T18" s="23">
        <f t="shared" si="12"/>
        <v>30.280179029999999</v>
      </c>
      <c r="U18" s="23">
        <f t="shared" si="12"/>
        <v>30.624241638000001</v>
      </c>
      <c r="V18" s="23">
        <f t="shared" si="12"/>
        <v>29.635202851999999</v>
      </c>
      <c r="W18" s="23">
        <f t="shared" ref="W18:Z18" si="13">W12</f>
        <v>29.299077872000002</v>
      </c>
      <c r="X18" s="23">
        <f t="shared" si="13"/>
        <v>30.543281495999999</v>
      </c>
      <c r="Y18" s="23">
        <f t="shared" si="13"/>
        <v>30.528505406000001</v>
      </c>
      <c r="Z18" s="23">
        <f t="shared" si="13"/>
        <v>28.977870885191699</v>
      </c>
      <c r="AA18" s="23">
        <f t="shared" ref="AA18:AD18" si="14">AA12</f>
        <v>28.8579037329743</v>
      </c>
      <c r="AB18" s="23">
        <f t="shared" si="14"/>
        <v>30.607033824535598</v>
      </c>
      <c r="AC18" s="23">
        <f t="shared" si="14"/>
        <v>32.394586977382097</v>
      </c>
      <c r="AD18" s="23">
        <f t="shared" si="14"/>
        <v>33.625726846818097</v>
      </c>
      <c r="AE18" s="23">
        <f t="shared" ref="AE18:AI18" si="15">AE12</f>
        <v>32.833954924742997</v>
      </c>
      <c r="AF18" s="23">
        <f t="shared" ref="AF18:AH18" si="16">AF12</f>
        <v>35.308241511425003</v>
      </c>
      <c r="AG18" s="23">
        <f t="shared" si="16"/>
        <v>32.272594747680898</v>
      </c>
      <c r="AH18" s="23">
        <f t="shared" si="16"/>
        <v>33.368747743000299</v>
      </c>
      <c r="AI18" s="23">
        <f t="shared" si="15"/>
        <v>34.616865139657897</v>
      </c>
    </row>
    <row r="21" spans="1:35" ht="19.5" customHeight="1" x14ac:dyDescent="0.2">
      <c r="A21" s="97" t="s">
        <v>94</v>
      </c>
      <c r="B21" s="97"/>
      <c r="C21" s="97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100"/>
      <c r="AF21" s="100"/>
      <c r="AG21" s="100"/>
      <c r="AH21" s="100"/>
      <c r="AI21" s="100"/>
    </row>
    <row r="22" spans="1:35" ht="18.75" customHeight="1" x14ac:dyDescent="0.2">
      <c r="A22" s="98"/>
      <c r="B22" s="98"/>
      <c r="C22" s="82">
        <v>1990</v>
      </c>
      <c r="D22" s="82">
        <v>1991</v>
      </c>
      <c r="E22" s="82">
        <v>1992</v>
      </c>
      <c r="F22" s="82">
        <v>1993</v>
      </c>
      <c r="G22" s="82">
        <v>1994</v>
      </c>
      <c r="H22" s="82">
        <v>1995</v>
      </c>
      <c r="I22" s="82">
        <v>1996</v>
      </c>
      <c r="J22" s="82">
        <v>1997</v>
      </c>
      <c r="K22" s="82">
        <v>1998</v>
      </c>
      <c r="L22" s="82">
        <v>1999</v>
      </c>
      <c r="M22" s="82">
        <v>2000</v>
      </c>
      <c r="N22" s="82">
        <v>2001</v>
      </c>
      <c r="O22" s="82">
        <v>2002</v>
      </c>
      <c r="P22" s="82">
        <v>2003</v>
      </c>
      <c r="Q22" s="82">
        <v>2004</v>
      </c>
      <c r="R22" s="82">
        <v>2005</v>
      </c>
      <c r="S22" s="82">
        <v>2006</v>
      </c>
      <c r="T22" s="82">
        <v>2007</v>
      </c>
      <c r="U22" s="82">
        <v>2008</v>
      </c>
      <c r="V22" s="82">
        <v>2009</v>
      </c>
      <c r="W22" s="82">
        <v>2010</v>
      </c>
      <c r="X22" s="82">
        <v>2011</v>
      </c>
      <c r="Y22" s="82">
        <v>2012</v>
      </c>
      <c r="Z22" s="82">
        <v>2013</v>
      </c>
      <c r="AA22" s="82">
        <v>2014</v>
      </c>
      <c r="AB22" s="82">
        <v>2015</v>
      </c>
      <c r="AC22" s="82">
        <v>2016</v>
      </c>
      <c r="AD22" s="82">
        <v>2017</v>
      </c>
      <c r="AE22" s="82">
        <v>2018</v>
      </c>
      <c r="AF22" s="82">
        <v>2019</v>
      </c>
      <c r="AG22" s="82">
        <v>2020</v>
      </c>
      <c r="AH22" s="82">
        <v>2021</v>
      </c>
      <c r="AI22" s="82">
        <v>2022</v>
      </c>
    </row>
    <row r="23" spans="1:35" ht="15" customHeight="1" x14ac:dyDescent="0.2">
      <c r="A23" s="40" t="s">
        <v>29</v>
      </c>
      <c r="B23" s="40"/>
      <c r="C23" s="40">
        <f>C7/C$16</f>
        <v>0.87505333981490252</v>
      </c>
      <c r="D23" s="40">
        <f t="shared" ref="D23:V23" si="17">D7/D$16</f>
        <v>0.88060016691842435</v>
      </c>
      <c r="E23" s="40">
        <f t="shared" si="17"/>
        <v>0.89189769687254516</v>
      </c>
      <c r="F23" s="40">
        <f t="shared" si="17"/>
        <v>0.88951845659206252</v>
      </c>
      <c r="G23" s="40">
        <f t="shared" si="17"/>
        <v>0.8883334086202519</v>
      </c>
      <c r="H23" s="40">
        <f t="shared" si="17"/>
        <v>0.89033732875900329</v>
      </c>
      <c r="I23" s="40">
        <f t="shared" si="17"/>
        <v>0.89540756957823553</v>
      </c>
      <c r="J23" s="40">
        <f t="shared" si="17"/>
        <v>0.88717059508306595</v>
      </c>
      <c r="K23" s="40">
        <f t="shared" si="17"/>
        <v>0.88359594614129666</v>
      </c>
      <c r="L23" s="40">
        <f t="shared" si="17"/>
        <v>0.86366818349848651</v>
      </c>
      <c r="M23" s="40">
        <f t="shared" si="17"/>
        <v>0.84969688877756355</v>
      </c>
      <c r="N23" s="40">
        <f t="shared" si="17"/>
        <v>0.8321220558263398</v>
      </c>
      <c r="O23" s="40">
        <f t="shared" si="17"/>
        <v>0.82380932003498575</v>
      </c>
      <c r="P23" s="40">
        <f t="shared" si="17"/>
        <v>0.83537442320937672</v>
      </c>
      <c r="Q23" s="40">
        <f t="shared" si="17"/>
        <v>0.82010598741447083</v>
      </c>
      <c r="R23" s="40">
        <f t="shared" si="17"/>
        <v>0.82124430716101227</v>
      </c>
      <c r="S23" s="40">
        <f t="shared" si="17"/>
        <v>0.82378078030504831</v>
      </c>
      <c r="T23" s="40">
        <f t="shared" si="17"/>
        <v>0.82344289142322924</v>
      </c>
      <c r="U23" s="40">
        <f t="shared" si="17"/>
        <v>0.81173331458465869</v>
      </c>
      <c r="V23" s="40">
        <f t="shared" si="17"/>
        <v>0.82199928173667425</v>
      </c>
      <c r="W23" s="40">
        <f t="shared" ref="W23:Z23" si="18">W7/W$16</f>
        <v>0.82225459598017392</v>
      </c>
      <c r="X23" s="40">
        <f t="shared" si="18"/>
        <v>0.80805910454703833</v>
      </c>
      <c r="Y23" s="40">
        <f t="shared" si="18"/>
        <v>0.79894611382891478</v>
      </c>
      <c r="Z23" s="40">
        <f t="shared" si="18"/>
        <v>0.81832698543041893</v>
      </c>
      <c r="AA23" s="40">
        <f t="shared" ref="AA23:AD23" si="19">AA7/AA$16</f>
        <v>0.80093940045249967</v>
      </c>
      <c r="AB23" s="40">
        <f t="shared" si="19"/>
        <v>0.78390365697576747</v>
      </c>
      <c r="AC23" s="40">
        <f t="shared" si="19"/>
        <v>0.76734081034782742</v>
      </c>
      <c r="AD23" s="40">
        <f t="shared" si="19"/>
        <v>0.74659470330851208</v>
      </c>
      <c r="AE23" s="40">
        <f t="shared" ref="AE23:AI23" si="20">AE7/AE$16</f>
        <v>0.73895143928867391</v>
      </c>
      <c r="AF23" s="40">
        <f t="shared" ref="AF23:AH23" si="21">AF7/AF$16</f>
        <v>0.73170592591996619</v>
      </c>
      <c r="AG23" s="40">
        <f t="shared" si="21"/>
        <v>0.73879653286704061</v>
      </c>
      <c r="AH23" s="40">
        <f t="shared" si="21"/>
        <v>0.73699930684673653</v>
      </c>
      <c r="AI23" s="40">
        <f t="shared" si="20"/>
        <v>0.73992083801832165</v>
      </c>
    </row>
    <row r="24" spans="1:35" ht="15" customHeight="1" x14ac:dyDescent="0.2">
      <c r="A24" s="40" t="s">
        <v>7</v>
      </c>
      <c r="B24" s="40"/>
      <c r="C24" s="40">
        <f>C11/C$16</f>
        <v>5.5818095615335645E-3</v>
      </c>
      <c r="D24" s="40">
        <f t="shared" ref="D24:V26" si="22">D11/D$16</f>
        <v>5.9487461321781412E-3</v>
      </c>
      <c r="E24" s="40">
        <f t="shared" si="22"/>
        <v>6.02961053300545E-3</v>
      </c>
      <c r="F24" s="40">
        <f t="shared" si="22"/>
        <v>5.4819086423785754E-3</v>
      </c>
      <c r="G24" s="40">
        <f t="shared" si="22"/>
        <v>3.8212901993069696E-3</v>
      </c>
      <c r="H24" s="40">
        <f t="shared" si="22"/>
        <v>3.2735125743581107E-3</v>
      </c>
      <c r="I24" s="40">
        <f t="shared" si="22"/>
        <v>4.7362610002308443E-3</v>
      </c>
      <c r="J24" s="40">
        <f t="shared" si="22"/>
        <v>1.168590265211103E-2</v>
      </c>
      <c r="K24" s="40">
        <f t="shared" si="22"/>
        <v>1.1757985238252862E-2</v>
      </c>
      <c r="L24" s="40">
        <f t="shared" si="22"/>
        <v>4.4051506167619991E-2</v>
      </c>
      <c r="M24" s="40">
        <f t="shared" si="22"/>
        <v>4.0003153632844839E-2</v>
      </c>
      <c r="N24" s="40">
        <f t="shared" si="22"/>
        <v>3.4338670399157778E-2</v>
      </c>
      <c r="O24" s="40">
        <f t="shared" si="22"/>
        <v>3.5397224643084126E-2</v>
      </c>
      <c r="P24" s="40">
        <f t="shared" si="22"/>
        <v>4.7802755426187234E-2</v>
      </c>
      <c r="Q24" s="40">
        <f t="shared" si="22"/>
        <v>5.9092615287280374E-2</v>
      </c>
      <c r="R24" s="40">
        <f t="shared" si="22"/>
        <v>5.5387813424917644E-2</v>
      </c>
      <c r="S24" s="40">
        <f t="shared" si="22"/>
        <v>4.1084390131342047E-2</v>
      </c>
      <c r="T24" s="40">
        <f t="shared" si="22"/>
        <v>4.2798427149788314E-2</v>
      </c>
      <c r="U24" s="40">
        <f t="shared" si="22"/>
        <v>5.498253396784844E-2</v>
      </c>
      <c r="V24" s="40">
        <f t="shared" si="22"/>
        <v>5.0058113872759762E-2</v>
      </c>
      <c r="W24" s="40">
        <f t="shared" ref="W24:Z24" si="23">W11/W$16</f>
        <v>5.4006514804426718E-2</v>
      </c>
      <c r="X24" s="40">
        <f t="shared" si="23"/>
        <v>4.9051724497072756E-2</v>
      </c>
      <c r="Y24" s="40">
        <f t="shared" si="23"/>
        <v>5.2832104162003922E-2</v>
      </c>
      <c r="Z24" s="40">
        <f t="shared" si="23"/>
        <v>2.6271604753295069E-2</v>
      </c>
      <c r="AA24" s="40">
        <f t="shared" ref="AA24:AD24" si="24">AA11/AA$16</f>
        <v>1.4951918617347827E-2</v>
      </c>
      <c r="AB24" s="40">
        <f t="shared" si="24"/>
        <v>2.0896468742152997E-2</v>
      </c>
      <c r="AC24" s="40">
        <f t="shared" si="24"/>
        <v>4.1029013031308209E-2</v>
      </c>
      <c r="AD24" s="40">
        <f t="shared" si="24"/>
        <v>5.370906949243906E-2</v>
      </c>
      <c r="AE24" s="40">
        <f t="shared" ref="AE24:AI24" si="25">AE11/AE$16</f>
        <v>5.3299786413461628E-2</v>
      </c>
      <c r="AF24" s="40">
        <f t="shared" ref="AF24:AH24" si="26">AF11/AF$16</f>
        <v>4.7002549695417437E-2</v>
      </c>
      <c r="AG24" s="40">
        <f t="shared" si="26"/>
        <v>4.785226294607877E-2</v>
      </c>
      <c r="AH24" s="40">
        <f t="shared" si="26"/>
        <v>3.9173492947545102E-2</v>
      </c>
      <c r="AI24" s="40">
        <f t="shared" si="25"/>
        <v>9.3691017484797308E-3</v>
      </c>
    </row>
    <row r="25" spans="1:35" ht="15" customHeight="1" x14ac:dyDescent="0.2">
      <c r="A25" s="40" t="s">
        <v>58</v>
      </c>
      <c r="B25" s="40"/>
      <c r="C25" s="40">
        <f t="shared" ref="C25:R26" si="27">C12/C$16</f>
        <v>0.10777186153422498</v>
      </c>
      <c r="D25" s="40">
        <f t="shared" si="27"/>
        <v>0.10112868424702842</v>
      </c>
      <c r="E25" s="40">
        <f t="shared" si="27"/>
        <v>9.0874844461725016E-2</v>
      </c>
      <c r="F25" s="40">
        <f t="shared" si="27"/>
        <v>9.4035817480801726E-2</v>
      </c>
      <c r="G25" s="40">
        <f t="shared" si="27"/>
        <v>9.9353545181981195E-2</v>
      </c>
      <c r="H25" s="40">
        <f t="shared" si="27"/>
        <v>9.8614566302538093E-2</v>
      </c>
      <c r="I25" s="40">
        <f t="shared" si="27"/>
        <v>9.2357089504501458E-2</v>
      </c>
      <c r="J25" s="40">
        <f t="shared" si="27"/>
        <v>9.5099069858558732E-2</v>
      </c>
      <c r="K25" s="40">
        <f t="shared" si="27"/>
        <v>9.7983210318773856E-2</v>
      </c>
      <c r="L25" s="40">
        <f t="shared" si="27"/>
        <v>8.5824486154156207E-2</v>
      </c>
      <c r="M25" s="40">
        <f t="shared" si="27"/>
        <v>0.10447425560422582</v>
      </c>
      <c r="N25" s="40">
        <f t="shared" si="27"/>
        <v>0.12743462125909663</v>
      </c>
      <c r="O25" s="40">
        <f t="shared" si="27"/>
        <v>0.13522535256908544</v>
      </c>
      <c r="P25" s="40">
        <f t="shared" si="27"/>
        <v>0.11037500606429684</v>
      </c>
      <c r="Q25" s="40">
        <f t="shared" si="27"/>
        <v>0.11423392629305736</v>
      </c>
      <c r="R25" s="40">
        <f t="shared" si="27"/>
        <v>0.11738178135114267</v>
      </c>
      <c r="S25" s="40">
        <f t="shared" si="22"/>
        <v>0.1290914294328229</v>
      </c>
      <c r="T25" s="40">
        <f t="shared" si="22"/>
        <v>0.12726387664876901</v>
      </c>
      <c r="U25" s="40">
        <f t="shared" si="22"/>
        <v>0.12637892921364108</v>
      </c>
      <c r="V25" s="40">
        <f t="shared" si="22"/>
        <v>0.12027497873179477</v>
      </c>
      <c r="W25" s="40">
        <f t="shared" ref="W25:Z25" si="28">W12/W$16</f>
        <v>0.11691949705663014</v>
      </c>
      <c r="X25" s="40">
        <f t="shared" si="28"/>
        <v>0.13450757162908494</v>
      </c>
      <c r="Y25" s="40">
        <f t="shared" si="28"/>
        <v>0.13639180894374794</v>
      </c>
      <c r="Z25" s="40">
        <f t="shared" si="28"/>
        <v>0.13435001640369798</v>
      </c>
      <c r="AA25" s="40">
        <f t="shared" ref="AA25:AD25" si="29">AA12/AA$16</f>
        <v>0.14181916987898358</v>
      </c>
      <c r="AB25" s="40">
        <f t="shared" si="29"/>
        <v>0.14531429801793685</v>
      </c>
      <c r="AC25" s="40">
        <f t="shared" si="29"/>
        <v>0.1506521088040329</v>
      </c>
      <c r="AD25" s="40">
        <f t="shared" si="29"/>
        <v>0.15406539778360853</v>
      </c>
      <c r="AE25" s="40">
        <f t="shared" ref="AE25:AI25" si="30">AE12/AE$16</f>
        <v>0.15206921964776923</v>
      </c>
      <c r="AF25" s="40">
        <f t="shared" ref="AF25:AH25" si="31">AF12/AF$16</f>
        <v>0.16362656013779564</v>
      </c>
      <c r="AG25" s="40">
        <f t="shared" si="31"/>
        <v>0.15397421599866926</v>
      </c>
      <c r="AH25" s="40">
        <f t="shared" si="31"/>
        <v>0.15775471571275471</v>
      </c>
      <c r="AI25" s="40">
        <f t="shared" si="30"/>
        <v>0.17107361579806371</v>
      </c>
    </row>
    <row r="26" spans="1:35" ht="15" customHeight="1" thickBot="1" x14ac:dyDescent="0.25">
      <c r="A26" s="40" t="s">
        <v>59</v>
      </c>
      <c r="B26" s="40"/>
      <c r="C26" s="40">
        <f t="shared" si="27"/>
        <v>1.1592989089338942E-2</v>
      </c>
      <c r="D26" s="40">
        <f t="shared" si="22"/>
        <v>1.2322402702369008E-2</v>
      </c>
      <c r="E26" s="40">
        <f t="shared" si="22"/>
        <v>1.1197848132724409E-2</v>
      </c>
      <c r="F26" s="40">
        <f t="shared" si="22"/>
        <v>1.0963817284757151E-2</v>
      </c>
      <c r="G26" s="40">
        <f t="shared" si="22"/>
        <v>8.4917559984599312E-3</v>
      </c>
      <c r="H26" s="40">
        <f t="shared" si="22"/>
        <v>7.7745923641005122E-3</v>
      </c>
      <c r="I26" s="40">
        <f t="shared" si="22"/>
        <v>7.4990799170321695E-3</v>
      </c>
      <c r="J26" s="40">
        <f t="shared" si="22"/>
        <v>6.0444324062643258E-3</v>
      </c>
      <c r="K26" s="40">
        <f t="shared" si="22"/>
        <v>6.6628583016766219E-3</v>
      </c>
      <c r="L26" s="40">
        <f t="shared" si="22"/>
        <v>6.4558241797374131E-3</v>
      </c>
      <c r="M26" s="40">
        <f t="shared" si="22"/>
        <v>5.8257019853657525E-3</v>
      </c>
      <c r="N26" s="40">
        <f t="shared" si="22"/>
        <v>6.1046525154058277E-3</v>
      </c>
      <c r="O26" s="40">
        <f t="shared" si="22"/>
        <v>5.5681027528446938E-3</v>
      </c>
      <c r="P26" s="40">
        <f t="shared" si="22"/>
        <v>6.4478153001392355E-3</v>
      </c>
      <c r="Q26" s="40">
        <f t="shared" si="22"/>
        <v>6.5674710051914029E-3</v>
      </c>
      <c r="R26" s="40">
        <f t="shared" si="22"/>
        <v>5.9860980629274111E-3</v>
      </c>
      <c r="S26" s="40">
        <f t="shared" si="22"/>
        <v>6.0434001307868163E-3</v>
      </c>
      <c r="T26" s="40">
        <f t="shared" si="22"/>
        <v>6.4948047782134779E-3</v>
      </c>
      <c r="U26" s="40">
        <f t="shared" si="22"/>
        <v>6.9052222338518397E-3</v>
      </c>
      <c r="V26" s="40">
        <f t="shared" si="22"/>
        <v>7.6676256587712936E-3</v>
      </c>
      <c r="W26" s="40">
        <f t="shared" ref="W26:Z26" si="32">W13/W$16</f>
        <v>6.8193921587692968E-3</v>
      </c>
      <c r="X26" s="40">
        <f t="shared" si="32"/>
        <v>8.3815993268040734E-3</v>
      </c>
      <c r="Y26" s="40">
        <f t="shared" si="32"/>
        <v>1.1829973065333427E-2</v>
      </c>
      <c r="Z26" s="40">
        <f t="shared" si="32"/>
        <v>2.105139341258818E-2</v>
      </c>
      <c r="AA26" s="40">
        <f t="shared" ref="AA26:AD26" si="33">AA13/AA$16</f>
        <v>4.2289511051168967E-2</v>
      </c>
      <c r="AB26" s="40">
        <f t="shared" si="33"/>
        <v>4.9885576264142667E-2</v>
      </c>
      <c r="AC26" s="40">
        <f t="shared" si="33"/>
        <v>4.0978067816831554E-2</v>
      </c>
      <c r="AD26" s="40">
        <f t="shared" si="33"/>
        <v>4.5630829415440319E-2</v>
      </c>
      <c r="AE26" s="40">
        <f t="shared" ref="AE26:AI26" si="34">AE13/AE$16</f>
        <v>5.5679554650095144E-2</v>
      </c>
      <c r="AF26" s="40">
        <f t="shared" ref="AF26:AH26" si="35">AF13/AF$16</f>
        <v>5.7664964246820792E-2</v>
      </c>
      <c r="AG26" s="40">
        <f t="shared" si="35"/>
        <v>5.9376988188211306E-2</v>
      </c>
      <c r="AH26" s="40">
        <f t="shared" si="35"/>
        <v>6.6072484492963823E-2</v>
      </c>
      <c r="AI26" s="40">
        <f t="shared" si="34"/>
        <v>7.9636444435134873E-2</v>
      </c>
    </row>
    <row r="27" spans="1:35" ht="18" customHeight="1" thickBot="1" x14ac:dyDescent="0.25">
      <c r="A27" s="22" t="s">
        <v>3</v>
      </c>
      <c r="B27" s="22"/>
      <c r="C27" s="24">
        <f>SUM(C23:C26)</f>
        <v>1</v>
      </c>
      <c r="D27" s="24">
        <f t="shared" ref="D27:V27" si="36">SUM(D23:D26)</f>
        <v>0.99999999999999989</v>
      </c>
      <c r="E27" s="24">
        <f t="shared" si="36"/>
        <v>1</v>
      </c>
      <c r="F27" s="24">
        <f t="shared" si="36"/>
        <v>1</v>
      </c>
      <c r="G27" s="24">
        <f t="shared" si="36"/>
        <v>1</v>
      </c>
      <c r="H27" s="24">
        <f t="shared" si="36"/>
        <v>1</v>
      </c>
      <c r="I27" s="24">
        <f t="shared" si="36"/>
        <v>1</v>
      </c>
      <c r="J27" s="24">
        <f t="shared" si="36"/>
        <v>1</v>
      </c>
      <c r="K27" s="24">
        <f t="shared" si="36"/>
        <v>1</v>
      </c>
      <c r="L27" s="24">
        <f t="shared" si="36"/>
        <v>1</v>
      </c>
      <c r="M27" s="24">
        <f t="shared" si="36"/>
        <v>1</v>
      </c>
      <c r="N27" s="24">
        <f t="shared" si="36"/>
        <v>1</v>
      </c>
      <c r="O27" s="24">
        <f t="shared" si="36"/>
        <v>1</v>
      </c>
      <c r="P27" s="24">
        <f t="shared" si="36"/>
        <v>1</v>
      </c>
      <c r="Q27" s="24">
        <f t="shared" si="36"/>
        <v>1</v>
      </c>
      <c r="R27" s="24">
        <f t="shared" si="36"/>
        <v>0.99999999999999989</v>
      </c>
      <c r="S27" s="24">
        <f t="shared" si="36"/>
        <v>1</v>
      </c>
      <c r="T27" s="24">
        <f t="shared" si="36"/>
        <v>1</v>
      </c>
      <c r="U27" s="24">
        <f t="shared" si="36"/>
        <v>1.0000000000000002</v>
      </c>
      <c r="V27" s="24">
        <f t="shared" si="36"/>
        <v>1</v>
      </c>
      <c r="W27" s="24">
        <f t="shared" ref="W27:Z27" si="37">SUM(W23:W26)</f>
        <v>1.0000000000000002</v>
      </c>
      <c r="X27" s="24">
        <f t="shared" si="37"/>
        <v>1.0000000000000002</v>
      </c>
      <c r="Y27" s="24">
        <f t="shared" si="37"/>
        <v>1</v>
      </c>
      <c r="Z27" s="24">
        <f t="shared" si="37"/>
        <v>1.0000000000000002</v>
      </c>
      <c r="AA27" s="24">
        <f t="shared" ref="AA27:AD27" si="38">SUM(AA23:AA26)</f>
        <v>1</v>
      </c>
      <c r="AB27" s="24">
        <f t="shared" si="38"/>
        <v>1</v>
      </c>
      <c r="AC27" s="24">
        <f t="shared" si="38"/>
        <v>1</v>
      </c>
      <c r="AD27" s="24">
        <f t="shared" si="38"/>
        <v>0.99999999999999989</v>
      </c>
      <c r="AE27" s="24">
        <f t="shared" ref="AE27:AI27" si="39">SUM(AE23:AE26)</f>
        <v>0.99999999999999989</v>
      </c>
      <c r="AF27" s="24">
        <f t="shared" ref="AF27:AH27" si="40">SUM(AF23:AF26)</f>
        <v>1</v>
      </c>
      <c r="AG27" s="24">
        <f t="shared" si="40"/>
        <v>1</v>
      </c>
      <c r="AH27" s="24">
        <f t="shared" si="40"/>
        <v>1.0000000000000002</v>
      </c>
      <c r="AI27" s="24">
        <f t="shared" si="39"/>
        <v>0.99999999999999989</v>
      </c>
    </row>
    <row r="28" spans="1:35" s="6" customFormat="1" ht="18" customHeight="1" thickBot="1" x14ac:dyDescent="0.25">
      <c r="A28" s="22" t="s">
        <v>26</v>
      </c>
      <c r="B28" s="22"/>
      <c r="C28" s="24">
        <f>C27-C29</f>
        <v>0.89222813846577498</v>
      </c>
      <c r="D28" s="24">
        <f t="shared" ref="D28:V28" si="41">D27-D29</f>
        <v>0.89887131575297152</v>
      </c>
      <c r="E28" s="24">
        <f t="shared" si="41"/>
        <v>0.909125155538275</v>
      </c>
      <c r="F28" s="24">
        <f t="shared" si="41"/>
        <v>0.9059641825191983</v>
      </c>
      <c r="G28" s="24">
        <f t="shared" si="41"/>
        <v>0.90064645481801886</v>
      </c>
      <c r="H28" s="24">
        <f t="shared" si="41"/>
        <v>0.90138543369746194</v>
      </c>
      <c r="I28" s="24">
        <f t="shared" si="41"/>
        <v>0.9076429104954985</v>
      </c>
      <c r="J28" s="24">
        <f t="shared" si="41"/>
        <v>0.90490093014144124</v>
      </c>
      <c r="K28" s="24">
        <f t="shared" si="41"/>
        <v>0.90201678968122612</v>
      </c>
      <c r="L28" s="24">
        <f t="shared" si="41"/>
        <v>0.91417551384584383</v>
      </c>
      <c r="M28" s="24">
        <f t="shared" si="41"/>
        <v>0.89552574439577415</v>
      </c>
      <c r="N28" s="24">
        <f t="shared" si="41"/>
        <v>0.87256537874090334</v>
      </c>
      <c r="O28" s="24">
        <f t="shared" si="41"/>
        <v>0.86477464743091459</v>
      </c>
      <c r="P28" s="24">
        <f t="shared" si="41"/>
        <v>0.88962499393570316</v>
      </c>
      <c r="Q28" s="24">
        <f t="shared" si="41"/>
        <v>0.8857660737069426</v>
      </c>
      <c r="R28" s="24">
        <f t="shared" si="41"/>
        <v>0.88261821864885726</v>
      </c>
      <c r="S28" s="24">
        <f t="shared" si="41"/>
        <v>0.87090857056717708</v>
      </c>
      <c r="T28" s="24">
        <f t="shared" si="41"/>
        <v>0.87273612335123096</v>
      </c>
      <c r="U28" s="24">
        <f t="shared" si="41"/>
        <v>0.8736210707863592</v>
      </c>
      <c r="V28" s="24">
        <f t="shared" si="41"/>
        <v>0.87972502126820529</v>
      </c>
      <c r="W28" s="24">
        <f t="shared" ref="W28:Z28" si="42">W27-W29</f>
        <v>0.88308050294337004</v>
      </c>
      <c r="X28" s="24">
        <f t="shared" si="42"/>
        <v>0.86549242837091533</v>
      </c>
      <c r="Y28" s="24">
        <f t="shared" si="42"/>
        <v>0.86360819105625208</v>
      </c>
      <c r="Z28" s="24">
        <f t="shared" si="42"/>
        <v>0.8656499835963023</v>
      </c>
      <c r="AA28" s="24">
        <f t="shared" ref="AA28:AD28" si="43">AA27-AA29</f>
        <v>0.85818083012101642</v>
      </c>
      <c r="AB28" s="24">
        <f t="shared" si="43"/>
        <v>0.85468570198206317</v>
      </c>
      <c r="AC28" s="24">
        <f t="shared" si="43"/>
        <v>0.8493478911959671</v>
      </c>
      <c r="AD28" s="24">
        <f t="shared" si="43"/>
        <v>0.84593460221639138</v>
      </c>
      <c r="AE28" s="24">
        <f t="shared" ref="AE28:AI28" si="44">AE27-AE29</f>
        <v>0.84793078035223068</v>
      </c>
      <c r="AF28" s="24">
        <f t="shared" ref="AF28:AH28" si="45">AF27-AF29</f>
        <v>0.83637343986220436</v>
      </c>
      <c r="AG28" s="24">
        <f t="shared" si="45"/>
        <v>0.84602578400133077</v>
      </c>
      <c r="AH28" s="24">
        <f t="shared" si="45"/>
        <v>0.84224528428724554</v>
      </c>
      <c r="AI28" s="24">
        <f t="shared" si="44"/>
        <v>0.82892638420193621</v>
      </c>
    </row>
    <row r="29" spans="1:35" s="6" customFormat="1" ht="18" customHeight="1" thickBot="1" x14ac:dyDescent="0.25">
      <c r="A29" s="22" t="s">
        <v>60</v>
      </c>
      <c r="B29" s="22"/>
      <c r="C29" s="24">
        <f>C25</f>
        <v>0.10777186153422498</v>
      </c>
      <c r="D29" s="24">
        <f t="shared" ref="D29:V29" si="46">D25</f>
        <v>0.10112868424702842</v>
      </c>
      <c r="E29" s="24">
        <f t="shared" si="46"/>
        <v>9.0874844461725016E-2</v>
      </c>
      <c r="F29" s="24">
        <f t="shared" si="46"/>
        <v>9.4035817480801726E-2</v>
      </c>
      <c r="G29" s="24">
        <f t="shared" si="46"/>
        <v>9.9353545181981195E-2</v>
      </c>
      <c r="H29" s="24">
        <f t="shared" si="46"/>
        <v>9.8614566302538093E-2</v>
      </c>
      <c r="I29" s="24">
        <f t="shared" si="46"/>
        <v>9.2357089504501458E-2</v>
      </c>
      <c r="J29" s="24">
        <f t="shared" si="46"/>
        <v>9.5099069858558732E-2</v>
      </c>
      <c r="K29" s="24">
        <f t="shared" si="46"/>
        <v>9.7983210318773856E-2</v>
      </c>
      <c r="L29" s="24">
        <f t="shared" si="46"/>
        <v>8.5824486154156207E-2</v>
      </c>
      <c r="M29" s="24">
        <f t="shared" si="46"/>
        <v>0.10447425560422582</v>
      </c>
      <c r="N29" s="24">
        <f t="shared" si="46"/>
        <v>0.12743462125909663</v>
      </c>
      <c r="O29" s="24">
        <f t="shared" si="46"/>
        <v>0.13522535256908544</v>
      </c>
      <c r="P29" s="24">
        <f t="shared" si="46"/>
        <v>0.11037500606429684</v>
      </c>
      <c r="Q29" s="24">
        <f t="shared" si="46"/>
        <v>0.11423392629305736</v>
      </c>
      <c r="R29" s="24">
        <f t="shared" si="46"/>
        <v>0.11738178135114267</v>
      </c>
      <c r="S29" s="24">
        <f t="shared" si="46"/>
        <v>0.1290914294328229</v>
      </c>
      <c r="T29" s="24">
        <f t="shared" si="46"/>
        <v>0.12726387664876901</v>
      </c>
      <c r="U29" s="24">
        <f t="shared" si="46"/>
        <v>0.12637892921364108</v>
      </c>
      <c r="V29" s="24">
        <f t="shared" si="46"/>
        <v>0.12027497873179477</v>
      </c>
      <c r="W29" s="24">
        <f t="shared" ref="W29:Z29" si="47">W25</f>
        <v>0.11691949705663014</v>
      </c>
      <c r="X29" s="24">
        <f t="shared" si="47"/>
        <v>0.13450757162908494</v>
      </c>
      <c r="Y29" s="24">
        <f t="shared" si="47"/>
        <v>0.13639180894374794</v>
      </c>
      <c r="Z29" s="24">
        <f t="shared" si="47"/>
        <v>0.13435001640369798</v>
      </c>
      <c r="AA29" s="24">
        <f t="shared" ref="AA29:AD29" si="48">AA25</f>
        <v>0.14181916987898358</v>
      </c>
      <c r="AB29" s="24">
        <f t="shared" si="48"/>
        <v>0.14531429801793685</v>
      </c>
      <c r="AC29" s="24">
        <f t="shared" si="48"/>
        <v>0.1506521088040329</v>
      </c>
      <c r="AD29" s="24">
        <f t="shared" si="48"/>
        <v>0.15406539778360853</v>
      </c>
      <c r="AE29" s="24">
        <f t="shared" ref="AE29:AI29" si="49">AE25</f>
        <v>0.15206921964776923</v>
      </c>
      <c r="AF29" s="24">
        <f t="shared" ref="AF29:AH29" si="50">AF25</f>
        <v>0.16362656013779564</v>
      </c>
      <c r="AG29" s="24">
        <f t="shared" si="50"/>
        <v>0.15397421599866926</v>
      </c>
      <c r="AH29" s="24">
        <f t="shared" si="50"/>
        <v>0.15775471571275471</v>
      </c>
      <c r="AI29" s="24">
        <f t="shared" si="49"/>
        <v>0.17107361579806371</v>
      </c>
    </row>
    <row r="56" spans="2:35" x14ac:dyDescent="0.2">
      <c r="B56" s="5" t="s">
        <v>29</v>
      </c>
      <c r="C56" s="45">
        <f t="shared" ref="C56:R56" si="51">C7</f>
        <v>203.799382479619</v>
      </c>
      <c r="D56" s="45">
        <f t="shared" si="51"/>
        <v>207.24371258962901</v>
      </c>
      <c r="E56" s="45">
        <f t="shared" si="51"/>
        <v>207.087467554753</v>
      </c>
      <c r="F56" s="45">
        <f t="shared" si="51"/>
        <v>210.94368202895402</v>
      </c>
      <c r="G56" s="45">
        <f t="shared" si="51"/>
        <v>209.22254685164302</v>
      </c>
      <c r="H56" s="45">
        <f t="shared" si="51"/>
        <v>217.58580327031999</v>
      </c>
      <c r="I56" s="45">
        <f t="shared" si="51"/>
        <v>226.86441550444798</v>
      </c>
      <c r="J56" s="45">
        <f t="shared" si="51"/>
        <v>220.16225894848799</v>
      </c>
      <c r="K56" s="45">
        <f t="shared" si="51"/>
        <v>225.44575322309001</v>
      </c>
      <c r="L56" s="45">
        <f t="shared" si="51"/>
        <v>227.42811313785603</v>
      </c>
      <c r="M56" s="45">
        <f t="shared" si="51"/>
        <v>218.77970008902301</v>
      </c>
      <c r="N56" s="45">
        <f t="shared" si="51"/>
        <v>218.09518002248399</v>
      </c>
      <c r="O56" s="45">
        <f t="shared" si="51"/>
        <v>207.13214163653004</v>
      </c>
      <c r="P56" s="45">
        <f t="shared" si="51"/>
        <v>204.93832013090142</v>
      </c>
      <c r="Q56" s="45">
        <f t="shared" si="51"/>
        <v>197.815347928459</v>
      </c>
      <c r="R56" s="45">
        <f t="shared" si="51"/>
        <v>205.78788516189002</v>
      </c>
      <c r="S56" s="45">
        <f>S7</f>
        <v>192.934632962796</v>
      </c>
      <c r="T56" s="45">
        <f>T7</f>
        <v>195.923610295879</v>
      </c>
      <c r="U56" s="45">
        <f t="shared" ref="U56:V56" si="52">U7</f>
        <v>196.69985595013301</v>
      </c>
      <c r="V56" s="45">
        <f t="shared" si="52"/>
        <v>202.53685110006199</v>
      </c>
      <c r="W56" s="45">
        <f t="shared" ref="W56:Z56" si="53">W7</f>
        <v>206.05033415910398</v>
      </c>
      <c r="X56" s="45">
        <f t="shared" si="53"/>
        <v>183.48986898406761</v>
      </c>
      <c r="Y56" s="45">
        <f t="shared" si="53"/>
        <v>178.82767993192422</v>
      </c>
      <c r="Z56" s="45">
        <f t="shared" si="53"/>
        <v>176.50443491139103</v>
      </c>
      <c r="AA56" s="45">
        <f t="shared" ref="AA56:AD56" si="54">AA7</f>
        <v>162.97819352579361</v>
      </c>
      <c r="AB56" s="45">
        <f t="shared" si="54"/>
        <v>165.11083954913298</v>
      </c>
      <c r="AC56" s="45">
        <f t="shared" si="54"/>
        <v>165.0006018464849</v>
      </c>
      <c r="AD56" s="45">
        <f t="shared" si="54"/>
        <v>162.94891597913491</v>
      </c>
      <c r="AE56" s="45">
        <f t="shared" ref="AE56:AI56" si="55">AE7</f>
        <v>159.55035677421654</v>
      </c>
      <c r="AF56" s="45">
        <f t="shared" ref="AF56:AH56" si="56">AF7</f>
        <v>157.89153989405051</v>
      </c>
      <c r="AG56" s="45">
        <f t="shared" si="56"/>
        <v>154.84982957416571</v>
      </c>
      <c r="AH56" s="45">
        <f t="shared" si="56"/>
        <v>155.89229041947723</v>
      </c>
      <c r="AI56" s="45">
        <f t="shared" si="55"/>
        <v>149.72349619322657</v>
      </c>
    </row>
    <row r="57" spans="2:35" x14ac:dyDescent="0.2">
      <c r="B57" s="5" t="s">
        <v>7</v>
      </c>
      <c r="C57" s="45">
        <f t="shared" ref="C57:R57" si="57">C11</f>
        <v>1.3</v>
      </c>
      <c r="D57" s="45">
        <f t="shared" si="57"/>
        <v>1.4</v>
      </c>
      <c r="E57" s="45">
        <f t="shared" si="57"/>
        <v>1.4</v>
      </c>
      <c r="F57" s="45">
        <f t="shared" si="57"/>
        <v>1.3</v>
      </c>
      <c r="G57" s="45">
        <f t="shared" si="57"/>
        <v>0.9</v>
      </c>
      <c r="H57" s="45">
        <f t="shared" si="57"/>
        <v>0.8</v>
      </c>
      <c r="I57" s="45">
        <f t="shared" si="57"/>
        <v>1.2</v>
      </c>
      <c r="J57" s="45">
        <f t="shared" si="57"/>
        <v>2.9</v>
      </c>
      <c r="K57" s="45">
        <f t="shared" si="57"/>
        <v>3</v>
      </c>
      <c r="L57" s="45">
        <f t="shared" si="57"/>
        <v>11.6</v>
      </c>
      <c r="M57" s="45">
        <f t="shared" si="57"/>
        <v>10.3</v>
      </c>
      <c r="N57" s="45">
        <f t="shared" si="57"/>
        <v>9</v>
      </c>
      <c r="O57" s="45">
        <f t="shared" si="57"/>
        <v>8.9</v>
      </c>
      <c r="P57" s="45">
        <f t="shared" si="57"/>
        <v>11.727216111111099</v>
      </c>
      <c r="Q57" s="45">
        <f t="shared" si="57"/>
        <v>14.2535555555556</v>
      </c>
      <c r="R57" s="45">
        <f t="shared" si="57"/>
        <v>13.879111111111101</v>
      </c>
      <c r="S57" s="45">
        <f t="shared" ref="S57:T59" si="58">S11</f>
        <v>9.62222222222222</v>
      </c>
      <c r="T57" s="45">
        <f t="shared" si="58"/>
        <v>10.183125568888901</v>
      </c>
      <c r="U57" s="45">
        <f t="shared" ref="U57:V57" si="59">U11</f>
        <v>13.323410924415301</v>
      </c>
      <c r="V57" s="45">
        <f t="shared" si="59"/>
        <v>12.334089555865299</v>
      </c>
      <c r="W57" s="45">
        <f t="shared" ref="W57:Z57" si="60">W11</f>
        <v>13.5335946756922</v>
      </c>
      <c r="X57" s="45">
        <f t="shared" si="60"/>
        <v>11.1384111023113</v>
      </c>
      <c r="Y57" s="45">
        <f t="shared" si="60"/>
        <v>11.8253815240862</v>
      </c>
      <c r="Z57" s="45">
        <f t="shared" si="60"/>
        <v>5.6665059734731704</v>
      </c>
      <c r="AA57" s="45">
        <f t="shared" ref="AA57:AD57" si="61">AA11</f>
        <v>3.0424732315869498</v>
      </c>
      <c r="AB57" s="45">
        <f t="shared" si="61"/>
        <v>4.4013488990978802</v>
      </c>
      <c r="AC57" s="45">
        <f t="shared" si="61"/>
        <v>8.8224316392926401</v>
      </c>
      <c r="AD57" s="45">
        <f t="shared" si="61"/>
        <v>11.722336916211001</v>
      </c>
      <c r="AE57" s="45">
        <f t="shared" ref="AE57:AI57" si="62">AE11</f>
        <v>11.5081986259387</v>
      </c>
      <c r="AF57" s="45">
        <f t="shared" ref="AF57:AH57" si="63">AF11</f>
        <v>10.142469382115999</v>
      </c>
      <c r="AG57" s="45">
        <f t="shared" si="63"/>
        <v>10.0297097134212</v>
      </c>
      <c r="AH57" s="45">
        <f t="shared" si="63"/>
        <v>8.2860940065904298</v>
      </c>
      <c r="AI57" s="45">
        <f t="shared" si="62"/>
        <v>1.8958442550819501</v>
      </c>
    </row>
    <row r="58" spans="2:35" x14ac:dyDescent="0.2">
      <c r="B58" s="5" t="s">
        <v>58</v>
      </c>
      <c r="C58" s="45">
        <f t="shared" ref="C58:R58" si="64">C12</f>
        <v>25.1</v>
      </c>
      <c r="D58" s="45">
        <f t="shared" si="64"/>
        <v>23.8</v>
      </c>
      <c r="E58" s="45">
        <f t="shared" si="64"/>
        <v>21.1</v>
      </c>
      <c r="F58" s="45">
        <f t="shared" si="64"/>
        <v>22.3</v>
      </c>
      <c r="G58" s="45">
        <f t="shared" si="64"/>
        <v>23.4</v>
      </c>
      <c r="H58" s="45">
        <f t="shared" si="64"/>
        <v>24.1</v>
      </c>
      <c r="I58" s="45">
        <f t="shared" si="64"/>
        <v>23.4</v>
      </c>
      <c r="J58" s="45">
        <f t="shared" si="64"/>
        <v>23.6</v>
      </c>
      <c r="K58" s="45">
        <f t="shared" si="64"/>
        <v>25</v>
      </c>
      <c r="L58" s="45">
        <f t="shared" si="64"/>
        <v>22.6</v>
      </c>
      <c r="M58" s="45">
        <f t="shared" si="64"/>
        <v>26.9</v>
      </c>
      <c r="N58" s="45">
        <f t="shared" si="64"/>
        <v>33.4</v>
      </c>
      <c r="O58" s="45">
        <f t="shared" si="64"/>
        <v>34</v>
      </c>
      <c r="P58" s="45">
        <f t="shared" si="64"/>
        <v>27.077760221999998</v>
      </c>
      <c r="Q58" s="45">
        <f t="shared" si="64"/>
        <v>27.554028652</v>
      </c>
      <c r="R58" s="45">
        <f t="shared" si="64"/>
        <v>29.413596332000001</v>
      </c>
      <c r="S58" s="45">
        <f t="shared" si="58"/>
        <v>30.234023604000001</v>
      </c>
      <c r="T58" s="45">
        <f t="shared" si="58"/>
        <v>30.280179029999999</v>
      </c>
      <c r="U58" s="45">
        <f t="shared" ref="U58:V58" si="65">U12</f>
        <v>30.624241638000001</v>
      </c>
      <c r="V58" s="45">
        <f t="shared" si="65"/>
        <v>29.635202851999999</v>
      </c>
      <c r="W58" s="45">
        <f t="shared" ref="W58:Z58" si="66">W12</f>
        <v>29.299077872000002</v>
      </c>
      <c r="X58" s="45">
        <f t="shared" si="66"/>
        <v>30.543281495999999</v>
      </c>
      <c r="Y58" s="45">
        <f t="shared" si="66"/>
        <v>30.528505406000001</v>
      </c>
      <c r="Z58" s="45">
        <f t="shared" si="66"/>
        <v>28.977870885191699</v>
      </c>
      <c r="AA58" s="45">
        <f t="shared" ref="AA58:AD58" si="67">AA12</f>
        <v>28.8579037329743</v>
      </c>
      <c r="AB58" s="45">
        <f t="shared" si="67"/>
        <v>30.607033824535598</v>
      </c>
      <c r="AC58" s="45">
        <f t="shared" si="67"/>
        <v>32.394586977382097</v>
      </c>
      <c r="AD58" s="45">
        <f t="shared" si="67"/>
        <v>33.625726846818097</v>
      </c>
      <c r="AE58" s="45">
        <f t="shared" ref="AE58:AI58" si="68">AE12</f>
        <v>32.833954924742997</v>
      </c>
      <c r="AF58" s="45">
        <f t="shared" ref="AF58:AH58" si="69">AF12</f>
        <v>35.308241511425003</v>
      </c>
      <c r="AG58" s="45">
        <f t="shared" si="69"/>
        <v>32.272594747680898</v>
      </c>
      <c r="AH58" s="45">
        <f t="shared" si="69"/>
        <v>33.368747743000299</v>
      </c>
      <c r="AI58" s="45">
        <f t="shared" si="68"/>
        <v>34.616865139657897</v>
      </c>
    </row>
    <row r="59" spans="2:35" x14ac:dyDescent="0.2">
      <c r="B59" s="5" t="s">
        <v>59</v>
      </c>
      <c r="C59" s="45">
        <f t="shared" ref="C59:R59" si="70">C13</f>
        <v>2.7</v>
      </c>
      <c r="D59" s="45">
        <f t="shared" si="70"/>
        <v>2.9</v>
      </c>
      <c r="E59" s="45">
        <f t="shared" si="70"/>
        <v>2.6</v>
      </c>
      <c r="F59" s="45">
        <f t="shared" si="70"/>
        <v>2.6</v>
      </c>
      <c r="G59" s="45">
        <f t="shared" si="70"/>
        <v>2</v>
      </c>
      <c r="H59" s="45">
        <f t="shared" si="70"/>
        <v>1.9</v>
      </c>
      <c r="I59" s="45">
        <f t="shared" si="70"/>
        <v>1.9</v>
      </c>
      <c r="J59" s="45">
        <f t="shared" si="70"/>
        <v>1.5</v>
      </c>
      <c r="K59" s="45">
        <f t="shared" si="70"/>
        <v>1.7</v>
      </c>
      <c r="L59" s="45">
        <f t="shared" si="70"/>
        <v>1.7</v>
      </c>
      <c r="M59" s="45">
        <f t="shared" si="70"/>
        <v>1.5</v>
      </c>
      <c r="N59" s="45">
        <f t="shared" si="70"/>
        <v>1.6</v>
      </c>
      <c r="O59" s="45">
        <f t="shared" si="70"/>
        <v>1.4</v>
      </c>
      <c r="P59" s="45">
        <f t="shared" si="70"/>
        <v>1.5818109812941501</v>
      </c>
      <c r="Q59" s="45">
        <f t="shared" si="70"/>
        <v>1.5841203232740599</v>
      </c>
      <c r="R59" s="45">
        <f t="shared" si="70"/>
        <v>1.5</v>
      </c>
      <c r="S59" s="45">
        <f t="shared" si="58"/>
        <v>1.4154022695806301</v>
      </c>
      <c r="T59" s="45">
        <f t="shared" si="58"/>
        <v>1.5453234384173999</v>
      </c>
      <c r="U59" s="45">
        <f t="shared" ref="U59:V59" si="71">U13</f>
        <v>1.673278888888889</v>
      </c>
      <c r="V59" s="45">
        <f t="shared" si="71"/>
        <v>1.889267777777778</v>
      </c>
      <c r="W59" s="45">
        <f t="shared" ref="W59:Z59" si="72">W13</f>
        <v>1.708884377108751</v>
      </c>
      <c r="X59" s="45">
        <f t="shared" si="72"/>
        <v>1.9032500886359398</v>
      </c>
      <c r="Y59" s="45">
        <f t="shared" si="72"/>
        <v>2.647896523073578</v>
      </c>
      <c r="Z59" s="45">
        <f t="shared" si="72"/>
        <v>4.5405618591838479</v>
      </c>
      <c r="AA59" s="45">
        <f t="shared" ref="AA59:AD59" si="73">AA13</f>
        <v>8.6052304485392277</v>
      </c>
      <c r="AB59" s="45">
        <f t="shared" si="73"/>
        <v>10.507221525335368</v>
      </c>
      <c r="AC59" s="45">
        <f t="shared" si="73"/>
        <v>8.8114769358069278</v>
      </c>
      <c r="AD59" s="45">
        <f t="shared" si="73"/>
        <v>9.9592110090316108</v>
      </c>
      <c r="AE59" s="45">
        <f t="shared" ref="AE59:AI59" si="74">AE13</f>
        <v>12.022025179359211</v>
      </c>
      <c r="AF59" s="45">
        <f t="shared" ref="AF59:AH59" si="75">AF13</f>
        <v>12.443263994915061</v>
      </c>
      <c r="AG59" s="45">
        <f t="shared" si="75"/>
        <v>12.4452621155255</v>
      </c>
      <c r="AH59" s="45">
        <f t="shared" si="75"/>
        <v>13.97584888564286</v>
      </c>
      <c r="AI59" s="45">
        <f t="shared" si="74"/>
        <v>16.11448991916453</v>
      </c>
    </row>
  </sheetData>
  <mergeCells count="3">
    <mergeCell ref="A21:B22"/>
    <mergeCell ref="A6:B6"/>
    <mergeCell ref="C21:AI21"/>
  </mergeCells>
  <phoneticPr fontId="0" type="noConversion"/>
  <printOptions horizontalCentered="1" verticalCentered="1"/>
  <pageMargins left="0.17" right="0.17" top="0.22" bottom="0.54" header="0" footer="0.45"/>
  <pageSetup paperSize="9" scale="43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I52"/>
  <sheetViews>
    <sheetView zoomScaleNormal="100" workbookViewId="0">
      <selection activeCell="C1" sqref="C1"/>
    </sheetView>
  </sheetViews>
  <sheetFormatPr defaultColWidth="11.42578125" defaultRowHeight="10.5" x14ac:dyDescent="0.2"/>
  <cols>
    <col min="1" max="1" width="2.140625" style="5" customWidth="1"/>
    <col min="2" max="2" width="40.28515625" style="5" customWidth="1"/>
    <col min="3" max="20" width="9.140625" style="5" customWidth="1"/>
    <col min="21" max="21" width="8.7109375" style="5" customWidth="1"/>
    <col min="22" max="22" width="9.28515625" style="5" customWidth="1"/>
    <col min="23" max="35" width="9.7109375" style="5" customWidth="1"/>
    <col min="36" max="16384" width="11.42578125" style="5"/>
  </cols>
  <sheetData>
    <row r="4" spans="1:35" ht="12.75" x14ac:dyDescent="0.2">
      <c r="A4" s="56" t="s">
        <v>117</v>
      </c>
      <c r="B4" s="6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35" ht="11.25" thickBot="1" x14ac:dyDescent="0.2">
      <c r="B5" s="57"/>
      <c r="C5" s="58"/>
      <c r="AE5" s="77"/>
      <c r="AF5" s="77"/>
      <c r="AG5" s="77"/>
      <c r="AH5" s="77"/>
      <c r="AI5" s="77" t="s">
        <v>90</v>
      </c>
    </row>
    <row r="6" spans="1:35" ht="24" customHeight="1" thickBot="1" x14ac:dyDescent="0.25">
      <c r="A6" s="101" t="s">
        <v>119</v>
      </c>
      <c r="B6" s="101"/>
      <c r="C6" s="42">
        <v>1990</v>
      </c>
      <c r="D6" s="43">
        <v>1991</v>
      </c>
      <c r="E6" s="43">
        <v>1992</v>
      </c>
      <c r="F6" s="43">
        <v>1993</v>
      </c>
      <c r="G6" s="43">
        <v>1994</v>
      </c>
      <c r="H6" s="43">
        <v>1995</v>
      </c>
      <c r="I6" s="43">
        <v>1996</v>
      </c>
      <c r="J6" s="43">
        <v>1997</v>
      </c>
      <c r="K6" s="43">
        <v>1998</v>
      </c>
      <c r="L6" s="43">
        <v>1999</v>
      </c>
      <c r="M6" s="43">
        <v>2000</v>
      </c>
      <c r="N6" s="43">
        <v>2001</v>
      </c>
      <c r="O6" s="43">
        <v>2002</v>
      </c>
      <c r="P6" s="43">
        <v>2003</v>
      </c>
      <c r="Q6" s="43">
        <v>2004</v>
      </c>
      <c r="R6" s="43">
        <v>2005</v>
      </c>
      <c r="S6" s="43">
        <v>2006</v>
      </c>
      <c r="T6" s="43">
        <v>2007</v>
      </c>
      <c r="U6" s="43">
        <v>2008</v>
      </c>
      <c r="V6" s="43">
        <v>2009</v>
      </c>
      <c r="W6" s="43">
        <v>2010</v>
      </c>
      <c r="X6" s="43">
        <v>2011</v>
      </c>
      <c r="Y6" s="43">
        <v>2012</v>
      </c>
      <c r="Z6" s="43">
        <v>2013</v>
      </c>
      <c r="AA6" s="43">
        <v>2014</v>
      </c>
      <c r="AB6" s="43">
        <v>2015</v>
      </c>
      <c r="AC6" s="43">
        <v>2016</v>
      </c>
      <c r="AD6" s="43">
        <v>2017</v>
      </c>
      <c r="AE6" s="43">
        <v>2018</v>
      </c>
      <c r="AF6" s="43">
        <v>2019</v>
      </c>
      <c r="AG6" s="43">
        <v>2020</v>
      </c>
      <c r="AH6" s="43">
        <v>2021</v>
      </c>
      <c r="AI6" s="43">
        <v>2022</v>
      </c>
    </row>
    <row r="7" spans="1:35" s="17" customFormat="1" ht="18" customHeight="1" x14ac:dyDescent="0.2">
      <c r="A7" s="20" t="s">
        <v>118</v>
      </c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 spans="1:35" ht="15" customHeight="1" x14ac:dyDescent="0.2">
      <c r="A8" s="25"/>
      <c r="B8" s="25" t="s">
        <v>128</v>
      </c>
      <c r="C8" s="26">
        <v>17426.692625986401</v>
      </c>
      <c r="D8" s="26">
        <v>18057.0621452265</v>
      </c>
      <c r="E8" s="26">
        <v>18070.279758748598</v>
      </c>
      <c r="F8" s="26">
        <v>18280.963139231601</v>
      </c>
      <c r="G8" s="26">
        <v>18792.843219825401</v>
      </c>
      <c r="H8" s="26">
        <v>19429.011333562499</v>
      </c>
      <c r="I8" s="26">
        <v>20650.425608018599</v>
      </c>
      <c r="J8" s="26">
        <v>21122.4086246281</v>
      </c>
      <c r="K8" s="26">
        <v>22223.186276201101</v>
      </c>
      <c r="L8" s="26">
        <v>23180.308559807301</v>
      </c>
      <c r="M8" s="26">
        <v>23778.077909135802</v>
      </c>
      <c r="N8" s="26">
        <v>24737.278923084501</v>
      </c>
      <c r="O8" s="26">
        <v>25665.797321030499</v>
      </c>
      <c r="P8" s="26">
        <v>26853.313550371498</v>
      </c>
      <c r="Q8" s="26">
        <v>27501.0418841787</v>
      </c>
      <c r="R8" s="26">
        <v>27563.972057616102</v>
      </c>
      <c r="S8" s="26">
        <v>27517.836583443299</v>
      </c>
      <c r="T8" s="26">
        <v>27936.2713502558</v>
      </c>
      <c r="U8" s="26">
        <v>26730.304165978101</v>
      </c>
      <c r="V8" s="26">
        <v>25639.987058852799</v>
      </c>
      <c r="W8" s="26">
        <v>27209.569513681501</v>
      </c>
      <c r="X8" s="26">
        <v>25801.228910240701</v>
      </c>
      <c r="Y8" s="26">
        <v>25179.780307842801</v>
      </c>
      <c r="Z8" s="26">
        <v>24056.920906533702</v>
      </c>
      <c r="AA8" s="26">
        <v>24097.8045189605</v>
      </c>
      <c r="AB8" s="26">
        <v>25324.035769918399</v>
      </c>
      <c r="AC8" s="26">
        <v>25507.330777178999</v>
      </c>
      <c r="AD8" s="26">
        <v>26425.081116944501</v>
      </c>
      <c r="AE8" s="26">
        <v>26276.522004363502</v>
      </c>
      <c r="AF8" s="26">
        <v>26919.855636048302</v>
      </c>
      <c r="AG8" s="26">
        <v>23651.3712873398</v>
      </c>
      <c r="AH8" s="26">
        <v>24726.021648842401</v>
      </c>
      <c r="AI8" s="26">
        <v>25820.459104518701</v>
      </c>
    </row>
    <row r="9" spans="1:35" ht="15" customHeight="1" x14ac:dyDescent="0.2">
      <c r="A9" s="25"/>
      <c r="B9" s="25" t="s">
        <v>129</v>
      </c>
      <c r="C9" s="26">
        <v>17214.0972845451</v>
      </c>
      <c r="D9" s="26">
        <v>17825.570986761501</v>
      </c>
      <c r="E9" s="26">
        <v>17829.570286705599</v>
      </c>
      <c r="F9" s="26">
        <v>18035.241292036</v>
      </c>
      <c r="G9" s="26">
        <v>18557.231997867799</v>
      </c>
      <c r="H9" s="26">
        <v>19132.306314388101</v>
      </c>
      <c r="I9" s="26">
        <v>20296.044841866798</v>
      </c>
      <c r="J9" s="26">
        <v>20731.781490147499</v>
      </c>
      <c r="K9" s="26">
        <v>21836.311612280701</v>
      </c>
      <c r="L9" s="26">
        <v>22771.750926790199</v>
      </c>
      <c r="M9" s="26">
        <v>23305.650533665299</v>
      </c>
      <c r="N9" s="26">
        <v>24244.195081431601</v>
      </c>
      <c r="O9" s="26">
        <v>25117.917510789201</v>
      </c>
      <c r="P9" s="26">
        <v>26282.702150919202</v>
      </c>
      <c r="Q9" s="26">
        <v>26864.083182144801</v>
      </c>
      <c r="R9" s="26">
        <v>26840.085447576101</v>
      </c>
      <c r="S9" s="26">
        <v>26757.605309129802</v>
      </c>
      <c r="T9" s="26">
        <v>27086.3682526718</v>
      </c>
      <c r="U9" s="26">
        <v>25956.513562702901</v>
      </c>
      <c r="V9" s="26">
        <v>24786.596079633</v>
      </c>
      <c r="W9" s="26">
        <v>26435.8774685918</v>
      </c>
      <c r="X9" s="26">
        <v>24931.572625938199</v>
      </c>
      <c r="Y9" s="26">
        <v>24419.266391374102</v>
      </c>
      <c r="Z9" s="26">
        <v>23399.690932666301</v>
      </c>
      <c r="AA9" s="26">
        <v>23431.758896811702</v>
      </c>
      <c r="AB9" s="26">
        <v>24605.350916625099</v>
      </c>
      <c r="AC9" s="26">
        <v>24775.574767100701</v>
      </c>
      <c r="AD9" s="26">
        <v>25557.861092958901</v>
      </c>
      <c r="AE9" s="26">
        <v>25147.1028212766</v>
      </c>
      <c r="AF9" s="26">
        <v>25723.014335848002</v>
      </c>
      <c r="AG9" s="26">
        <v>22802.676104114002</v>
      </c>
      <c r="AH9" s="26">
        <v>23514.939818671901</v>
      </c>
      <c r="AI9" s="26">
        <v>24575.6663030321</v>
      </c>
    </row>
    <row r="10" spans="1:35" s="17" customFormat="1" ht="18" customHeight="1" x14ac:dyDescent="0.2">
      <c r="A10" s="20" t="s">
        <v>120</v>
      </c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spans="1:35" ht="15" customHeight="1" x14ac:dyDescent="0.2">
      <c r="A11" s="25"/>
      <c r="B11" s="25" t="s">
        <v>130</v>
      </c>
      <c r="C11" s="26">
        <v>17214.0972845451</v>
      </c>
      <c r="D11" s="26">
        <v>17825.570986761501</v>
      </c>
      <c r="E11" s="26">
        <v>17829.570286705599</v>
      </c>
      <c r="F11" s="26">
        <v>18035.241292036</v>
      </c>
      <c r="G11" s="26">
        <v>18557.231997867799</v>
      </c>
      <c r="H11" s="26">
        <v>19132.306314388101</v>
      </c>
      <c r="I11" s="26">
        <v>20296.044841866798</v>
      </c>
      <c r="J11" s="26">
        <v>20731.781490147499</v>
      </c>
      <c r="K11" s="26">
        <v>21836.311612280701</v>
      </c>
      <c r="L11" s="26">
        <v>22771.750926790199</v>
      </c>
      <c r="M11" s="26">
        <v>23305.650533665299</v>
      </c>
      <c r="N11" s="26">
        <v>24244.195081431601</v>
      </c>
      <c r="O11" s="26">
        <v>25117.917510789201</v>
      </c>
      <c r="P11" s="26">
        <v>26282.702150919202</v>
      </c>
      <c r="Q11" s="26">
        <v>26864.083182144801</v>
      </c>
      <c r="R11" s="26">
        <v>26840.085447576101</v>
      </c>
      <c r="S11" s="26">
        <v>26757.605309129802</v>
      </c>
      <c r="T11" s="26">
        <v>27086.3682526718</v>
      </c>
      <c r="U11" s="26">
        <v>25956.513562702901</v>
      </c>
      <c r="V11" s="26">
        <v>24753.126427633</v>
      </c>
      <c r="W11" s="26">
        <v>26398.054754591802</v>
      </c>
      <c r="X11" s="26">
        <v>24886.784427938201</v>
      </c>
      <c r="Y11" s="26">
        <v>24368.277077374099</v>
      </c>
      <c r="Z11" s="26">
        <v>23338.630502666299</v>
      </c>
      <c r="AA11" s="26">
        <v>23358.9414928117</v>
      </c>
      <c r="AB11" s="26">
        <v>24517.393900625098</v>
      </c>
      <c r="AC11" s="26">
        <v>24663.097775100701</v>
      </c>
      <c r="AD11" s="26">
        <v>25418.7763029589</v>
      </c>
      <c r="AE11" s="26">
        <v>24979.336515276598</v>
      </c>
      <c r="AF11" s="26">
        <v>25529.2759519721</v>
      </c>
      <c r="AG11" s="26">
        <v>22584.320361193699</v>
      </c>
      <c r="AH11" s="26">
        <v>23271.966702243</v>
      </c>
      <c r="AI11" s="26">
        <v>24308.075798630201</v>
      </c>
    </row>
    <row r="12" spans="1:35" ht="15" customHeight="1" x14ac:dyDescent="0.2">
      <c r="A12" s="25"/>
      <c r="B12" s="25" t="s">
        <v>131</v>
      </c>
      <c r="C12" s="26">
        <v>15431.5972845451</v>
      </c>
      <c r="D12" s="26">
        <v>15921.570986761501</v>
      </c>
      <c r="E12" s="26">
        <v>15925.670286705599</v>
      </c>
      <c r="F12" s="26">
        <v>15807.441292035999</v>
      </c>
      <c r="G12" s="26">
        <v>16314.0319978678</v>
      </c>
      <c r="H12" s="26">
        <v>16843.6063143881</v>
      </c>
      <c r="I12" s="26">
        <v>17892.344841866801</v>
      </c>
      <c r="J12" s="26">
        <v>18446.9814901475</v>
      </c>
      <c r="K12" s="26">
        <v>19340.411612280699</v>
      </c>
      <c r="L12" s="26">
        <v>20123.1509267902</v>
      </c>
      <c r="M12" s="26">
        <v>20764.0505336653</v>
      </c>
      <c r="N12" s="26">
        <v>21583.4950814316</v>
      </c>
      <c r="O12" s="26">
        <v>22208.317510789198</v>
      </c>
      <c r="P12" s="26">
        <v>23286.417400705501</v>
      </c>
      <c r="Q12" s="26">
        <v>23803.820305619502</v>
      </c>
      <c r="R12" s="26">
        <v>23680.185833871201</v>
      </c>
      <c r="S12" s="26">
        <v>23649.041282933402</v>
      </c>
      <c r="T12" s="26">
        <v>23863.8564987346</v>
      </c>
      <c r="U12" s="26">
        <v>23277.9979527498</v>
      </c>
      <c r="V12" s="26">
        <v>21768.9715165692</v>
      </c>
      <c r="W12" s="26">
        <v>23070.5577373222</v>
      </c>
      <c r="X12" s="26">
        <v>21596.312067828501</v>
      </c>
      <c r="Y12" s="26">
        <v>21420.416249102302</v>
      </c>
      <c r="Z12" s="26">
        <v>20614.558544243799</v>
      </c>
      <c r="AA12" s="26">
        <v>20374.078652659598</v>
      </c>
      <c r="AB12" s="26">
        <v>21045.151377387199</v>
      </c>
      <c r="AC12" s="26">
        <v>21337.5562524405</v>
      </c>
      <c r="AD12" s="26">
        <v>21955.978237318901</v>
      </c>
      <c r="AE12" s="26">
        <v>21504.6153141793</v>
      </c>
      <c r="AF12" s="26">
        <v>22306.413944034801</v>
      </c>
      <c r="AG12" s="26">
        <v>19504.715329968101</v>
      </c>
      <c r="AH12" s="26">
        <v>20472.514154803099</v>
      </c>
      <c r="AI12" s="26">
        <v>21188.399023968701</v>
      </c>
    </row>
    <row r="13" spans="1:35" ht="15" customHeight="1" x14ac:dyDescent="0.2">
      <c r="A13" s="25"/>
      <c r="B13" s="25" t="s">
        <v>132</v>
      </c>
      <c r="C13" s="26">
        <v>10234.962808776299</v>
      </c>
      <c r="D13" s="26">
        <v>10690.275205228099</v>
      </c>
      <c r="E13" s="26">
        <v>10662.066435957</v>
      </c>
      <c r="F13" s="26">
        <v>10709.6816610235</v>
      </c>
      <c r="G13" s="26">
        <v>11108.953201390401</v>
      </c>
      <c r="H13" s="26">
        <v>11738.558728567699</v>
      </c>
      <c r="I13" s="26">
        <v>12366.0796055541</v>
      </c>
      <c r="J13" s="26">
        <v>12731.389923610301</v>
      </c>
      <c r="K13" s="26">
        <v>13443.590088724201</v>
      </c>
      <c r="L13" s="26">
        <v>14048.3533706944</v>
      </c>
      <c r="M13" s="26">
        <v>14369.742757325501</v>
      </c>
      <c r="N13" s="26">
        <v>15022.290734361301</v>
      </c>
      <c r="O13" s="26">
        <v>15252.3087155951</v>
      </c>
      <c r="P13" s="26">
        <v>16348.6881554054</v>
      </c>
      <c r="Q13" s="26">
        <v>16932.9732925143</v>
      </c>
      <c r="R13" s="26">
        <v>17167.358677012999</v>
      </c>
      <c r="S13" s="26">
        <v>16928.158357253</v>
      </c>
      <c r="T13" s="26">
        <v>17346.557882188099</v>
      </c>
      <c r="U13" s="26">
        <v>16574.680978299199</v>
      </c>
      <c r="V13" s="26">
        <v>15902.3326125412</v>
      </c>
      <c r="W13" s="26">
        <v>16003.327405226501</v>
      </c>
      <c r="X13" s="26">
        <v>15382.7871036123</v>
      </c>
      <c r="Y13" s="26">
        <v>14727.0316893085</v>
      </c>
      <c r="Z13" s="26">
        <v>13982.1229383873</v>
      </c>
      <c r="AA13" s="26">
        <v>14089.896761973399</v>
      </c>
      <c r="AB13" s="26">
        <v>14456.4785675945</v>
      </c>
      <c r="AC13" s="26">
        <v>14710.0170838631</v>
      </c>
      <c r="AD13" s="26">
        <v>15063.528986556399</v>
      </c>
      <c r="AE13" s="26">
        <v>15463.566327308499</v>
      </c>
      <c r="AF13" s="26">
        <v>15673.013420724599</v>
      </c>
      <c r="AG13" s="26">
        <v>13148.254331686399</v>
      </c>
      <c r="AH13" s="26">
        <v>13998.776862557201</v>
      </c>
      <c r="AI13" s="26">
        <v>14786.4297292625</v>
      </c>
    </row>
    <row r="15" spans="1:35" ht="11.25" thickBot="1" x14ac:dyDescent="0.25"/>
    <row r="16" spans="1:35" ht="24" customHeight="1" thickBot="1" x14ac:dyDescent="0.25">
      <c r="A16" s="101" t="s">
        <v>122</v>
      </c>
      <c r="B16" s="101"/>
      <c r="C16" s="42">
        <v>1990</v>
      </c>
      <c r="D16" s="43">
        <v>1991</v>
      </c>
      <c r="E16" s="43">
        <v>1992</v>
      </c>
      <c r="F16" s="43">
        <v>1993</v>
      </c>
      <c r="G16" s="43">
        <v>1994</v>
      </c>
      <c r="H16" s="43">
        <v>1995</v>
      </c>
      <c r="I16" s="43">
        <v>1996</v>
      </c>
      <c r="J16" s="43">
        <v>1997</v>
      </c>
      <c r="K16" s="43">
        <v>1998</v>
      </c>
      <c r="L16" s="43">
        <v>1999</v>
      </c>
      <c r="M16" s="43">
        <v>2000</v>
      </c>
      <c r="N16" s="43">
        <v>2001</v>
      </c>
      <c r="O16" s="43">
        <v>2002</v>
      </c>
      <c r="P16" s="43">
        <v>2003</v>
      </c>
      <c r="Q16" s="43">
        <v>2004</v>
      </c>
      <c r="R16" s="43">
        <v>2005</v>
      </c>
      <c r="S16" s="43">
        <v>2006</v>
      </c>
      <c r="T16" s="43">
        <v>2007</v>
      </c>
      <c r="U16" s="43">
        <v>2008</v>
      </c>
      <c r="V16" s="43">
        <v>2009</v>
      </c>
      <c r="W16" s="43">
        <v>2010</v>
      </c>
      <c r="X16" s="43">
        <v>2011</v>
      </c>
      <c r="Y16" s="43">
        <v>2012</v>
      </c>
      <c r="Z16" s="43">
        <v>2013</v>
      </c>
      <c r="AA16" s="43">
        <v>2014</v>
      </c>
      <c r="AB16" s="43">
        <v>2015</v>
      </c>
      <c r="AC16" s="43">
        <v>2016</v>
      </c>
      <c r="AD16" s="43">
        <v>2017</v>
      </c>
      <c r="AE16" s="43">
        <v>2018</v>
      </c>
      <c r="AF16" s="43">
        <v>2019</v>
      </c>
      <c r="AG16" s="43">
        <v>2020</v>
      </c>
      <c r="AH16" s="43">
        <v>2021</v>
      </c>
      <c r="AI16" s="43">
        <v>2022</v>
      </c>
    </row>
    <row r="17" spans="1:35" s="17" customFormat="1" ht="18" customHeight="1" x14ac:dyDescent="0.2">
      <c r="A17" s="20" t="s">
        <v>121</v>
      </c>
      <c r="B17" s="20"/>
      <c r="C17" s="21">
        <f>SUM(C18:C20)</f>
        <v>212.59534144128509</v>
      </c>
      <c r="D17" s="21">
        <f t="shared" ref="D17:AI17" si="0">SUM(D18:D20)</f>
        <v>231.49115846499049</v>
      </c>
      <c r="E17" s="21">
        <f t="shared" si="0"/>
        <v>240.70947204304341</v>
      </c>
      <c r="F17" s="21">
        <f t="shared" si="0"/>
        <v>245.7218471956445</v>
      </c>
      <c r="G17" s="21">
        <f t="shared" si="0"/>
        <v>235.6112219576205</v>
      </c>
      <c r="H17" s="21">
        <f t="shared" si="0"/>
        <v>296.70501917439174</v>
      </c>
      <c r="I17" s="21">
        <f t="shared" si="0"/>
        <v>354.38076615175538</v>
      </c>
      <c r="J17" s="21">
        <f t="shared" si="0"/>
        <v>390.62713448064801</v>
      </c>
      <c r="K17" s="21">
        <f t="shared" si="0"/>
        <v>386.8746639203419</v>
      </c>
      <c r="L17" s="21">
        <f t="shared" si="0"/>
        <v>408.55763301718792</v>
      </c>
      <c r="M17" s="21">
        <f t="shared" si="0"/>
        <v>472.42737547051604</v>
      </c>
      <c r="N17" s="21">
        <f t="shared" si="0"/>
        <v>493.08384165285497</v>
      </c>
      <c r="O17" s="21">
        <f t="shared" si="0"/>
        <v>547.87981024130795</v>
      </c>
      <c r="P17" s="21">
        <f t="shared" si="0"/>
        <v>570.61139945235402</v>
      </c>
      <c r="Q17" s="21">
        <f t="shared" si="0"/>
        <v>636.95870203386198</v>
      </c>
      <c r="R17" s="21">
        <f t="shared" si="0"/>
        <v>723.88661003993093</v>
      </c>
      <c r="S17" s="21">
        <f t="shared" si="0"/>
        <v>760.23127431348701</v>
      </c>
      <c r="T17" s="21">
        <f t="shared" si="0"/>
        <v>849.90309758398598</v>
      </c>
      <c r="U17" s="21">
        <f t="shared" si="0"/>
        <v>773.79060327520301</v>
      </c>
      <c r="V17" s="21">
        <f t="shared" si="0"/>
        <v>853.39097921983102</v>
      </c>
      <c r="W17" s="21">
        <f t="shared" si="0"/>
        <v>773.69204508969904</v>
      </c>
      <c r="X17" s="21">
        <f t="shared" si="0"/>
        <v>869.65628430248796</v>
      </c>
      <c r="Y17" s="21">
        <f t="shared" si="0"/>
        <v>760.51391646874004</v>
      </c>
      <c r="Z17" s="21">
        <f t="shared" si="0"/>
        <v>657.22997386740303</v>
      </c>
      <c r="AA17" s="21">
        <f t="shared" si="0"/>
        <v>666.04562214875398</v>
      </c>
      <c r="AB17" s="21">
        <f t="shared" si="0"/>
        <v>718.68485329323903</v>
      </c>
      <c r="AC17" s="21">
        <f t="shared" si="0"/>
        <v>731.75601007836804</v>
      </c>
      <c r="AD17" s="21">
        <f t="shared" si="0"/>
        <v>867.22002398559698</v>
      </c>
      <c r="AE17" s="21">
        <f t="shared" si="0"/>
        <v>1129.4191830869481</v>
      </c>
      <c r="AF17" s="21">
        <f t="shared" si="0"/>
        <v>1196.8413002003595</v>
      </c>
      <c r="AG17" s="21">
        <f t="shared" si="0"/>
        <v>848.69518322580666</v>
      </c>
      <c r="AH17" s="21">
        <f t="shared" si="0"/>
        <v>1211.0818301704867</v>
      </c>
      <c r="AI17" s="21">
        <f t="shared" si="0"/>
        <v>1244.7928014866186</v>
      </c>
    </row>
    <row r="18" spans="1:35" ht="15" customHeight="1" x14ac:dyDescent="0.2">
      <c r="A18" s="40"/>
      <c r="B18" s="40" t="s">
        <v>125</v>
      </c>
      <c r="C18" s="26">
        <v>44.344210347119102</v>
      </c>
      <c r="D18" s="26">
        <v>48.500660152605498</v>
      </c>
      <c r="E18" s="26">
        <v>50.216382380016398</v>
      </c>
      <c r="F18" s="26">
        <v>51.284816432058498</v>
      </c>
      <c r="G18" s="26">
        <v>48.737252387274502</v>
      </c>
      <c r="H18" s="26">
        <v>61.374782083488697</v>
      </c>
      <c r="I18" s="26">
        <v>75.4913564505664</v>
      </c>
      <c r="J18" s="26">
        <v>85.622355491131998</v>
      </c>
      <c r="K18" s="26">
        <v>87.563675964094898</v>
      </c>
      <c r="L18" s="26">
        <v>92.719646436787897</v>
      </c>
      <c r="M18" s="26">
        <v>129.204426933181</v>
      </c>
      <c r="N18" s="26">
        <v>124.744842762074</v>
      </c>
      <c r="O18" s="26">
        <v>131.308427588813</v>
      </c>
      <c r="P18" s="26">
        <v>137.74929148006001</v>
      </c>
      <c r="Q18" s="26">
        <v>158.275137331601</v>
      </c>
      <c r="R18" s="26">
        <v>175.49699038162001</v>
      </c>
      <c r="S18" s="26">
        <v>175.790685036322</v>
      </c>
      <c r="T18" s="26">
        <v>190.52245012628501</v>
      </c>
      <c r="U18" s="26">
        <v>187.45089927317201</v>
      </c>
      <c r="V18" s="26">
        <v>201.85984173577299</v>
      </c>
      <c r="W18" s="26">
        <v>175.28630228378699</v>
      </c>
      <c r="X18" s="26">
        <v>210.68880489755199</v>
      </c>
      <c r="Y18" s="26">
        <v>151.059193620364</v>
      </c>
      <c r="Z18" s="26">
        <v>125.088079533534</v>
      </c>
      <c r="AA18" s="26">
        <v>146.85140657632201</v>
      </c>
      <c r="AB18" s="26">
        <v>203.090794946394</v>
      </c>
      <c r="AC18" s="26">
        <v>188.89303908343601</v>
      </c>
      <c r="AD18" s="26">
        <v>255.48900047712399</v>
      </c>
      <c r="AE18" s="26">
        <v>236.422505746497</v>
      </c>
      <c r="AF18" s="26">
        <v>263.76281919631799</v>
      </c>
      <c r="AG18" s="26">
        <v>333.04782401549102</v>
      </c>
      <c r="AH18" s="26">
        <v>375.38445458239102</v>
      </c>
      <c r="AI18" s="26">
        <v>420.11599960703899</v>
      </c>
    </row>
    <row r="19" spans="1:35" ht="15" customHeight="1" x14ac:dyDescent="0.2">
      <c r="A19" s="40"/>
      <c r="B19" s="40" t="s">
        <v>126</v>
      </c>
      <c r="C19" s="26">
        <v>168.251131094166</v>
      </c>
      <c r="D19" s="26">
        <v>182.990498312385</v>
      </c>
      <c r="E19" s="26">
        <v>190.49308966302701</v>
      </c>
      <c r="F19" s="26">
        <v>194.43703076358599</v>
      </c>
      <c r="G19" s="26">
        <v>186.87396957034599</v>
      </c>
      <c r="H19" s="26">
        <v>235.33023709090301</v>
      </c>
      <c r="I19" s="26">
        <v>278.88940970118898</v>
      </c>
      <c r="J19" s="26">
        <v>305.00477898951601</v>
      </c>
      <c r="K19" s="26">
        <v>299.310987956247</v>
      </c>
      <c r="L19" s="26">
        <v>315.83798658040001</v>
      </c>
      <c r="M19" s="26">
        <v>343.22294853733501</v>
      </c>
      <c r="N19" s="26">
        <v>368.338998890781</v>
      </c>
      <c r="O19" s="26">
        <v>416.571382652495</v>
      </c>
      <c r="P19" s="26">
        <v>432.86210797229398</v>
      </c>
      <c r="Q19" s="26">
        <v>478.68356470226098</v>
      </c>
      <c r="R19" s="26">
        <v>548.38961965831095</v>
      </c>
      <c r="S19" s="26">
        <v>584.44058927716503</v>
      </c>
      <c r="T19" s="26">
        <v>659.380647457701</v>
      </c>
      <c r="U19" s="26">
        <v>586.339704002031</v>
      </c>
      <c r="V19" s="26">
        <v>651.53113748405804</v>
      </c>
      <c r="W19" s="26">
        <v>598.40574280591204</v>
      </c>
      <c r="X19" s="26">
        <v>658.96747940493594</v>
      </c>
      <c r="Y19" s="26">
        <v>609.45472284837604</v>
      </c>
      <c r="Z19" s="26">
        <v>532.141894333869</v>
      </c>
      <c r="AA19" s="26">
        <v>519.19421557243197</v>
      </c>
      <c r="AB19" s="26">
        <v>515.59405834684503</v>
      </c>
      <c r="AC19" s="26">
        <v>542.86297099493197</v>
      </c>
      <c r="AD19" s="26">
        <v>611.595296091823</v>
      </c>
      <c r="AE19" s="26">
        <v>892.99667734045101</v>
      </c>
      <c r="AF19" s="26">
        <v>914.94008078168804</v>
      </c>
      <c r="AG19" s="26">
        <v>499.83928059321499</v>
      </c>
      <c r="AH19" s="26">
        <v>819.88929697099502</v>
      </c>
      <c r="AI19" s="26">
        <v>808.86872326247897</v>
      </c>
    </row>
    <row r="20" spans="1:35" ht="15" customHeight="1" x14ac:dyDescent="0.2">
      <c r="A20" s="40"/>
      <c r="B20" s="40" t="s">
        <v>7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0.13572741664999999</v>
      </c>
      <c r="AE20" s="26">
        <v>0</v>
      </c>
      <c r="AF20" s="26">
        <v>18.1384002223535</v>
      </c>
      <c r="AG20" s="26">
        <v>15.8080786171006</v>
      </c>
      <c r="AH20" s="26">
        <v>15.8080786171006</v>
      </c>
      <c r="AI20" s="26">
        <v>15.8080786171006</v>
      </c>
    </row>
    <row r="21" spans="1:35" s="17" customFormat="1" ht="18" customHeight="1" x14ac:dyDescent="0.2">
      <c r="A21" s="20" t="s">
        <v>123</v>
      </c>
      <c r="B21" s="20"/>
      <c r="C21" s="21">
        <f>SUM(C22:C22)</f>
        <v>134.309133953649</v>
      </c>
      <c r="D21" s="21">
        <f t="shared" ref="D21:AI21" si="1">SUM(D22:D22)</f>
        <v>141.49389933163599</v>
      </c>
      <c r="E21" s="21">
        <f t="shared" si="1"/>
        <v>154.01275789091</v>
      </c>
      <c r="F21" s="21">
        <f t="shared" si="1"/>
        <v>172.321189434692</v>
      </c>
      <c r="G21" s="21">
        <f t="shared" si="1"/>
        <v>186.09811102012699</v>
      </c>
      <c r="H21" s="21">
        <f t="shared" si="1"/>
        <v>212.91757494448001</v>
      </c>
      <c r="I21" s="21">
        <f t="shared" si="1"/>
        <v>284.71131264200898</v>
      </c>
      <c r="J21" s="21">
        <f t="shared" si="1"/>
        <v>304.88671370270299</v>
      </c>
      <c r="K21" s="21">
        <f t="shared" si="1"/>
        <v>343.35972570554702</v>
      </c>
      <c r="L21" s="21">
        <f t="shared" si="1"/>
        <v>366.14423906402698</v>
      </c>
      <c r="M21" s="21">
        <f t="shared" si="1"/>
        <v>422.97657507377198</v>
      </c>
      <c r="N21" s="21">
        <f t="shared" si="1"/>
        <v>443.91799811086901</v>
      </c>
      <c r="O21" s="21">
        <f t="shared" si="1"/>
        <v>446.54631010617999</v>
      </c>
      <c r="P21" s="21">
        <f t="shared" si="1"/>
        <v>491.10935620559798</v>
      </c>
      <c r="Q21" s="21">
        <f t="shared" si="1"/>
        <v>562.614590229638</v>
      </c>
      <c r="R21" s="21">
        <f t="shared" si="1"/>
        <v>580.00557806885899</v>
      </c>
      <c r="S21" s="21">
        <f t="shared" si="1"/>
        <v>609.96076600433196</v>
      </c>
      <c r="T21" s="21">
        <f t="shared" si="1"/>
        <v>735.49427439320402</v>
      </c>
      <c r="U21" s="21">
        <f t="shared" si="1"/>
        <v>779.562390221486</v>
      </c>
      <c r="V21" s="21">
        <f t="shared" si="1"/>
        <v>751.70075741235598</v>
      </c>
      <c r="W21" s="21">
        <f t="shared" si="1"/>
        <v>764.57509561974405</v>
      </c>
      <c r="X21" s="21">
        <f t="shared" si="1"/>
        <v>852.17855944344296</v>
      </c>
      <c r="Y21" s="21">
        <f t="shared" si="1"/>
        <v>844.41647189110904</v>
      </c>
      <c r="Z21" s="21">
        <f t="shared" si="1"/>
        <v>835.57874828093202</v>
      </c>
      <c r="AA21" s="21">
        <f t="shared" si="1"/>
        <v>916.90924884006995</v>
      </c>
      <c r="AB21" s="21">
        <f t="shared" si="1"/>
        <v>900.59406699418196</v>
      </c>
      <c r="AC21" s="21">
        <f t="shared" si="1"/>
        <v>930.111104440605</v>
      </c>
      <c r="AD21" s="21">
        <f t="shared" si="1"/>
        <v>975.86079312287995</v>
      </c>
      <c r="AE21" s="21">
        <f t="shared" si="1"/>
        <v>1021.22663942872</v>
      </c>
      <c r="AF21" s="21">
        <f t="shared" si="1"/>
        <v>1117.27876254343</v>
      </c>
      <c r="AG21" s="21">
        <f t="shared" si="1"/>
        <v>261.563639996902</v>
      </c>
      <c r="AH21" s="21">
        <f t="shared" si="1"/>
        <v>339.37006924665502</v>
      </c>
      <c r="AI21" s="21">
        <f t="shared" si="1"/>
        <v>782.49025612600803</v>
      </c>
    </row>
    <row r="22" spans="1:35" ht="15" customHeight="1" x14ac:dyDescent="0.2">
      <c r="A22" s="40"/>
      <c r="B22" s="40" t="s">
        <v>124</v>
      </c>
      <c r="C22" s="26">
        <v>134.309133953649</v>
      </c>
      <c r="D22" s="26">
        <v>141.49389933163599</v>
      </c>
      <c r="E22" s="26">
        <v>154.01275789091</v>
      </c>
      <c r="F22" s="26">
        <v>172.321189434692</v>
      </c>
      <c r="G22" s="26">
        <v>186.09811102012699</v>
      </c>
      <c r="H22" s="26">
        <v>212.91757494448001</v>
      </c>
      <c r="I22" s="26">
        <v>284.71131264200898</v>
      </c>
      <c r="J22" s="26">
        <v>304.88671370270299</v>
      </c>
      <c r="K22" s="26">
        <v>343.35972570554702</v>
      </c>
      <c r="L22" s="26">
        <v>366.14423906402698</v>
      </c>
      <c r="M22" s="26">
        <v>422.97657507377198</v>
      </c>
      <c r="N22" s="26">
        <v>443.91799811086901</v>
      </c>
      <c r="O22" s="26">
        <v>446.54631010617999</v>
      </c>
      <c r="P22" s="26">
        <v>491.10935620559798</v>
      </c>
      <c r="Q22" s="26">
        <v>562.614590229638</v>
      </c>
      <c r="R22" s="26">
        <v>580.00557806885899</v>
      </c>
      <c r="S22" s="26">
        <v>609.96076600433196</v>
      </c>
      <c r="T22" s="26">
        <v>735.49427439320402</v>
      </c>
      <c r="U22" s="26">
        <v>779.562390221486</v>
      </c>
      <c r="V22" s="26">
        <v>751.70075741235598</v>
      </c>
      <c r="W22" s="26">
        <v>764.57509561974405</v>
      </c>
      <c r="X22" s="26">
        <v>852.17855944344296</v>
      </c>
      <c r="Y22" s="26">
        <v>844.41647189110904</v>
      </c>
      <c r="Z22" s="26">
        <v>835.57874828093202</v>
      </c>
      <c r="AA22" s="26">
        <v>916.90924884006995</v>
      </c>
      <c r="AB22" s="26">
        <v>900.59406699418196</v>
      </c>
      <c r="AC22" s="26">
        <v>930.111104440605</v>
      </c>
      <c r="AD22" s="26">
        <v>975.86079312287995</v>
      </c>
      <c r="AE22" s="26">
        <v>1021.22663942872</v>
      </c>
      <c r="AF22" s="26">
        <v>1117.27876254343</v>
      </c>
      <c r="AG22" s="26">
        <v>261.563639996902</v>
      </c>
      <c r="AH22" s="26">
        <v>339.37006924665502</v>
      </c>
      <c r="AI22" s="26">
        <v>782.49025612600803</v>
      </c>
    </row>
    <row r="49" spans="2:35" x14ac:dyDescent="0.2">
      <c r="B49" s="5" t="s">
        <v>29</v>
      </c>
      <c r="C49" s="45">
        <f t="shared" ref="C49:AI49" si="2">C7</f>
        <v>0</v>
      </c>
      <c r="D49" s="45">
        <f t="shared" si="2"/>
        <v>0</v>
      </c>
      <c r="E49" s="45">
        <f t="shared" si="2"/>
        <v>0</v>
      </c>
      <c r="F49" s="45">
        <f t="shared" si="2"/>
        <v>0</v>
      </c>
      <c r="G49" s="45">
        <f t="shared" si="2"/>
        <v>0</v>
      </c>
      <c r="H49" s="45">
        <f t="shared" si="2"/>
        <v>0</v>
      </c>
      <c r="I49" s="45">
        <f t="shared" si="2"/>
        <v>0</v>
      </c>
      <c r="J49" s="45">
        <f t="shared" si="2"/>
        <v>0</v>
      </c>
      <c r="K49" s="45">
        <f t="shared" si="2"/>
        <v>0</v>
      </c>
      <c r="L49" s="45">
        <f t="shared" si="2"/>
        <v>0</v>
      </c>
      <c r="M49" s="45">
        <f t="shared" si="2"/>
        <v>0</v>
      </c>
      <c r="N49" s="45">
        <f t="shared" si="2"/>
        <v>0</v>
      </c>
      <c r="O49" s="45">
        <f t="shared" si="2"/>
        <v>0</v>
      </c>
      <c r="P49" s="45">
        <f t="shared" si="2"/>
        <v>0</v>
      </c>
      <c r="Q49" s="45">
        <f t="shared" si="2"/>
        <v>0</v>
      </c>
      <c r="R49" s="45">
        <f t="shared" si="2"/>
        <v>0</v>
      </c>
      <c r="S49" s="45">
        <f t="shared" si="2"/>
        <v>0</v>
      </c>
      <c r="T49" s="45">
        <f t="shared" si="2"/>
        <v>0</v>
      </c>
      <c r="U49" s="45">
        <f t="shared" si="2"/>
        <v>0</v>
      </c>
      <c r="V49" s="45">
        <f t="shared" si="2"/>
        <v>0</v>
      </c>
      <c r="W49" s="45">
        <f t="shared" si="2"/>
        <v>0</v>
      </c>
      <c r="X49" s="45">
        <f t="shared" si="2"/>
        <v>0</v>
      </c>
      <c r="Y49" s="45">
        <f t="shared" si="2"/>
        <v>0</v>
      </c>
      <c r="Z49" s="45">
        <f t="shared" si="2"/>
        <v>0</v>
      </c>
      <c r="AA49" s="45">
        <f t="shared" si="2"/>
        <v>0</v>
      </c>
      <c r="AB49" s="45">
        <f t="shared" si="2"/>
        <v>0</v>
      </c>
      <c r="AC49" s="45">
        <f t="shared" si="2"/>
        <v>0</v>
      </c>
      <c r="AD49" s="45">
        <f t="shared" si="2"/>
        <v>0</v>
      </c>
      <c r="AE49" s="45">
        <f t="shared" si="2"/>
        <v>0</v>
      </c>
      <c r="AF49" s="45">
        <f t="shared" si="2"/>
        <v>0</v>
      </c>
      <c r="AG49" s="45">
        <f t="shared" si="2"/>
        <v>0</v>
      </c>
      <c r="AH49" s="45">
        <f t="shared" si="2"/>
        <v>0</v>
      </c>
      <c r="AI49" s="45">
        <f t="shared" si="2"/>
        <v>0</v>
      </c>
    </row>
    <row r="50" spans="2:35" x14ac:dyDescent="0.2">
      <c r="B50" s="5" t="s">
        <v>7</v>
      </c>
      <c r="C50" s="45" t="e">
        <f>#REF!</f>
        <v>#REF!</v>
      </c>
      <c r="D50" s="45" t="e">
        <f>#REF!</f>
        <v>#REF!</v>
      </c>
      <c r="E50" s="45" t="e">
        <f>#REF!</f>
        <v>#REF!</v>
      </c>
      <c r="F50" s="45" t="e">
        <f>#REF!</f>
        <v>#REF!</v>
      </c>
      <c r="G50" s="45" t="e">
        <f>#REF!</f>
        <v>#REF!</v>
      </c>
      <c r="H50" s="45" t="e">
        <f>#REF!</f>
        <v>#REF!</v>
      </c>
      <c r="I50" s="45" t="e">
        <f>#REF!</f>
        <v>#REF!</v>
      </c>
      <c r="J50" s="45" t="e">
        <f>#REF!</f>
        <v>#REF!</v>
      </c>
      <c r="K50" s="45" t="e">
        <f>#REF!</f>
        <v>#REF!</v>
      </c>
      <c r="L50" s="45" t="e">
        <f>#REF!</f>
        <v>#REF!</v>
      </c>
      <c r="M50" s="45" t="e">
        <f>#REF!</f>
        <v>#REF!</v>
      </c>
      <c r="N50" s="45" t="e">
        <f>#REF!</f>
        <v>#REF!</v>
      </c>
      <c r="O50" s="45" t="e">
        <f>#REF!</f>
        <v>#REF!</v>
      </c>
      <c r="P50" s="45" t="e">
        <f>#REF!</f>
        <v>#REF!</v>
      </c>
      <c r="Q50" s="45" t="e">
        <f>#REF!</f>
        <v>#REF!</v>
      </c>
      <c r="R50" s="45" t="e">
        <f>#REF!</f>
        <v>#REF!</v>
      </c>
      <c r="S50" s="45" t="e">
        <f>#REF!</f>
        <v>#REF!</v>
      </c>
      <c r="T50" s="45" t="e">
        <f>#REF!</f>
        <v>#REF!</v>
      </c>
      <c r="U50" s="45" t="e">
        <f>#REF!</f>
        <v>#REF!</v>
      </c>
      <c r="V50" s="45" t="e">
        <f>#REF!</f>
        <v>#REF!</v>
      </c>
      <c r="W50" s="45" t="e">
        <f>#REF!</f>
        <v>#REF!</v>
      </c>
      <c r="X50" s="45" t="e">
        <f>#REF!</f>
        <v>#REF!</v>
      </c>
      <c r="Y50" s="45" t="e">
        <f>#REF!</f>
        <v>#REF!</v>
      </c>
      <c r="Z50" s="45" t="e">
        <f>#REF!</f>
        <v>#REF!</v>
      </c>
      <c r="AA50" s="45" t="e">
        <f>#REF!</f>
        <v>#REF!</v>
      </c>
      <c r="AB50" s="45" t="e">
        <f>#REF!</f>
        <v>#REF!</v>
      </c>
      <c r="AC50" s="45" t="e">
        <f>#REF!</f>
        <v>#REF!</v>
      </c>
      <c r="AD50" s="45" t="e">
        <f>#REF!</f>
        <v>#REF!</v>
      </c>
      <c r="AE50" s="45" t="e">
        <f>#REF!</f>
        <v>#REF!</v>
      </c>
      <c r="AF50" s="45" t="e">
        <f>#REF!</f>
        <v>#REF!</v>
      </c>
      <c r="AG50" s="45" t="e">
        <f>#REF!</f>
        <v>#REF!</v>
      </c>
      <c r="AH50" s="45" t="e">
        <f>#REF!</f>
        <v>#REF!</v>
      </c>
      <c r="AI50" s="45" t="e">
        <f>#REF!</f>
        <v>#REF!</v>
      </c>
    </row>
    <row r="51" spans="2:35" x14ac:dyDescent="0.2">
      <c r="B51" s="5" t="s">
        <v>58</v>
      </c>
      <c r="C51" s="45" t="e">
        <f>#REF!</f>
        <v>#REF!</v>
      </c>
      <c r="D51" s="45" t="e">
        <f>#REF!</f>
        <v>#REF!</v>
      </c>
      <c r="E51" s="45" t="e">
        <f>#REF!</f>
        <v>#REF!</v>
      </c>
      <c r="F51" s="45" t="e">
        <f>#REF!</f>
        <v>#REF!</v>
      </c>
      <c r="G51" s="45" t="e">
        <f>#REF!</f>
        <v>#REF!</v>
      </c>
      <c r="H51" s="45" t="e">
        <f>#REF!</f>
        <v>#REF!</v>
      </c>
      <c r="I51" s="45" t="e">
        <f>#REF!</f>
        <v>#REF!</v>
      </c>
      <c r="J51" s="45" t="e">
        <f>#REF!</f>
        <v>#REF!</v>
      </c>
      <c r="K51" s="45" t="e">
        <f>#REF!</f>
        <v>#REF!</v>
      </c>
      <c r="L51" s="45" t="e">
        <f>#REF!</f>
        <v>#REF!</v>
      </c>
      <c r="M51" s="45" t="e">
        <f>#REF!</f>
        <v>#REF!</v>
      </c>
      <c r="N51" s="45" t="e">
        <f>#REF!</f>
        <v>#REF!</v>
      </c>
      <c r="O51" s="45" t="e">
        <f>#REF!</f>
        <v>#REF!</v>
      </c>
      <c r="P51" s="45" t="e">
        <f>#REF!</f>
        <v>#REF!</v>
      </c>
      <c r="Q51" s="45" t="e">
        <f>#REF!</f>
        <v>#REF!</v>
      </c>
      <c r="R51" s="45" t="e">
        <f>#REF!</f>
        <v>#REF!</v>
      </c>
      <c r="S51" s="45" t="e">
        <f>#REF!</f>
        <v>#REF!</v>
      </c>
      <c r="T51" s="45" t="e">
        <f>#REF!</f>
        <v>#REF!</v>
      </c>
      <c r="U51" s="45" t="e">
        <f>#REF!</f>
        <v>#REF!</v>
      </c>
      <c r="V51" s="45" t="e">
        <f>#REF!</f>
        <v>#REF!</v>
      </c>
      <c r="W51" s="45" t="e">
        <f>#REF!</f>
        <v>#REF!</v>
      </c>
      <c r="X51" s="45" t="e">
        <f>#REF!</f>
        <v>#REF!</v>
      </c>
      <c r="Y51" s="45" t="e">
        <f>#REF!</f>
        <v>#REF!</v>
      </c>
      <c r="Z51" s="45" t="e">
        <f>#REF!</f>
        <v>#REF!</v>
      </c>
      <c r="AA51" s="45" t="e">
        <f>#REF!</f>
        <v>#REF!</v>
      </c>
      <c r="AB51" s="45" t="e">
        <f>#REF!</f>
        <v>#REF!</v>
      </c>
      <c r="AC51" s="45" t="e">
        <f>#REF!</f>
        <v>#REF!</v>
      </c>
      <c r="AD51" s="45" t="e">
        <f>#REF!</f>
        <v>#REF!</v>
      </c>
      <c r="AE51" s="45" t="e">
        <f>#REF!</f>
        <v>#REF!</v>
      </c>
      <c r="AF51" s="45" t="e">
        <f>#REF!</f>
        <v>#REF!</v>
      </c>
      <c r="AG51" s="45" t="e">
        <f>#REF!</f>
        <v>#REF!</v>
      </c>
      <c r="AH51" s="45" t="e">
        <f>#REF!</f>
        <v>#REF!</v>
      </c>
      <c r="AI51" s="45" t="e">
        <f>#REF!</f>
        <v>#REF!</v>
      </c>
    </row>
    <row r="52" spans="2:35" x14ac:dyDescent="0.2">
      <c r="B52" s="5" t="s">
        <v>59</v>
      </c>
      <c r="C52" s="45">
        <f t="shared" ref="C52:AI52" si="3">C10</f>
        <v>0</v>
      </c>
      <c r="D52" s="45">
        <f t="shared" si="3"/>
        <v>0</v>
      </c>
      <c r="E52" s="45">
        <f t="shared" si="3"/>
        <v>0</v>
      </c>
      <c r="F52" s="45">
        <f t="shared" si="3"/>
        <v>0</v>
      </c>
      <c r="G52" s="45">
        <f t="shared" si="3"/>
        <v>0</v>
      </c>
      <c r="H52" s="45">
        <f t="shared" si="3"/>
        <v>0</v>
      </c>
      <c r="I52" s="45">
        <f t="shared" si="3"/>
        <v>0</v>
      </c>
      <c r="J52" s="45">
        <f t="shared" si="3"/>
        <v>0</v>
      </c>
      <c r="K52" s="45">
        <f t="shared" si="3"/>
        <v>0</v>
      </c>
      <c r="L52" s="45">
        <f t="shared" si="3"/>
        <v>0</v>
      </c>
      <c r="M52" s="45">
        <f t="shared" si="3"/>
        <v>0</v>
      </c>
      <c r="N52" s="45">
        <f t="shared" si="3"/>
        <v>0</v>
      </c>
      <c r="O52" s="45">
        <f t="shared" si="3"/>
        <v>0</v>
      </c>
      <c r="P52" s="45">
        <f t="shared" si="3"/>
        <v>0</v>
      </c>
      <c r="Q52" s="45">
        <f t="shared" si="3"/>
        <v>0</v>
      </c>
      <c r="R52" s="45">
        <f t="shared" si="3"/>
        <v>0</v>
      </c>
      <c r="S52" s="45">
        <f t="shared" si="3"/>
        <v>0</v>
      </c>
      <c r="T52" s="45">
        <f t="shared" si="3"/>
        <v>0</v>
      </c>
      <c r="U52" s="45">
        <f t="shared" si="3"/>
        <v>0</v>
      </c>
      <c r="V52" s="45">
        <f t="shared" si="3"/>
        <v>0</v>
      </c>
      <c r="W52" s="45">
        <f t="shared" si="3"/>
        <v>0</v>
      </c>
      <c r="X52" s="45">
        <f t="shared" si="3"/>
        <v>0</v>
      </c>
      <c r="Y52" s="45">
        <f t="shared" si="3"/>
        <v>0</v>
      </c>
      <c r="Z52" s="45">
        <f t="shared" si="3"/>
        <v>0</v>
      </c>
      <c r="AA52" s="45">
        <f t="shared" si="3"/>
        <v>0</v>
      </c>
      <c r="AB52" s="45">
        <f t="shared" si="3"/>
        <v>0</v>
      </c>
      <c r="AC52" s="45">
        <f t="shared" si="3"/>
        <v>0</v>
      </c>
      <c r="AD52" s="45">
        <f t="shared" si="3"/>
        <v>0</v>
      </c>
      <c r="AE52" s="45">
        <f t="shared" si="3"/>
        <v>0</v>
      </c>
      <c r="AF52" s="45">
        <f t="shared" si="3"/>
        <v>0</v>
      </c>
      <c r="AG52" s="45">
        <f t="shared" si="3"/>
        <v>0</v>
      </c>
      <c r="AH52" s="45">
        <f t="shared" si="3"/>
        <v>0</v>
      </c>
      <c r="AI52" s="45">
        <f t="shared" si="3"/>
        <v>0</v>
      </c>
    </row>
  </sheetData>
  <mergeCells count="2">
    <mergeCell ref="A6:B6"/>
    <mergeCell ref="A16:B16"/>
  </mergeCells>
  <printOptions horizontalCentered="1" verticalCentered="1"/>
  <pageMargins left="0.17" right="0.17" top="0.22" bottom="0.54" header="0" footer="0.45"/>
  <pageSetup paperSize="9" scale="4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A4:AI71"/>
  <sheetViews>
    <sheetView zoomScaleNormal="100" workbookViewId="0">
      <selection activeCell="C1" sqref="C1"/>
    </sheetView>
  </sheetViews>
  <sheetFormatPr defaultColWidth="11.42578125" defaultRowHeight="10.5" x14ac:dyDescent="0.15"/>
  <cols>
    <col min="1" max="1" width="2" style="1" customWidth="1"/>
    <col min="2" max="2" width="32.140625" style="1" customWidth="1"/>
    <col min="3" max="21" width="9.85546875" style="1" customWidth="1"/>
    <col min="22" max="35" width="9.7109375" style="1" customWidth="1"/>
    <col min="36" max="16384" width="11.42578125" style="1"/>
  </cols>
  <sheetData>
    <row r="4" spans="1:35" ht="12.75" x14ac:dyDescent="0.2">
      <c r="B4" s="12" t="s">
        <v>75</v>
      </c>
    </row>
    <row r="5" spans="1:35" x14ac:dyDescent="0.15">
      <c r="AE5" s="77"/>
      <c r="AF5" s="77"/>
      <c r="AG5" s="77"/>
      <c r="AH5" s="77"/>
      <c r="AI5" s="77" t="s">
        <v>90</v>
      </c>
    </row>
    <row r="6" spans="1:35" ht="19.5" customHeight="1" x14ac:dyDescent="0.2">
      <c r="A6" s="97" t="s">
        <v>14</v>
      </c>
      <c r="B6" s="97"/>
      <c r="C6" s="97" t="s">
        <v>85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9"/>
      <c r="AF6" s="99"/>
      <c r="AG6" s="99"/>
      <c r="AH6" s="99"/>
      <c r="AI6" s="99"/>
    </row>
    <row r="7" spans="1:35" ht="18.75" customHeight="1" x14ac:dyDescent="0.15">
      <c r="A7" s="98"/>
      <c r="B7" s="98"/>
      <c r="C7" s="82">
        <v>1990</v>
      </c>
      <c r="D7" s="82">
        <v>1991</v>
      </c>
      <c r="E7" s="82">
        <v>1992</v>
      </c>
      <c r="F7" s="82">
        <v>1993</v>
      </c>
      <c r="G7" s="82">
        <v>1994</v>
      </c>
      <c r="H7" s="82">
        <v>1995</v>
      </c>
      <c r="I7" s="82">
        <v>1996</v>
      </c>
      <c r="J7" s="82">
        <v>1997</v>
      </c>
      <c r="K7" s="82">
        <v>1998</v>
      </c>
      <c r="L7" s="82">
        <v>1999</v>
      </c>
      <c r="M7" s="82">
        <v>2000</v>
      </c>
      <c r="N7" s="82">
        <v>2001</v>
      </c>
      <c r="O7" s="82">
        <v>2002</v>
      </c>
      <c r="P7" s="82">
        <v>2003</v>
      </c>
      <c r="Q7" s="82">
        <v>2004</v>
      </c>
      <c r="R7" s="82">
        <v>2005</v>
      </c>
      <c r="S7" s="82">
        <v>2006</v>
      </c>
      <c r="T7" s="82">
        <v>2007</v>
      </c>
      <c r="U7" s="82">
        <v>2008</v>
      </c>
      <c r="V7" s="82">
        <v>2009</v>
      </c>
      <c r="W7" s="82">
        <v>2010</v>
      </c>
      <c r="X7" s="82">
        <v>2011</v>
      </c>
      <c r="Y7" s="82">
        <v>2012</v>
      </c>
      <c r="Z7" s="82">
        <v>2013</v>
      </c>
      <c r="AA7" s="82">
        <v>2014</v>
      </c>
      <c r="AB7" s="82">
        <v>2015</v>
      </c>
      <c r="AC7" s="82">
        <v>2016</v>
      </c>
      <c r="AD7" s="82">
        <v>2017</v>
      </c>
      <c r="AE7" s="82">
        <v>2018</v>
      </c>
      <c r="AF7" s="82">
        <v>2019</v>
      </c>
      <c r="AG7" s="82">
        <v>2020</v>
      </c>
      <c r="AH7" s="82">
        <v>2021</v>
      </c>
      <c r="AI7" s="82">
        <v>2022</v>
      </c>
    </row>
    <row r="8" spans="1:35" s="6" customFormat="1" ht="15" customHeight="1" x14ac:dyDescent="0.2">
      <c r="A8" s="48" t="s">
        <v>6</v>
      </c>
      <c r="B8" s="48"/>
      <c r="C8" s="49">
        <v>170.4</v>
      </c>
      <c r="D8" s="49">
        <v>198.6</v>
      </c>
      <c r="E8" s="49">
        <v>142.80000000000001</v>
      </c>
      <c r="F8" s="49">
        <v>147</v>
      </c>
      <c r="G8" s="49">
        <v>159</v>
      </c>
      <c r="H8" s="49">
        <v>135.30000000000001</v>
      </c>
      <c r="I8" s="49">
        <v>137.80000000000001</v>
      </c>
      <c r="J8" s="49">
        <v>142.4</v>
      </c>
      <c r="K8" s="49">
        <v>115.6</v>
      </c>
      <c r="L8" s="49">
        <v>116.1</v>
      </c>
      <c r="M8" s="49">
        <v>111.8</v>
      </c>
      <c r="N8" s="49">
        <v>101.8</v>
      </c>
      <c r="O8" s="49">
        <v>86.7</v>
      </c>
      <c r="P8" s="49">
        <v>75.274559999999994</v>
      </c>
      <c r="Q8" s="49">
        <v>82.617599999999996</v>
      </c>
      <c r="R8" s="49">
        <v>75.181439999999995</v>
      </c>
      <c r="S8" s="49">
        <v>82.361599999999996</v>
      </c>
      <c r="T8" s="49">
        <v>65.387200000000007</v>
      </c>
      <c r="U8" s="49">
        <v>43.46208</v>
      </c>
      <c r="V8" s="49">
        <v>43.870399999999997</v>
      </c>
      <c r="W8" s="49">
        <v>33.344639999999998</v>
      </c>
      <c r="X8" s="49">
        <v>30.07968</v>
      </c>
      <c r="Y8" s="49">
        <v>22.869759999999999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0</v>
      </c>
      <c r="AI8" s="49">
        <v>0</v>
      </c>
    </row>
    <row r="9" spans="1:35" s="6" customFormat="1" ht="15" customHeight="1" x14ac:dyDescent="0.2">
      <c r="A9" s="48" t="s">
        <v>13</v>
      </c>
      <c r="B9" s="48"/>
      <c r="C9" s="49">
        <v>686.8</v>
      </c>
      <c r="D9" s="49">
        <v>980.9</v>
      </c>
      <c r="E9" s="49">
        <v>1012.1</v>
      </c>
      <c r="F9" s="49">
        <v>848.9</v>
      </c>
      <c r="G9" s="49">
        <v>802.3</v>
      </c>
      <c r="H9" s="49">
        <v>647.9</v>
      </c>
      <c r="I9" s="49">
        <v>503.3</v>
      </c>
      <c r="J9" s="49">
        <v>371.5</v>
      </c>
      <c r="K9" s="49">
        <v>529.1</v>
      </c>
      <c r="L9" s="49">
        <v>292.39999999999998</v>
      </c>
      <c r="M9" s="49">
        <v>217.6</v>
      </c>
      <c r="N9" s="49">
        <v>336.4</v>
      </c>
      <c r="O9" s="49">
        <v>314.5</v>
      </c>
      <c r="P9" s="49">
        <v>319.2527</v>
      </c>
      <c r="Q9" s="49">
        <v>252.821033</v>
      </c>
      <c r="R9" s="49">
        <v>163.97340399999999</v>
      </c>
      <c r="S9" s="49">
        <v>136.75591399999999</v>
      </c>
      <c r="T9" s="49">
        <v>140.175678</v>
      </c>
      <c r="U9" s="49">
        <v>123.83805099999999</v>
      </c>
      <c r="V9" s="49">
        <v>99.752966999999998</v>
      </c>
      <c r="W9" s="49">
        <v>119.482845</v>
      </c>
      <c r="X9" s="49">
        <v>94.817949999999996</v>
      </c>
      <c r="Y9" s="49">
        <v>139.54797400000001</v>
      </c>
      <c r="Z9" s="49">
        <v>369.88986699999998</v>
      </c>
      <c r="AA9" s="49">
        <v>306.28388699999999</v>
      </c>
      <c r="AB9" s="49">
        <v>228.09805499999999</v>
      </c>
      <c r="AC9" s="49">
        <v>136.11496299999999</v>
      </c>
      <c r="AD9" s="49">
        <v>121.62478299999999</v>
      </c>
      <c r="AE9" s="49">
        <v>87.900977999999995</v>
      </c>
      <c r="AF9" s="49">
        <v>35.782184999999998</v>
      </c>
      <c r="AG9" s="49">
        <v>25.855087000000001</v>
      </c>
      <c r="AH9" s="49">
        <v>4.8382120000000004</v>
      </c>
      <c r="AI9" s="49">
        <v>0</v>
      </c>
    </row>
    <row r="10" spans="1:35" s="6" customFormat="1" ht="15" customHeight="1" x14ac:dyDescent="0.2">
      <c r="A10" s="48" t="s">
        <v>7</v>
      </c>
      <c r="B10" s="48"/>
      <c r="C10" s="49">
        <v>2.2999999999999998</v>
      </c>
      <c r="D10" s="49">
        <v>2.2999999999999998</v>
      </c>
      <c r="E10" s="49">
        <v>2.2000000000000002</v>
      </c>
      <c r="F10" s="49">
        <v>2.2999999999999998</v>
      </c>
      <c r="G10" s="49">
        <v>2.1</v>
      </c>
      <c r="H10" s="49">
        <v>2.1</v>
      </c>
      <c r="I10" s="49">
        <v>1.8</v>
      </c>
      <c r="J10" s="49">
        <v>1.7</v>
      </c>
      <c r="K10" s="49">
        <v>2.2000000000000002</v>
      </c>
      <c r="L10" s="49">
        <v>2</v>
      </c>
      <c r="M10" s="49">
        <v>2.1</v>
      </c>
      <c r="N10" s="49">
        <v>1.8</v>
      </c>
      <c r="O10" s="49">
        <v>1.9</v>
      </c>
      <c r="P10" s="49">
        <v>1.9078344558</v>
      </c>
      <c r="Q10" s="49">
        <v>2.463570018</v>
      </c>
      <c r="R10" s="49">
        <v>1.8295349435999999</v>
      </c>
      <c r="S10" s="49">
        <v>1.394113266</v>
      </c>
      <c r="T10" s="49">
        <v>1.3788353123999999</v>
      </c>
      <c r="U10" s="49">
        <v>1.3969778823000001</v>
      </c>
      <c r="V10" s="49">
        <v>1.1592147293999999</v>
      </c>
      <c r="W10" s="49">
        <v>1.3196332421999999</v>
      </c>
      <c r="X10" s="49">
        <v>1.1658988341000001</v>
      </c>
      <c r="Y10" s="49">
        <v>1.1315234384999999</v>
      </c>
      <c r="Z10" s="49">
        <v>1.3244076027</v>
      </c>
      <c r="AA10" s="49">
        <v>1.0255326354000001</v>
      </c>
      <c r="AB10" s="49">
        <v>1.6185082095000001</v>
      </c>
      <c r="AC10" s="49">
        <v>1.406424908</v>
      </c>
      <c r="AD10" s="49">
        <v>2.2000253183999998</v>
      </c>
      <c r="AE10" s="49">
        <v>1.4733676502999999</v>
      </c>
      <c r="AF10" s="49">
        <v>0.66745559789999998</v>
      </c>
      <c r="AG10" s="49">
        <v>0.51658580610000004</v>
      </c>
      <c r="AH10" s="49">
        <v>0.13081747769999999</v>
      </c>
      <c r="AI10" s="49">
        <v>0</v>
      </c>
    </row>
    <row r="11" spans="1:35" s="6" customFormat="1" ht="15" customHeight="1" x14ac:dyDescent="0.2">
      <c r="A11" s="48" t="s">
        <v>4</v>
      </c>
      <c r="B11" s="48"/>
      <c r="C11" s="49">
        <v>5674.8968999999997</v>
      </c>
      <c r="D11" s="49">
        <v>5642.74953</v>
      </c>
      <c r="E11" s="49">
        <v>5602.039272</v>
      </c>
      <c r="F11" s="49">
        <v>5540.8794029999999</v>
      </c>
      <c r="G11" s="49">
        <v>5712.6435030000002</v>
      </c>
      <c r="H11" s="49">
        <v>5406.7862160000004</v>
      </c>
      <c r="I11" s="49">
        <v>5806.0259100000003</v>
      </c>
      <c r="J11" s="49">
        <v>5837.5547100000003</v>
      </c>
      <c r="K11" s="49">
        <v>6249.7989900000002</v>
      </c>
      <c r="L11" s="49">
        <v>6136.5544829999999</v>
      </c>
      <c r="M11" s="49">
        <v>6554.6681310000004</v>
      </c>
      <c r="N11" s="49">
        <v>6696.3788640000002</v>
      </c>
      <c r="O11" s="49">
        <v>6602.9849729999996</v>
      </c>
      <c r="P11" s="49">
        <v>6612.8337030303001</v>
      </c>
      <c r="Q11" s="49">
        <v>6344.3776768302996</v>
      </c>
      <c r="R11" s="49">
        <v>5388.2489515151501</v>
      </c>
      <c r="S11" s="49">
        <v>6105.2031550121201</v>
      </c>
      <c r="T11" s="49">
        <v>5439.0000259696999</v>
      </c>
      <c r="U11" s="49">
        <v>5842.78559535758</v>
      </c>
      <c r="V11" s="49">
        <v>5033.8150666666697</v>
      </c>
      <c r="W11" s="49">
        <v>6478.5960424242403</v>
      </c>
      <c r="X11" s="49">
        <v>5677.0424242424197</v>
      </c>
      <c r="Y11" s="49">
        <v>6253.6077939393899</v>
      </c>
      <c r="Z11" s="49">
        <v>6439.4986181818203</v>
      </c>
      <c r="AA11" s="49">
        <v>6184.68192121212</v>
      </c>
      <c r="AB11" s="49">
        <v>6329.1767757575799</v>
      </c>
      <c r="AC11" s="49">
        <v>6438.1132363636398</v>
      </c>
      <c r="AD11" s="49">
        <v>6580.83137781818</v>
      </c>
      <c r="AE11" s="49">
        <v>5716.4630052121202</v>
      </c>
      <c r="AF11" s="49">
        <v>6407.3853373333304</v>
      </c>
      <c r="AG11" s="49">
        <v>6485.19855951515</v>
      </c>
      <c r="AH11" s="49">
        <v>6360.9078178787904</v>
      </c>
      <c r="AI11" s="49">
        <v>6523.8369939393897</v>
      </c>
    </row>
    <row r="12" spans="1:35" s="6" customFormat="1" ht="15" customHeight="1" x14ac:dyDescent="0.2">
      <c r="A12" s="48" t="s">
        <v>44</v>
      </c>
      <c r="B12" s="48"/>
      <c r="C12" s="49">
        <v>32.65</v>
      </c>
      <c r="D12" s="49">
        <v>39.971621753631503</v>
      </c>
      <c r="E12" s="49">
        <v>45.948461957070002</v>
      </c>
      <c r="F12" s="49">
        <v>47.485972487189997</v>
      </c>
      <c r="G12" s="49">
        <v>50.491684116854998</v>
      </c>
      <c r="H12" s="49">
        <v>65.567163517949993</v>
      </c>
      <c r="I12" s="49">
        <v>70.231202114840002</v>
      </c>
      <c r="J12" s="49">
        <v>79.79331626842</v>
      </c>
      <c r="K12" s="49">
        <v>79.413840088105005</v>
      </c>
      <c r="L12" s="49">
        <v>88.971363568460006</v>
      </c>
      <c r="M12" s="49">
        <v>95.555988278784994</v>
      </c>
      <c r="N12" s="49">
        <v>85.407648106365002</v>
      </c>
      <c r="O12" s="49">
        <v>92.613144396750002</v>
      </c>
      <c r="P12" s="49">
        <v>147.67023683201199</v>
      </c>
      <c r="Q12" s="49">
        <v>153.85510642584299</v>
      </c>
      <c r="R12" s="49">
        <v>164.11055569667101</v>
      </c>
      <c r="S12" s="49">
        <v>157.37705758609599</v>
      </c>
      <c r="T12" s="49">
        <v>165.84578809092201</v>
      </c>
      <c r="U12" s="49">
        <v>144.08879732349601</v>
      </c>
      <c r="V12" s="49">
        <v>143.14740222164599</v>
      </c>
      <c r="W12" s="49">
        <v>174.166437427359</v>
      </c>
      <c r="X12" s="49">
        <v>182.00407755920301</v>
      </c>
      <c r="Y12" s="49">
        <v>175.929483015057</v>
      </c>
      <c r="Z12" s="49">
        <v>161.069392952893</v>
      </c>
      <c r="AA12" s="49">
        <v>180.52732662636299</v>
      </c>
      <c r="AB12" s="49">
        <v>199.14926237301799</v>
      </c>
      <c r="AC12" s="49">
        <v>209.70298988850999</v>
      </c>
      <c r="AD12" s="49">
        <v>210.77585025291299</v>
      </c>
      <c r="AE12" s="49">
        <v>176.00942959669501</v>
      </c>
      <c r="AF12" s="49">
        <v>201.85449990106099</v>
      </c>
      <c r="AG12" s="49">
        <v>192.56683718582201</v>
      </c>
      <c r="AH12" s="49">
        <v>215.71535897829901</v>
      </c>
      <c r="AI12" s="49">
        <v>200.35944492286001</v>
      </c>
    </row>
    <row r="13" spans="1:35" s="6" customFormat="1" ht="15" customHeight="1" x14ac:dyDescent="0.2">
      <c r="A13" s="48" t="s">
        <v>59</v>
      </c>
      <c r="B13" s="48"/>
      <c r="C13" s="49">
        <f>SUM(C14:C21)</f>
        <v>484.27702632</v>
      </c>
      <c r="D13" s="49">
        <f t="shared" ref="D13:AI13" si="0">SUM(D14:D21)</f>
        <v>563.74332381399995</v>
      </c>
      <c r="E13" s="49">
        <f t="shared" si="0"/>
        <v>652.27449796199994</v>
      </c>
      <c r="F13" s="49">
        <f t="shared" si="0"/>
        <v>547.73996374720002</v>
      </c>
      <c r="G13" s="49">
        <f t="shared" si="0"/>
        <v>539.80575075882496</v>
      </c>
      <c r="H13" s="49">
        <f t="shared" si="0"/>
        <v>497.46569296127001</v>
      </c>
      <c r="I13" s="49">
        <f t="shared" si="0"/>
        <v>659.62006313879999</v>
      </c>
      <c r="J13" s="49">
        <f t="shared" si="0"/>
        <v>607.2749007832</v>
      </c>
      <c r="K13" s="49">
        <f t="shared" si="0"/>
        <v>542.74125061077507</v>
      </c>
      <c r="L13" s="49">
        <f t="shared" si="0"/>
        <v>528.04010649079999</v>
      </c>
      <c r="M13" s="49">
        <f t="shared" si="0"/>
        <v>506.03778355101497</v>
      </c>
      <c r="N13" s="49">
        <f t="shared" si="0"/>
        <v>561.64913519521508</v>
      </c>
      <c r="O13" s="49">
        <f t="shared" si="0"/>
        <v>483.51012529867006</v>
      </c>
      <c r="P13" s="49">
        <f t="shared" si="0"/>
        <v>686.84868396918694</v>
      </c>
      <c r="Q13" s="49">
        <f t="shared" si="0"/>
        <v>668.45562544577899</v>
      </c>
      <c r="R13" s="49">
        <f t="shared" si="0"/>
        <v>555.79439692976803</v>
      </c>
      <c r="S13" s="49">
        <f t="shared" si="0"/>
        <v>560.88635277895776</v>
      </c>
      <c r="T13" s="49">
        <f t="shared" si="0"/>
        <v>597.47540138392037</v>
      </c>
      <c r="U13" s="49">
        <f t="shared" si="0"/>
        <v>710.81933518249002</v>
      </c>
      <c r="V13" s="49">
        <f t="shared" si="0"/>
        <v>792.25903593534133</v>
      </c>
      <c r="W13" s="49">
        <f t="shared" si="0"/>
        <v>951.56257730970037</v>
      </c>
      <c r="X13" s="49">
        <f t="shared" si="0"/>
        <v>933.92144701278255</v>
      </c>
      <c r="Y13" s="49">
        <f t="shared" si="0"/>
        <v>1031.5029828529002</v>
      </c>
      <c r="Z13" s="49">
        <f t="shared" si="0"/>
        <v>1293.2763579080417</v>
      </c>
      <c r="AA13" s="49">
        <f t="shared" si="0"/>
        <v>1262.0396095433596</v>
      </c>
      <c r="AB13" s="49">
        <f t="shared" si="0"/>
        <v>1206.5919792678947</v>
      </c>
      <c r="AC13" s="49">
        <f t="shared" si="0"/>
        <v>1183.3425636742809</v>
      </c>
      <c r="AD13" s="49">
        <f t="shared" si="0"/>
        <v>1245.229040960854</v>
      </c>
      <c r="AE13" s="49">
        <f t="shared" si="0"/>
        <v>1400.5097336275242</v>
      </c>
      <c r="AF13" s="49">
        <f t="shared" si="0"/>
        <v>1301.6694514003202</v>
      </c>
      <c r="AG13" s="49">
        <f t="shared" si="0"/>
        <v>1443.9115609108705</v>
      </c>
      <c r="AH13" s="49">
        <f t="shared" si="0"/>
        <v>1394.5945925863109</v>
      </c>
      <c r="AI13" s="49">
        <f t="shared" si="0"/>
        <v>1382.6701641719401</v>
      </c>
    </row>
    <row r="14" spans="1:35" s="5" customFormat="1" ht="15" customHeight="1" x14ac:dyDescent="0.15">
      <c r="A14" s="18"/>
      <c r="B14" s="18" t="s">
        <v>15</v>
      </c>
      <c r="C14" s="19">
        <v>1.2</v>
      </c>
      <c r="D14" s="19">
        <v>1.3</v>
      </c>
      <c r="E14" s="19">
        <v>1.3</v>
      </c>
      <c r="F14" s="19">
        <v>1.3</v>
      </c>
      <c r="G14" s="19">
        <v>1.3</v>
      </c>
      <c r="H14" s="19">
        <v>1.3</v>
      </c>
      <c r="I14" s="19">
        <v>1.4</v>
      </c>
      <c r="J14" s="19">
        <v>1.4065168219999999</v>
      </c>
      <c r="K14" s="19">
        <v>1.4039780159999999</v>
      </c>
      <c r="L14" s="19">
        <v>1.6036428740000002</v>
      </c>
      <c r="M14" s="19">
        <v>2.1066967340000002</v>
      </c>
      <c r="N14" s="19">
        <v>2.3118597439999999</v>
      </c>
      <c r="O14" s="19">
        <v>2.529738198</v>
      </c>
      <c r="P14" s="19">
        <v>2.6328229122546301</v>
      </c>
      <c r="Q14" s="19">
        <v>4.52254136812408</v>
      </c>
      <c r="R14" s="19">
        <v>6.32418291052055</v>
      </c>
      <c r="S14" s="19">
        <v>8.4720072645205491</v>
      </c>
      <c r="T14" s="19">
        <v>12.068749886026859</v>
      </c>
      <c r="U14" s="19">
        <v>23.7464354531085</v>
      </c>
      <c r="V14" s="19">
        <v>42.480645291558304</v>
      </c>
      <c r="W14" s="19">
        <v>46.664805256399099</v>
      </c>
      <c r="X14" s="19">
        <v>54.4910835908099</v>
      </c>
      <c r="Y14" s="19">
        <v>60.449368968011399</v>
      </c>
      <c r="Z14" s="19">
        <v>70.002269583543793</v>
      </c>
      <c r="AA14" s="19">
        <v>73.600679374914804</v>
      </c>
      <c r="AB14" s="19">
        <v>76.082177989602997</v>
      </c>
      <c r="AC14" s="19">
        <v>75.543757610384802</v>
      </c>
      <c r="AD14" s="19">
        <v>77.595226383632507</v>
      </c>
      <c r="AE14" s="19">
        <v>74.520571388159198</v>
      </c>
      <c r="AF14" s="19">
        <v>79.207880834499406</v>
      </c>
      <c r="AG14" s="19">
        <v>86.230450508514309</v>
      </c>
      <c r="AH14" s="19">
        <v>97.606073619456396</v>
      </c>
      <c r="AI14" s="19">
        <v>123.1778942560598</v>
      </c>
    </row>
    <row r="15" spans="1:35" s="5" customFormat="1" ht="15" customHeight="1" x14ac:dyDescent="0.15">
      <c r="A15" s="18"/>
      <c r="B15" s="18" t="s">
        <v>5</v>
      </c>
      <c r="C15" s="19">
        <v>3.8700000000000002E-3</v>
      </c>
      <c r="D15" s="19">
        <v>6.1891533999999998E-2</v>
      </c>
      <c r="E15" s="19">
        <v>6.2521999999999994E-2</v>
      </c>
      <c r="F15" s="19">
        <v>8.0549406000000004E-2</v>
      </c>
      <c r="G15" s="19">
        <v>0.119699272</v>
      </c>
      <c r="H15" s="19">
        <v>0.34376066199999999</v>
      </c>
      <c r="I15" s="19">
        <v>0.70883006000000004</v>
      </c>
      <c r="J15" s="19">
        <v>0.60306098200000002</v>
      </c>
      <c r="K15" s="19">
        <v>0.72695799999999999</v>
      </c>
      <c r="L15" s="19">
        <v>7.5515468239999999</v>
      </c>
      <c r="M15" s="19">
        <v>11.878849416</v>
      </c>
      <c r="N15" s="19">
        <v>14.027581776</v>
      </c>
      <c r="O15" s="19">
        <v>14.804695234</v>
      </c>
      <c r="P15" s="19">
        <v>14.026085805999999</v>
      </c>
      <c r="Q15" s="19">
        <v>17.710185884000001</v>
      </c>
      <c r="R15" s="19">
        <v>20.902122840000001</v>
      </c>
      <c r="S15" s="19">
        <v>27.270441330000001</v>
      </c>
      <c r="T15" s="19">
        <v>42.695831415999997</v>
      </c>
      <c r="U15" s="19">
        <v>66.199025202000001</v>
      </c>
      <c r="V15" s="19">
        <v>78.604756026000004</v>
      </c>
      <c r="W15" s="19">
        <v>136.28888476399999</v>
      </c>
      <c r="X15" s="19">
        <v>170.95043966</v>
      </c>
      <c r="Y15" s="19">
        <v>231.45533571799999</v>
      </c>
      <c r="Z15" s="19">
        <v>280.69640293200001</v>
      </c>
      <c r="AA15" s="19">
        <v>252.32782149600001</v>
      </c>
      <c r="AB15" s="19">
        <v>228.629773812</v>
      </c>
      <c r="AC15" s="19">
        <v>235.24725296400001</v>
      </c>
      <c r="AD15" s="19">
        <v>248.15325541999999</v>
      </c>
      <c r="AE15" s="19">
        <v>237.99938746800001</v>
      </c>
      <c r="AF15" s="19">
        <v>268.19181416200001</v>
      </c>
      <c r="AG15" s="19">
        <v>224.76589529200001</v>
      </c>
      <c r="AH15" s="19">
        <v>230.90375149799999</v>
      </c>
      <c r="AI15" s="19">
        <v>216.817770226085</v>
      </c>
    </row>
    <row r="16" spans="1:35" s="5" customFormat="1" ht="15" customHeight="1" x14ac:dyDescent="0.15">
      <c r="A16" s="18"/>
      <c r="B16" s="18" t="s">
        <v>16</v>
      </c>
      <c r="C16" s="19">
        <v>250.92315632</v>
      </c>
      <c r="D16" s="19">
        <v>295.78143227999999</v>
      </c>
      <c r="E16" s="19">
        <v>405.232747512</v>
      </c>
      <c r="F16" s="19">
        <v>353.07283737400002</v>
      </c>
      <c r="G16" s="19">
        <v>384.42407975399999</v>
      </c>
      <c r="H16" s="19">
        <v>333.37800300200001</v>
      </c>
      <c r="I16" s="19">
        <v>494.66180805400001</v>
      </c>
      <c r="J16" s="19">
        <v>447.91005831199999</v>
      </c>
      <c r="K16" s="19">
        <v>386.57205755000001</v>
      </c>
      <c r="L16" s="19">
        <v>365.643669192</v>
      </c>
      <c r="M16" s="19">
        <v>342.77785649399999</v>
      </c>
      <c r="N16" s="19">
        <v>395.594121298</v>
      </c>
      <c r="O16" s="19">
        <v>319.11012742200001</v>
      </c>
      <c r="P16" s="19">
        <v>481.88052120700002</v>
      </c>
      <c r="Q16" s="19">
        <v>425.46213059619998</v>
      </c>
      <c r="R16" s="19">
        <v>283.12619128742</v>
      </c>
      <c r="S16" s="19">
        <v>263.48971617400002</v>
      </c>
      <c r="T16" s="19">
        <v>275.24808775999998</v>
      </c>
      <c r="U16" s="19">
        <v>327.23006398400003</v>
      </c>
      <c r="V16" s="19">
        <v>360.27372489893997</v>
      </c>
      <c r="W16" s="19">
        <v>422.82872806199998</v>
      </c>
      <c r="X16" s="19">
        <v>326.023509096</v>
      </c>
      <c r="Y16" s="19">
        <v>290.20951627400001</v>
      </c>
      <c r="Z16" s="19">
        <v>471.112715466</v>
      </c>
      <c r="AA16" s="19">
        <v>457.33423114200002</v>
      </c>
      <c r="AB16" s="19">
        <v>384.71932798799997</v>
      </c>
      <c r="AC16" s="19">
        <v>345.24807904199997</v>
      </c>
      <c r="AD16" s="19">
        <v>323.27377175599997</v>
      </c>
      <c r="AE16" s="19">
        <v>468.67234664324002</v>
      </c>
      <c r="AF16" s="19">
        <v>301.35792256494</v>
      </c>
      <c r="AG16" s="19">
        <v>442.42261740731999</v>
      </c>
      <c r="AH16" s="19">
        <v>294.06806274325999</v>
      </c>
      <c r="AI16" s="19">
        <v>233.50386091412</v>
      </c>
    </row>
    <row r="17" spans="1:35" s="5" customFormat="1" ht="15" customHeight="1" x14ac:dyDescent="0.15">
      <c r="A17" s="18"/>
      <c r="B17" s="18" t="s">
        <v>24</v>
      </c>
      <c r="C17" s="19">
        <v>211.5</v>
      </c>
      <c r="D17" s="19">
        <v>239.3</v>
      </c>
      <c r="E17" s="19">
        <v>211.6</v>
      </c>
      <c r="F17" s="19">
        <v>156.69999999999999</v>
      </c>
      <c r="G17" s="19">
        <v>115.6</v>
      </c>
      <c r="H17" s="19">
        <v>110.2</v>
      </c>
      <c r="I17" s="19">
        <v>108.5</v>
      </c>
      <c r="J17" s="19">
        <v>95.7</v>
      </c>
      <c r="K17" s="19">
        <v>94</v>
      </c>
      <c r="L17" s="19">
        <v>91.6</v>
      </c>
      <c r="M17" s="19">
        <v>86.1</v>
      </c>
      <c r="N17" s="19">
        <v>86.9</v>
      </c>
      <c r="O17" s="19">
        <v>80.7</v>
      </c>
      <c r="P17" s="19">
        <v>88.837355751231001</v>
      </c>
      <c r="Q17" s="19">
        <v>91.4365698333295</v>
      </c>
      <c r="R17" s="19">
        <v>99.459142377470101</v>
      </c>
      <c r="S17" s="19">
        <v>93.556460031446605</v>
      </c>
      <c r="T17" s="19">
        <v>104.948889691478</v>
      </c>
      <c r="U17" s="19">
        <v>121.13284140643</v>
      </c>
      <c r="V17" s="19">
        <v>124.426550121199</v>
      </c>
      <c r="W17" s="19">
        <v>144.18604441363999</v>
      </c>
      <c r="X17" s="19">
        <v>164.46344671377099</v>
      </c>
      <c r="Y17" s="19">
        <v>203.741974659904</v>
      </c>
      <c r="Z17" s="19">
        <v>222.27383888278001</v>
      </c>
      <c r="AA17" s="19">
        <v>241.34058605195901</v>
      </c>
      <c r="AB17" s="19">
        <v>242.90391180262799</v>
      </c>
      <c r="AC17" s="19">
        <v>229.35112703575601</v>
      </c>
      <c r="AD17" s="19">
        <v>263.35032580473103</v>
      </c>
      <c r="AE17" s="19">
        <v>279.29055665832402</v>
      </c>
      <c r="AF17" s="19">
        <v>272.14671123473101</v>
      </c>
      <c r="AG17" s="19">
        <v>288.96521281605902</v>
      </c>
      <c r="AH17" s="19">
        <v>318.65991013968699</v>
      </c>
      <c r="AI17" s="19">
        <v>332.29662900112299</v>
      </c>
    </row>
    <row r="18" spans="1:35" s="5" customFormat="1" ht="15" customHeight="1" x14ac:dyDescent="0.15">
      <c r="A18" s="18"/>
      <c r="B18" s="18" t="s">
        <v>23</v>
      </c>
      <c r="C18" s="19">
        <v>20.65</v>
      </c>
      <c r="D18" s="19">
        <v>27.3</v>
      </c>
      <c r="E18" s="19">
        <v>34.079228450000002</v>
      </c>
      <c r="F18" s="19">
        <v>36.320607699999996</v>
      </c>
      <c r="G18" s="19">
        <v>38.149015000025003</v>
      </c>
      <c r="H18" s="19">
        <v>51.878713559669997</v>
      </c>
      <c r="I18" s="19">
        <v>53.944949299999998</v>
      </c>
      <c r="J18" s="19">
        <v>61.626981800000003</v>
      </c>
      <c r="K18" s="19">
        <v>59.699991799975002</v>
      </c>
      <c r="L18" s="19">
        <v>61.316835300000001</v>
      </c>
      <c r="M18" s="19">
        <v>61.355367099974998</v>
      </c>
      <c r="N18" s="19">
        <v>57.773666299974998</v>
      </c>
      <c r="O18" s="19">
        <v>55.316201399999997</v>
      </c>
      <c r="P18" s="19">
        <v>74.314926700000001</v>
      </c>
      <c r="Q18" s="19">
        <v>68.273365499998306</v>
      </c>
      <c r="R18" s="19">
        <v>69.469209999974495</v>
      </c>
      <c r="S18" s="19">
        <v>70.262330599999402</v>
      </c>
      <c r="T18" s="19">
        <v>70.454413400024393</v>
      </c>
      <c r="U18" s="19">
        <v>71.406271250007194</v>
      </c>
      <c r="V18" s="19">
        <v>77.3241724000261</v>
      </c>
      <c r="W18" s="19">
        <v>82.560897700026104</v>
      </c>
      <c r="X18" s="19">
        <v>86.880700700046702</v>
      </c>
      <c r="Y18" s="19">
        <v>102.553330600047</v>
      </c>
      <c r="Z18" s="19">
        <v>94.063463849998897</v>
      </c>
      <c r="AA18" s="19">
        <v>89.239969000024999</v>
      </c>
      <c r="AB18" s="19">
        <v>103.12548420002</v>
      </c>
      <c r="AC18" s="19">
        <v>105.955026887502</v>
      </c>
      <c r="AD18" s="19">
        <v>110.976063237503</v>
      </c>
      <c r="AE18" s="19">
        <v>99.162935817523902</v>
      </c>
      <c r="AF18" s="19">
        <v>110.58553900399799</v>
      </c>
      <c r="AG18" s="19">
        <v>107.356829810223</v>
      </c>
      <c r="AH18" s="19">
        <v>124.35613275002</v>
      </c>
      <c r="AI18" s="19">
        <v>124.503403472676</v>
      </c>
    </row>
    <row r="19" spans="1:35" s="5" customFormat="1" ht="15" customHeight="1" x14ac:dyDescent="0.15">
      <c r="A19" s="18"/>
      <c r="B19" s="18" t="s">
        <v>54</v>
      </c>
      <c r="C19" s="19">
        <v>0</v>
      </c>
      <c r="D19" s="19">
        <v>0</v>
      </c>
      <c r="E19" s="19">
        <v>0</v>
      </c>
      <c r="F19" s="19">
        <v>0.26596926720000003</v>
      </c>
      <c r="G19" s="19">
        <v>0.21295673279999999</v>
      </c>
      <c r="H19" s="19">
        <v>0.36521573759999998</v>
      </c>
      <c r="I19" s="19">
        <v>0.40447572479999999</v>
      </c>
      <c r="J19" s="19">
        <v>2.8282867199999999E-2</v>
      </c>
      <c r="K19" s="19">
        <v>0.33826524479999998</v>
      </c>
      <c r="L19" s="19">
        <v>0.3244123008</v>
      </c>
      <c r="M19" s="19">
        <v>1.8190138070399999</v>
      </c>
      <c r="N19" s="19">
        <v>5.0419060772400002</v>
      </c>
      <c r="O19" s="19">
        <v>9.2493630446699999</v>
      </c>
      <c r="P19" s="19">
        <v>20.384822248604401</v>
      </c>
      <c r="Q19" s="19">
        <v>33.595734882093303</v>
      </c>
      <c r="R19" s="19">
        <v>35.975706345491098</v>
      </c>
      <c r="S19" s="19">
        <v>39.538607126574398</v>
      </c>
      <c r="T19" s="19">
        <v>40.184185004518902</v>
      </c>
      <c r="U19" s="19">
        <v>43.173681005763299</v>
      </c>
      <c r="V19" s="19">
        <v>46.150746752225601</v>
      </c>
      <c r="W19" s="19">
        <v>56.092059799725597</v>
      </c>
      <c r="X19" s="19">
        <v>59.1386545384822</v>
      </c>
      <c r="Y19" s="19">
        <v>64.297510128582203</v>
      </c>
      <c r="Z19" s="19">
        <v>68.800326445829995</v>
      </c>
      <c r="AA19" s="19">
        <v>54.658829289090001</v>
      </c>
      <c r="AB19" s="19">
        <v>58.429809395141099</v>
      </c>
      <c r="AC19" s="19">
        <v>53.0083873341</v>
      </c>
      <c r="AD19" s="19">
        <v>54.842110655956702</v>
      </c>
      <c r="AE19" s="19">
        <v>50.703500772357799</v>
      </c>
      <c r="AF19" s="19">
        <v>50.709522174457803</v>
      </c>
      <c r="AG19" s="19">
        <v>49.836076142718902</v>
      </c>
      <c r="AH19" s="19">
        <v>60.356099620049797</v>
      </c>
      <c r="AI19" s="19">
        <v>59.9361005186867</v>
      </c>
    </row>
    <row r="20" spans="1:35" s="5" customFormat="1" ht="15" customHeight="1" x14ac:dyDescent="0.15">
      <c r="A20" s="18"/>
      <c r="B20" s="18" t="s">
        <v>17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1.8</v>
      </c>
      <c r="P20" s="19">
        <v>4.7721493440968699</v>
      </c>
      <c r="Q20" s="19">
        <v>27.455097382033699</v>
      </c>
      <c r="R20" s="19">
        <v>40.537841168891703</v>
      </c>
      <c r="S20" s="19">
        <v>58.296790252416798</v>
      </c>
      <c r="T20" s="19">
        <v>51.875244225872201</v>
      </c>
      <c r="U20" s="19">
        <v>57.931016881181002</v>
      </c>
      <c r="V20" s="19">
        <v>29.528788445392401</v>
      </c>
      <c r="W20" s="19">
        <v>25.118443313909601</v>
      </c>
      <c r="X20" s="19">
        <v>27.185414713672799</v>
      </c>
      <c r="Y20" s="19">
        <v>27.806632504355498</v>
      </c>
      <c r="Z20" s="19">
        <v>25.2669107478889</v>
      </c>
      <c r="AA20" s="19">
        <v>20.720089189370999</v>
      </c>
      <c r="AB20" s="19">
        <v>24.744478080502301</v>
      </c>
      <c r="AC20" s="19">
        <v>26.511940800538198</v>
      </c>
      <c r="AD20" s="19">
        <v>27.953497703031001</v>
      </c>
      <c r="AE20" s="19">
        <v>22.3941288799193</v>
      </c>
      <c r="AF20" s="19">
        <v>25.7316775498001</v>
      </c>
      <c r="AG20" s="19">
        <v>25.978736013753402</v>
      </c>
      <c r="AH20" s="19">
        <v>25.6714457868969</v>
      </c>
      <c r="AI20" s="19">
        <v>24.844001381320801</v>
      </c>
    </row>
    <row r="21" spans="1:35" s="5" customFormat="1" ht="15" customHeight="1" thickBot="1" x14ac:dyDescent="0.2">
      <c r="A21" s="18"/>
      <c r="B21" s="18" t="s">
        <v>116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33.469652000000004</v>
      </c>
      <c r="W21" s="19">
        <v>37.822713999999998</v>
      </c>
      <c r="X21" s="19">
        <v>44.788198000000001</v>
      </c>
      <c r="Y21" s="19">
        <v>50.989314</v>
      </c>
      <c r="Z21" s="19">
        <v>61.060429999999997</v>
      </c>
      <c r="AA21" s="19">
        <v>72.817403999999996</v>
      </c>
      <c r="AB21" s="19">
        <v>87.957015999999996</v>
      </c>
      <c r="AC21" s="19">
        <v>112.476992</v>
      </c>
      <c r="AD21" s="19">
        <v>139.08479</v>
      </c>
      <c r="AE21" s="19">
        <v>167.76630599999999</v>
      </c>
      <c r="AF21" s="19">
        <v>193.73838387589399</v>
      </c>
      <c r="AG21" s="19">
        <v>218.35574292028201</v>
      </c>
      <c r="AH21" s="19">
        <v>242.97311642894101</v>
      </c>
      <c r="AI21" s="19">
        <v>267.590504401869</v>
      </c>
    </row>
    <row r="22" spans="1:35" ht="21" customHeight="1" thickBot="1" x14ac:dyDescent="0.2">
      <c r="A22" s="22" t="s">
        <v>3</v>
      </c>
      <c r="B22" s="22"/>
      <c r="C22" s="23">
        <f>SUM(C8:C13)</f>
        <v>7051.3239263199994</v>
      </c>
      <c r="D22" s="23">
        <f>SUM(D8:D13)</f>
        <v>7428.264475567632</v>
      </c>
      <c r="E22" s="23">
        <f t="shared" ref="E22:AI22" si="1">SUM(E8:E13)</f>
        <v>7457.3622319190708</v>
      </c>
      <c r="F22" s="23">
        <f t="shared" si="1"/>
        <v>7134.30533923439</v>
      </c>
      <c r="G22" s="23">
        <f t="shared" si="1"/>
        <v>7266.3409378756796</v>
      </c>
      <c r="H22" s="23">
        <f t="shared" si="1"/>
        <v>6755.1190724792204</v>
      </c>
      <c r="I22" s="23">
        <f t="shared" si="1"/>
        <v>7178.7771752536401</v>
      </c>
      <c r="J22" s="23">
        <f t="shared" si="1"/>
        <v>7040.2229270516209</v>
      </c>
      <c r="K22" s="23">
        <f t="shared" si="1"/>
        <v>7518.8540806988804</v>
      </c>
      <c r="L22" s="23">
        <f t="shared" si="1"/>
        <v>7164.0659530592602</v>
      </c>
      <c r="M22" s="23">
        <f t="shared" si="1"/>
        <v>7487.7619028298004</v>
      </c>
      <c r="N22" s="23">
        <f t="shared" si="1"/>
        <v>7783.4356473015805</v>
      </c>
      <c r="O22" s="23">
        <f t="shared" si="1"/>
        <v>7582.2082426954194</v>
      </c>
      <c r="P22" s="23">
        <f t="shared" si="1"/>
        <v>7843.787718287299</v>
      </c>
      <c r="Q22" s="23">
        <f t="shared" si="1"/>
        <v>7504.590611719922</v>
      </c>
      <c r="R22" s="23">
        <f t="shared" si="1"/>
        <v>6349.138283085189</v>
      </c>
      <c r="S22" s="23">
        <f t="shared" si="1"/>
        <v>7043.9781926431742</v>
      </c>
      <c r="T22" s="23">
        <f t="shared" si="1"/>
        <v>6409.2629287569416</v>
      </c>
      <c r="U22" s="23">
        <f t="shared" si="1"/>
        <v>6866.3908367458662</v>
      </c>
      <c r="V22" s="23">
        <f t="shared" si="1"/>
        <v>6114.0040865530573</v>
      </c>
      <c r="W22" s="23">
        <f t="shared" si="1"/>
        <v>7758.4721754034999</v>
      </c>
      <c r="X22" s="23">
        <f t="shared" si="1"/>
        <v>6919.0314776485056</v>
      </c>
      <c r="Y22" s="23">
        <f t="shared" si="1"/>
        <v>7624.5895172458468</v>
      </c>
      <c r="Z22" s="23">
        <f t="shared" si="1"/>
        <v>8265.058643645456</v>
      </c>
      <c r="AA22" s="23">
        <f t="shared" si="1"/>
        <v>7934.5582770172432</v>
      </c>
      <c r="AB22" s="23">
        <f t="shared" si="1"/>
        <v>7964.6345806079935</v>
      </c>
      <c r="AC22" s="23">
        <f t="shared" si="1"/>
        <v>7968.6801778344307</v>
      </c>
      <c r="AD22" s="23">
        <f t="shared" si="1"/>
        <v>8160.6610773503471</v>
      </c>
      <c r="AE22" s="23">
        <f t="shared" si="1"/>
        <v>7382.3565140866385</v>
      </c>
      <c r="AF22" s="23">
        <f t="shared" si="1"/>
        <v>7947.3589292326114</v>
      </c>
      <c r="AG22" s="23">
        <f t="shared" si="1"/>
        <v>8148.0486304179421</v>
      </c>
      <c r="AH22" s="23">
        <f t="shared" si="1"/>
        <v>7976.1867989211005</v>
      </c>
      <c r="AI22" s="23">
        <f t="shared" si="1"/>
        <v>8106.8666030341901</v>
      </c>
    </row>
    <row r="24" spans="1:35" ht="19.5" customHeight="1" x14ac:dyDescent="0.2">
      <c r="A24" s="97" t="s">
        <v>14</v>
      </c>
      <c r="B24" s="97"/>
      <c r="C24" s="97" t="s">
        <v>22</v>
      </c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9"/>
      <c r="AF24" s="99"/>
      <c r="AG24" s="99"/>
      <c r="AH24" s="99"/>
      <c r="AI24" s="99"/>
    </row>
    <row r="25" spans="1:35" ht="18.75" customHeight="1" x14ac:dyDescent="0.15">
      <c r="A25" s="98"/>
      <c r="B25" s="98"/>
      <c r="C25" s="82">
        <v>1990</v>
      </c>
      <c r="D25" s="82">
        <v>1991</v>
      </c>
      <c r="E25" s="82">
        <v>1992</v>
      </c>
      <c r="F25" s="82">
        <v>1993</v>
      </c>
      <c r="G25" s="82">
        <v>1994</v>
      </c>
      <c r="H25" s="82">
        <v>1995</v>
      </c>
      <c r="I25" s="82">
        <v>1996</v>
      </c>
      <c r="J25" s="82">
        <v>1997</v>
      </c>
      <c r="K25" s="82">
        <v>1998</v>
      </c>
      <c r="L25" s="82">
        <v>1999</v>
      </c>
      <c r="M25" s="82">
        <v>2000</v>
      </c>
      <c r="N25" s="82">
        <v>2001</v>
      </c>
      <c r="O25" s="82">
        <v>2002</v>
      </c>
      <c r="P25" s="82">
        <v>2003</v>
      </c>
      <c r="Q25" s="82">
        <v>2004</v>
      </c>
      <c r="R25" s="82">
        <v>2005</v>
      </c>
      <c r="S25" s="82">
        <v>2006</v>
      </c>
      <c r="T25" s="82">
        <v>2007</v>
      </c>
      <c r="U25" s="82">
        <v>2008</v>
      </c>
      <c r="V25" s="82">
        <v>2009</v>
      </c>
      <c r="W25" s="82">
        <v>2010</v>
      </c>
      <c r="X25" s="82">
        <v>2011</v>
      </c>
      <c r="Y25" s="82">
        <v>2012</v>
      </c>
      <c r="Z25" s="82">
        <v>2013</v>
      </c>
      <c r="AA25" s="82">
        <v>2014</v>
      </c>
      <c r="AB25" s="82">
        <v>2015</v>
      </c>
      <c r="AC25" s="82">
        <v>2016</v>
      </c>
      <c r="AD25" s="82">
        <v>2017</v>
      </c>
      <c r="AE25" s="82">
        <v>2018</v>
      </c>
      <c r="AF25" s="82">
        <v>2019</v>
      </c>
      <c r="AG25" s="82">
        <v>2020</v>
      </c>
      <c r="AH25" s="82">
        <v>2021</v>
      </c>
      <c r="AI25" s="82">
        <v>2022</v>
      </c>
    </row>
    <row r="26" spans="1:35" s="5" customFormat="1" ht="15" customHeight="1" x14ac:dyDescent="0.2">
      <c r="A26" s="31" t="s">
        <v>6</v>
      </c>
      <c r="B26" s="31"/>
      <c r="C26" s="63">
        <f t="shared" ref="C26:V26" si="2">C8/C$22</f>
        <v>2.4165674670533779E-2</v>
      </c>
      <c r="D26" s="63">
        <f t="shared" si="2"/>
        <v>2.673572012052303E-2</v>
      </c>
      <c r="E26" s="63">
        <f t="shared" si="2"/>
        <v>1.9148861964728779E-2</v>
      </c>
      <c r="F26" s="63">
        <f t="shared" si="2"/>
        <v>2.0604668991609929E-2</v>
      </c>
      <c r="G26" s="63">
        <f t="shared" si="2"/>
        <v>2.1881714794197885E-2</v>
      </c>
      <c r="H26" s="63">
        <f t="shared" si="2"/>
        <v>2.0029254636120437E-2</v>
      </c>
      <c r="I26" s="63">
        <f t="shared" si="2"/>
        <v>1.9195469734736719E-2</v>
      </c>
      <c r="J26" s="63">
        <f t="shared" si="2"/>
        <v>2.0226632235299941E-2</v>
      </c>
      <c r="K26" s="63">
        <f t="shared" si="2"/>
        <v>1.5374683264135767E-2</v>
      </c>
      <c r="L26" s="63">
        <f t="shared" si="2"/>
        <v>1.6205880956528883E-2</v>
      </c>
      <c r="M26" s="63">
        <f t="shared" si="2"/>
        <v>1.4931030319987626E-2</v>
      </c>
      <c r="N26" s="63">
        <f t="shared" si="2"/>
        <v>1.3079057194401392E-2</v>
      </c>
      <c r="O26" s="63">
        <f t="shared" si="2"/>
        <v>1.1434663520818678E-2</v>
      </c>
      <c r="P26" s="63">
        <f t="shared" si="2"/>
        <v>9.5967105056275395E-3</v>
      </c>
      <c r="Q26" s="63">
        <f t="shared" si="2"/>
        <v>1.1008941629804037E-2</v>
      </c>
      <c r="R26" s="63">
        <f t="shared" si="2"/>
        <v>1.1841203742607357E-2</v>
      </c>
      <c r="S26" s="63">
        <f t="shared" si="2"/>
        <v>1.1692483671516695E-2</v>
      </c>
      <c r="T26" s="63">
        <f t="shared" si="2"/>
        <v>1.020198433530042E-2</v>
      </c>
      <c r="U26" s="63">
        <f t="shared" si="2"/>
        <v>6.3296833858350011E-3</v>
      </c>
      <c r="V26" s="63">
        <f t="shared" si="2"/>
        <v>7.1753959236774368E-3</v>
      </c>
      <c r="W26" s="63">
        <f t="shared" ref="W26:AD26" si="3">W8/W$22</f>
        <v>4.2978358684731405E-3</v>
      </c>
      <c r="X26" s="63">
        <f t="shared" si="3"/>
        <v>4.3473830256692009E-3</v>
      </c>
      <c r="Y26" s="63">
        <f t="shared" si="3"/>
        <v>2.9994742599941315E-3</v>
      </c>
      <c r="Z26" s="63">
        <f t="shared" si="3"/>
        <v>0</v>
      </c>
      <c r="AA26" s="63">
        <f t="shared" ref="AA26:AC26" si="4">AA8/AA$22</f>
        <v>0</v>
      </c>
      <c r="AB26" s="63">
        <f t="shared" si="4"/>
        <v>0</v>
      </c>
      <c r="AC26" s="63">
        <f t="shared" si="4"/>
        <v>0</v>
      </c>
      <c r="AD26" s="63">
        <f t="shared" si="3"/>
        <v>0</v>
      </c>
      <c r="AE26" s="63">
        <f t="shared" ref="AE26:AI26" si="5">AE8/AE$22</f>
        <v>0</v>
      </c>
      <c r="AF26" s="63">
        <f t="shared" ref="AF26:AH26" si="6">AF8/AF$22</f>
        <v>0</v>
      </c>
      <c r="AG26" s="63">
        <f t="shared" si="6"/>
        <v>0</v>
      </c>
      <c r="AH26" s="63">
        <f t="shared" si="6"/>
        <v>0</v>
      </c>
      <c r="AI26" s="63">
        <f t="shared" si="5"/>
        <v>0</v>
      </c>
    </row>
    <row r="27" spans="1:35" s="5" customFormat="1" ht="15" customHeight="1" x14ac:dyDescent="0.2">
      <c r="A27" s="31" t="s">
        <v>13</v>
      </c>
      <c r="B27" s="31"/>
      <c r="C27" s="63">
        <f t="shared" ref="C27:V27" si="7">C9/C$22</f>
        <v>9.7400148848137316E-2</v>
      </c>
      <c r="D27" s="63">
        <f t="shared" si="7"/>
        <v>0.13204968714109286</v>
      </c>
      <c r="E27" s="63">
        <f t="shared" si="7"/>
        <v>0.13571822965337532</v>
      </c>
      <c r="F27" s="63">
        <f t="shared" si="7"/>
        <v>0.11898845923114061</v>
      </c>
      <c r="G27" s="63">
        <f t="shared" si="7"/>
        <v>0.11041320615965386</v>
      </c>
      <c r="H27" s="63">
        <f t="shared" si="7"/>
        <v>9.5912446997357209E-2</v>
      </c>
      <c r="I27" s="63">
        <f t="shared" si="7"/>
        <v>7.0109433363519533E-2</v>
      </c>
      <c r="J27" s="63">
        <f t="shared" si="7"/>
        <v>5.2768215417232631E-2</v>
      </c>
      <c r="K27" s="63">
        <f t="shared" si="7"/>
        <v>7.0369765701161199E-2</v>
      </c>
      <c r="L27" s="63">
        <f t="shared" si="7"/>
        <v>4.0814811297924587E-2</v>
      </c>
      <c r="M27" s="63">
        <f t="shared" si="7"/>
        <v>2.9060753109385579E-2</v>
      </c>
      <c r="N27" s="63">
        <f t="shared" si="7"/>
        <v>4.3219988607039572E-2</v>
      </c>
      <c r="O27" s="63">
        <f t="shared" si="7"/>
        <v>4.1478681399048145E-2</v>
      </c>
      <c r="P27" s="63">
        <f t="shared" si="7"/>
        <v>4.0701343721437334E-2</v>
      </c>
      <c r="Q27" s="63">
        <f t="shared" si="7"/>
        <v>3.3688850742260253E-2</v>
      </c>
      <c r="R27" s="63">
        <f t="shared" si="7"/>
        <v>2.5826087996357456E-2</v>
      </c>
      <c r="S27" s="63">
        <f t="shared" si="7"/>
        <v>1.9414585090968866E-2</v>
      </c>
      <c r="T27" s="63">
        <f t="shared" si="7"/>
        <v>2.1870795371970592E-2</v>
      </c>
      <c r="U27" s="63">
        <f t="shared" si="7"/>
        <v>1.80353920923455E-2</v>
      </c>
      <c r="V27" s="63">
        <f t="shared" si="7"/>
        <v>1.6315489094845953E-2</v>
      </c>
      <c r="W27" s="63">
        <f t="shared" ref="W27:AD27" si="8">W9/W$22</f>
        <v>1.5400305923477256E-2</v>
      </c>
      <c r="X27" s="63">
        <f t="shared" si="8"/>
        <v>1.3703933896861633E-2</v>
      </c>
      <c r="Y27" s="63">
        <f t="shared" si="8"/>
        <v>1.8302358924944133E-2</v>
      </c>
      <c r="Z27" s="63">
        <f t="shared" si="8"/>
        <v>4.4753447367779746E-2</v>
      </c>
      <c r="AA27" s="63">
        <f t="shared" ref="AA27:AC27" si="9">AA9/AA$22</f>
        <v>3.8601252433568128E-2</v>
      </c>
      <c r="AB27" s="63">
        <f t="shared" si="9"/>
        <v>2.8638860037014748E-2</v>
      </c>
      <c r="AC27" s="63">
        <f t="shared" si="9"/>
        <v>1.708124306188313E-2</v>
      </c>
      <c r="AD27" s="63">
        <f t="shared" si="8"/>
        <v>1.4903790495302601E-2</v>
      </c>
      <c r="AE27" s="63">
        <f t="shared" ref="AE27:AI27" si="10">AE9/AE$22</f>
        <v>1.1906899623754529E-2</v>
      </c>
      <c r="AF27" s="63">
        <f t="shared" ref="AF27:AH27" si="11">AF9/AF$22</f>
        <v>4.5023995164460359E-3</v>
      </c>
      <c r="AG27" s="63">
        <f t="shared" si="11"/>
        <v>3.1731630691892178E-3</v>
      </c>
      <c r="AH27" s="63">
        <f t="shared" si="11"/>
        <v>6.0658208263808988E-4</v>
      </c>
      <c r="AI27" s="63">
        <f t="shared" si="10"/>
        <v>0</v>
      </c>
    </row>
    <row r="28" spans="1:35" s="5" customFormat="1" ht="15" customHeight="1" x14ac:dyDescent="0.2">
      <c r="A28" s="31" t="s">
        <v>7</v>
      </c>
      <c r="B28" s="31"/>
      <c r="C28" s="63">
        <f t="shared" ref="C28:V28" si="12">C10/C$22</f>
        <v>3.2617988111635968E-4</v>
      </c>
      <c r="D28" s="63">
        <f t="shared" si="12"/>
        <v>3.0962817863647014E-4</v>
      </c>
      <c r="E28" s="63">
        <f t="shared" si="12"/>
        <v>2.9501047844820245E-4</v>
      </c>
      <c r="F28" s="63">
        <f t="shared" si="12"/>
        <v>3.223859774197472E-4</v>
      </c>
      <c r="G28" s="63">
        <f t="shared" si="12"/>
        <v>2.8900378030072678E-4</v>
      </c>
      <c r="H28" s="63">
        <f t="shared" si="12"/>
        <v>3.1087534911938591E-4</v>
      </c>
      <c r="I28" s="63">
        <f t="shared" si="12"/>
        <v>2.5073908216637222E-4</v>
      </c>
      <c r="J28" s="63">
        <f t="shared" si="12"/>
        <v>2.4146962640456387E-4</v>
      </c>
      <c r="K28" s="63">
        <f t="shared" si="12"/>
        <v>2.925977783832067E-4</v>
      </c>
      <c r="L28" s="63">
        <f t="shared" si="12"/>
        <v>2.7917107590919694E-4</v>
      </c>
      <c r="M28" s="63">
        <f t="shared" si="12"/>
        <v>2.8045763570638658E-4</v>
      </c>
      <c r="N28" s="63">
        <f t="shared" si="12"/>
        <v>2.3126034331947453E-4</v>
      </c>
      <c r="O28" s="63">
        <f t="shared" si="12"/>
        <v>2.5058662848391564E-4</v>
      </c>
      <c r="P28" s="63">
        <f t="shared" si="12"/>
        <v>2.4322872116388407E-4</v>
      </c>
      <c r="Q28" s="63">
        <f t="shared" si="12"/>
        <v>3.2827507128138899E-4</v>
      </c>
      <c r="R28" s="63">
        <f t="shared" si="12"/>
        <v>2.8815484275623426E-4</v>
      </c>
      <c r="S28" s="63">
        <f t="shared" si="12"/>
        <v>1.9791561357416335E-4</v>
      </c>
      <c r="T28" s="63">
        <f t="shared" si="12"/>
        <v>2.1513165050749777E-4</v>
      </c>
      <c r="U28" s="63">
        <f t="shared" si="12"/>
        <v>2.034515534455156E-4</v>
      </c>
      <c r="V28" s="63">
        <f t="shared" si="12"/>
        <v>1.8959992714913935E-4</v>
      </c>
      <c r="W28" s="63">
        <f t="shared" ref="W28:AD28" si="13">W10/W$22</f>
        <v>1.7008931814998341E-4</v>
      </c>
      <c r="X28" s="63">
        <f t="shared" si="13"/>
        <v>1.6850607456641334E-4</v>
      </c>
      <c r="Y28" s="63">
        <f t="shared" si="13"/>
        <v>1.4840450570363672E-4</v>
      </c>
      <c r="Z28" s="63">
        <f t="shared" si="13"/>
        <v>1.6024176715530788E-4</v>
      </c>
      <c r="AA28" s="63">
        <f t="shared" ref="AA28:AC28" si="14">AA10/AA$22</f>
        <v>1.2924886296071392E-4</v>
      </c>
      <c r="AB28" s="63">
        <f t="shared" si="14"/>
        <v>2.0321186027048697E-4</v>
      </c>
      <c r="AC28" s="63">
        <f t="shared" si="14"/>
        <v>1.7649408391518735E-4</v>
      </c>
      <c r="AD28" s="63">
        <f t="shared" si="13"/>
        <v>2.6958910528781784E-4</v>
      </c>
      <c r="AE28" s="63">
        <f t="shared" ref="AE28:AI28" si="15">AE10/AE$22</f>
        <v>1.9957958512144389E-4</v>
      </c>
      <c r="AF28" s="63">
        <f t="shared" ref="AF28:AH28" si="16">AF10/AF$22</f>
        <v>8.3984579511680465E-5</v>
      </c>
      <c r="AG28" s="63">
        <f t="shared" si="16"/>
        <v>6.33999414499693E-5</v>
      </c>
      <c r="AH28" s="63">
        <f t="shared" si="16"/>
        <v>1.6401004765547245E-5</v>
      </c>
      <c r="AI28" s="63">
        <f t="shared" si="15"/>
        <v>0</v>
      </c>
    </row>
    <row r="29" spans="1:35" s="5" customFormat="1" ht="15" customHeight="1" x14ac:dyDescent="0.2">
      <c r="A29" s="31" t="s">
        <v>4</v>
      </c>
      <c r="B29" s="31"/>
      <c r="C29" s="63">
        <f t="shared" ref="C29:V29" si="17">C11/C$22</f>
        <v>0.80479878095199919</v>
      </c>
      <c r="D29" s="63">
        <f t="shared" si="17"/>
        <v>0.75963228672856431</v>
      </c>
      <c r="E29" s="63">
        <f t="shared" si="17"/>
        <v>0.75120922087197262</v>
      </c>
      <c r="F29" s="63">
        <f t="shared" si="17"/>
        <v>0.77665296613091317</v>
      </c>
      <c r="G29" s="63">
        <f t="shared" si="17"/>
        <v>0.78617884184637443</v>
      </c>
      <c r="H29" s="63">
        <f t="shared" si="17"/>
        <v>0.80039835833946837</v>
      </c>
      <c r="I29" s="63">
        <f t="shared" si="17"/>
        <v>0.80877644872643117</v>
      </c>
      <c r="J29" s="63">
        <f t="shared" si="17"/>
        <v>0.82917185584700137</v>
      </c>
      <c r="K29" s="63">
        <f t="shared" si="17"/>
        <v>0.83121695446164034</v>
      </c>
      <c r="L29" s="63">
        <f t="shared" si="17"/>
        <v>0.8565742586972579</v>
      </c>
      <c r="M29" s="63">
        <f t="shared" si="17"/>
        <v>0.87538415564774275</v>
      </c>
      <c r="N29" s="63">
        <f t="shared" si="17"/>
        <v>0.86033715282550716</v>
      </c>
      <c r="O29" s="63">
        <f t="shared" si="17"/>
        <v>0.870852495954752</v>
      </c>
      <c r="P29" s="63">
        <f t="shared" si="17"/>
        <v>0.84306637820053354</v>
      </c>
      <c r="Q29" s="63">
        <f t="shared" si="17"/>
        <v>0.84539957008744526</v>
      </c>
      <c r="R29" s="63">
        <f t="shared" si="17"/>
        <v>0.84865830783211083</v>
      </c>
      <c r="S29" s="63">
        <f t="shared" si="17"/>
        <v>0.86672658376320311</v>
      </c>
      <c r="T29" s="63">
        <f t="shared" si="17"/>
        <v>0.84861552512787586</v>
      </c>
      <c r="U29" s="63">
        <f t="shared" si="17"/>
        <v>0.85092528728332695</v>
      </c>
      <c r="V29" s="63">
        <f t="shared" si="17"/>
        <v>0.8233254337755318</v>
      </c>
      <c r="W29" s="63">
        <f t="shared" ref="W29:AD29" si="18">W11/W$22</f>
        <v>0.83503502957234021</v>
      </c>
      <c r="X29" s="63">
        <f t="shared" si="18"/>
        <v>0.82049668983032475</v>
      </c>
      <c r="Y29" s="63">
        <f t="shared" si="18"/>
        <v>0.82018943836839064</v>
      </c>
      <c r="Z29" s="63">
        <f t="shared" si="18"/>
        <v>0.77912316122920589</v>
      </c>
      <c r="AA29" s="63">
        <f t="shared" ref="AA29:AC29" si="19">AA11/AA$22</f>
        <v>0.77946140229712491</v>
      </c>
      <c r="AB29" s="63">
        <f t="shared" si="19"/>
        <v>0.79466003263572604</v>
      </c>
      <c r="AC29" s="63">
        <f t="shared" si="19"/>
        <v>0.80792717146207038</v>
      </c>
      <c r="AD29" s="63">
        <f t="shared" si="18"/>
        <v>0.80640910282171452</v>
      </c>
      <c r="AE29" s="63">
        <f t="shared" ref="AE29:AI29" si="20">AE11/AE$22</f>
        <v>0.77434122753408818</v>
      </c>
      <c r="AF29" s="63">
        <f t="shared" ref="AF29:AH29" si="21">AF11/AF$22</f>
        <v>0.8062282570081456</v>
      </c>
      <c r="AG29" s="63">
        <f t="shared" si="21"/>
        <v>0.79592045331011985</v>
      </c>
      <c r="AH29" s="63">
        <f t="shared" si="21"/>
        <v>0.79748731796742767</v>
      </c>
      <c r="AI29" s="63">
        <f t="shared" si="20"/>
        <v>0.80472978197244383</v>
      </c>
    </row>
    <row r="30" spans="1:35" s="5" customFormat="1" ht="15" customHeight="1" x14ac:dyDescent="0.2">
      <c r="A30" s="31" t="s">
        <v>44</v>
      </c>
      <c r="B30" s="31"/>
      <c r="C30" s="63">
        <f t="shared" ref="C30:V30" si="22">C12/C$22</f>
        <v>4.630336138456149E-3</v>
      </c>
      <c r="D30" s="63">
        <f t="shared" si="22"/>
        <v>5.3810175829229704E-3</v>
      </c>
      <c r="E30" s="63">
        <f t="shared" si="22"/>
        <v>6.1614898845064776E-3</v>
      </c>
      <c r="F30" s="63">
        <f t="shared" si="22"/>
        <v>6.6560050669608574E-3</v>
      </c>
      <c r="G30" s="63">
        <f t="shared" si="22"/>
        <v>6.9487083731053613E-3</v>
      </c>
      <c r="H30" s="63">
        <f t="shared" si="22"/>
        <v>9.7062927854336036E-3</v>
      </c>
      <c r="I30" s="63">
        <f t="shared" si="22"/>
        <v>9.7831706431755344E-3</v>
      </c>
      <c r="J30" s="63">
        <f t="shared" si="22"/>
        <v>1.1333918981715639E-2</v>
      </c>
      <c r="K30" s="63">
        <f t="shared" si="22"/>
        <v>1.0561960537572164E-2</v>
      </c>
      <c r="L30" s="63">
        <f t="shared" si="22"/>
        <v>1.2419115646257653E-2</v>
      </c>
      <c r="M30" s="63">
        <f t="shared" si="22"/>
        <v>1.2761622166788203E-2</v>
      </c>
      <c r="N30" s="63">
        <f t="shared" si="22"/>
        <v>1.0973001123992689E-2</v>
      </c>
      <c r="O30" s="63">
        <f t="shared" si="22"/>
        <v>1.2214534530355594E-2</v>
      </c>
      <c r="P30" s="63">
        <f t="shared" si="22"/>
        <v>1.8826393846397463E-2</v>
      </c>
      <c r="Q30" s="63">
        <f t="shared" si="22"/>
        <v>2.0501465620998353E-2</v>
      </c>
      <c r="R30" s="63">
        <f t="shared" si="22"/>
        <v>2.5847689620161495E-2</v>
      </c>
      <c r="S30" s="63">
        <f t="shared" si="22"/>
        <v>2.2342070529187998E-2</v>
      </c>
      <c r="T30" s="63">
        <f t="shared" si="22"/>
        <v>2.5875953277998433E-2</v>
      </c>
      <c r="U30" s="63">
        <f t="shared" si="22"/>
        <v>2.0984648376319758E-2</v>
      </c>
      <c r="V30" s="63">
        <f t="shared" si="22"/>
        <v>2.3413036726043373E-2</v>
      </c>
      <c r="W30" s="63">
        <f t="shared" ref="W30:AD30" si="23">W12/W$22</f>
        <v>2.2448548308198452E-2</v>
      </c>
      <c r="X30" s="63">
        <f t="shared" si="23"/>
        <v>2.6304848900768219E-2</v>
      </c>
      <c r="Y30" s="63">
        <f t="shared" si="23"/>
        <v>2.3073961243044887E-2</v>
      </c>
      <c r="Z30" s="63">
        <f t="shared" si="23"/>
        <v>1.9487991543378859E-2</v>
      </c>
      <c r="AA30" s="63">
        <f t="shared" ref="AA30:AC30" si="24">AA12/AA$22</f>
        <v>2.2752032353113773E-2</v>
      </c>
      <c r="AB30" s="63">
        <f t="shared" si="24"/>
        <v>2.5004193269318277E-2</v>
      </c>
      <c r="AC30" s="63">
        <f t="shared" si="24"/>
        <v>2.6315899899184925E-2</v>
      </c>
      <c r="AD30" s="63">
        <f t="shared" si="23"/>
        <v>2.5828281343274334E-2</v>
      </c>
      <c r="AE30" s="63">
        <f t="shared" ref="AE30:AI30" si="25">AE12/AE$22</f>
        <v>2.3841903227085112E-2</v>
      </c>
      <c r="AF30" s="63">
        <f t="shared" ref="AF30:AH30" si="26">AF12/AF$22</f>
        <v>2.5398940918420536E-2</v>
      </c>
      <c r="AG30" s="63">
        <f t="shared" si="26"/>
        <v>2.3633491394116111E-2</v>
      </c>
      <c r="AH30" s="63">
        <f t="shared" si="26"/>
        <v>2.7044923146418508E-2</v>
      </c>
      <c r="AI30" s="63">
        <f t="shared" si="25"/>
        <v>2.4714782508925292E-2</v>
      </c>
    </row>
    <row r="31" spans="1:35" s="5" customFormat="1" ht="15" customHeight="1" thickBot="1" x14ac:dyDescent="0.25">
      <c r="A31" s="31" t="s">
        <v>59</v>
      </c>
      <c r="B31" s="31"/>
      <c r="C31" s="63">
        <f t="shared" ref="C31:V31" si="27">C13/C$22</f>
        <v>6.8678879509757304E-2</v>
      </c>
      <c r="D31" s="63">
        <f t="shared" si="27"/>
        <v>7.5891660248260273E-2</v>
      </c>
      <c r="E31" s="63">
        <f t="shared" si="27"/>
        <v>8.7467187146968481E-2</v>
      </c>
      <c r="F31" s="63">
        <f t="shared" si="27"/>
        <v>7.6775514601955641E-2</v>
      </c>
      <c r="G31" s="63">
        <f t="shared" si="27"/>
        <v>7.4288525046367779E-2</v>
      </c>
      <c r="H31" s="63">
        <f t="shared" si="27"/>
        <v>7.3642771892500972E-2</v>
      </c>
      <c r="I31" s="63">
        <f t="shared" si="27"/>
        <v>9.1884738449970665E-2</v>
      </c>
      <c r="J31" s="63">
        <f t="shared" si="27"/>
        <v>8.6257907892345817E-2</v>
      </c>
      <c r="K31" s="63">
        <f t="shared" si="27"/>
        <v>7.2184038257107272E-2</v>
      </c>
      <c r="L31" s="63">
        <f t="shared" si="27"/>
        <v>7.3706762326121777E-2</v>
      </c>
      <c r="M31" s="63">
        <f t="shared" si="27"/>
        <v>6.7581981120389448E-2</v>
      </c>
      <c r="N31" s="63">
        <f t="shared" si="27"/>
        <v>7.2159539905739672E-2</v>
      </c>
      <c r="O31" s="63">
        <f t="shared" si="27"/>
        <v>6.3769037966541764E-2</v>
      </c>
      <c r="P31" s="63">
        <f t="shared" si="27"/>
        <v>8.7565945004840245E-2</v>
      </c>
      <c r="Q31" s="63">
        <f t="shared" si="27"/>
        <v>8.9072896848210695E-2</v>
      </c>
      <c r="R31" s="63">
        <f t="shared" si="27"/>
        <v>8.7538555966006626E-2</v>
      </c>
      <c r="S31" s="63">
        <f t="shared" si="27"/>
        <v>7.9626361331549128E-2</v>
      </c>
      <c r="T31" s="63">
        <f t="shared" si="27"/>
        <v>9.3220610236347257E-2</v>
      </c>
      <c r="U31" s="63">
        <f t="shared" si="27"/>
        <v>0.10352153730872724</v>
      </c>
      <c r="V31" s="63">
        <f t="shared" si="27"/>
        <v>0.12958104455275229</v>
      </c>
      <c r="W31" s="63">
        <f t="shared" ref="W31:AD31" si="28">W13/W$22</f>
        <v>0.12264819100936092</v>
      </c>
      <c r="X31" s="63">
        <f t="shared" si="28"/>
        <v>0.1349786382718097</v>
      </c>
      <c r="Y31" s="63">
        <f t="shared" si="28"/>
        <v>0.1352863626979226</v>
      </c>
      <c r="Z31" s="63">
        <f t="shared" si="28"/>
        <v>0.15647515809248008</v>
      </c>
      <c r="AA31" s="63">
        <f t="shared" ref="AA31:AC31" si="29">AA13/AA$22</f>
        <v>0.15905606405323236</v>
      </c>
      <c r="AB31" s="63">
        <f t="shared" si="29"/>
        <v>0.15149370219767039</v>
      </c>
      <c r="AC31" s="63">
        <f t="shared" si="29"/>
        <v>0.14849919149294635</v>
      </c>
      <c r="AD31" s="63">
        <f t="shared" si="28"/>
        <v>0.15258923623442067</v>
      </c>
      <c r="AE31" s="63">
        <f t="shared" ref="AE31:AI31" si="30">AE13/AE$22</f>
        <v>0.1897103900299508</v>
      </c>
      <c r="AF31" s="63">
        <f t="shared" ref="AF31:AH31" si="31">AF13/AF$22</f>
        <v>0.1637864179774762</v>
      </c>
      <c r="AG31" s="63">
        <f t="shared" si="31"/>
        <v>0.17720949228512486</v>
      </c>
      <c r="AH31" s="63">
        <f t="shared" si="31"/>
        <v>0.17484477579875021</v>
      </c>
      <c r="AI31" s="63">
        <f t="shared" si="30"/>
        <v>0.17055543551863089</v>
      </c>
    </row>
    <row r="32" spans="1:35" ht="21" customHeight="1" thickBot="1" x14ac:dyDescent="0.2">
      <c r="A32" s="22" t="s">
        <v>3</v>
      </c>
      <c r="B32" s="22"/>
      <c r="C32" s="24">
        <f>SUM(C26:C31)</f>
        <v>1.0000000000000002</v>
      </c>
      <c r="D32" s="24">
        <f t="shared" ref="D32:V32" si="32">SUM(D26:D31)</f>
        <v>1</v>
      </c>
      <c r="E32" s="24">
        <f t="shared" si="32"/>
        <v>0.99999999999999989</v>
      </c>
      <c r="F32" s="24">
        <f t="shared" si="32"/>
        <v>0.99999999999999989</v>
      </c>
      <c r="G32" s="24">
        <f t="shared" si="32"/>
        <v>1</v>
      </c>
      <c r="H32" s="24">
        <f t="shared" si="32"/>
        <v>1</v>
      </c>
      <c r="I32" s="24">
        <f t="shared" si="32"/>
        <v>1</v>
      </c>
      <c r="J32" s="24">
        <f t="shared" si="32"/>
        <v>0.99999999999999989</v>
      </c>
      <c r="K32" s="24">
        <f t="shared" si="32"/>
        <v>1</v>
      </c>
      <c r="L32" s="24">
        <f t="shared" si="32"/>
        <v>1</v>
      </c>
      <c r="M32" s="24">
        <f t="shared" si="32"/>
        <v>1</v>
      </c>
      <c r="N32" s="24">
        <f t="shared" si="32"/>
        <v>0.99999999999999989</v>
      </c>
      <c r="O32" s="24">
        <f t="shared" si="32"/>
        <v>1</v>
      </c>
      <c r="P32" s="24">
        <f t="shared" si="32"/>
        <v>1</v>
      </c>
      <c r="Q32" s="24">
        <f t="shared" si="32"/>
        <v>1</v>
      </c>
      <c r="R32" s="24">
        <f t="shared" si="32"/>
        <v>1</v>
      </c>
      <c r="S32" s="24">
        <f t="shared" si="32"/>
        <v>1</v>
      </c>
      <c r="T32" s="24">
        <f t="shared" si="32"/>
        <v>1</v>
      </c>
      <c r="U32" s="24">
        <f t="shared" si="32"/>
        <v>1</v>
      </c>
      <c r="V32" s="24">
        <f t="shared" si="32"/>
        <v>1</v>
      </c>
      <c r="W32" s="24">
        <f t="shared" ref="W32:AD32" si="33">SUM(W26:W31)</f>
        <v>1</v>
      </c>
      <c r="X32" s="24">
        <f t="shared" si="33"/>
        <v>0.99999999999999989</v>
      </c>
      <c r="Y32" s="24">
        <f t="shared" si="33"/>
        <v>1</v>
      </c>
      <c r="Z32" s="24">
        <f t="shared" si="33"/>
        <v>1</v>
      </c>
      <c r="AA32" s="24">
        <f t="shared" ref="AA32:AC32" si="34">SUM(AA26:AA31)</f>
        <v>0.99999999999999989</v>
      </c>
      <c r="AB32" s="24">
        <f t="shared" si="34"/>
        <v>1</v>
      </c>
      <c r="AC32" s="24">
        <f t="shared" si="34"/>
        <v>1</v>
      </c>
      <c r="AD32" s="24">
        <f t="shared" si="33"/>
        <v>0.99999999999999989</v>
      </c>
      <c r="AE32" s="24">
        <f t="shared" ref="AE32:AI32" si="35">SUM(AE26:AE31)</f>
        <v>1</v>
      </c>
      <c r="AF32" s="24">
        <f t="shared" ref="AF32:AH32" si="36">SUM(AF26:AF31)</f>
        <v>1</v>
      </c>
      <c r="AG32" s="24">
        <f t="shared" si="36"/>
        <v>1</v>
      </c>
      <c r="AH32" s="24">
        <f t="shared" si="36"/>
        <v>1</v>
      </c>
      <c r="AI32" s="24">
        <f t="shared" si="35"/>
        <v>1</v>
      </c>
    </row>
    <row r="33" spans="1:35" ht="18.75" customHeight="1" x14ac:dyDescent="0.15">
      <c r="A33" s="8"/>
      <c r="B33" s="8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35" ht="12.75" x14ac:dyDescent="0.2">
      <c r="A34" s="12" t="s">
        <v>36</v>
      </c>
    </row>
    <row r="35" spans="1:35" ht="12.75" x14ac:dyDescent="0.2">
      <c r="A35" s="12"/>
    </row>
    <row r="36" spans="1:35" s="15" customFormat="1" ht="18" customHeight="1" x14ac:dyDescent="0.2">
      <c r="A36" s="73" t="s">
        <v>12</v>
      </c>
      <c r="B36" s="74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</row>
    <row r="37" spans="1:35" s="15" customFormat="1" ht="18" customHeight="1" x14ac:dyDescent="0.2">
      <c r="A37" s="75"/>
      <c r="B37" s="75" t="s">
        <v>67</v>
      </c>
      <c r="C37" s="63">
        <f>C22/'Consum Primària'!C25</f>
        <v>0.41284609997202026</v>
      </c>
      <c r="D37" s="63">
        <f>D22/'Consum Primària'!D25</f>
        <v>0.42005383932915402</v>
      </c>
      <c r="E37" s="63">
        <f>E22/'Consum Primària'!E25</f>
        <v>0.42190251819565383</v>
      </c>
      <c r="F37" s="63">
        <f>F22/'Consum Primària'!F25</f>
        <v>0.3993918854395736</v>
      </c>
      <c r="G37" s="63">
        <f>G22/'Consum Primària'!G25</f>
        <v>0.39553034573863904</v>
      </c>
      <c r="H37" s="63">
        <f>H22/'Consum Primària'!H25</f>
        <v>0.35704742713996762</v>
      </c>
      <c r="I37" s="63">
        <f>I22/'Consum Primària'!I25</f>
        <v>0.3587355717583573</v>
      </c>
      <c r="J37" s="63">
        <f>J22/'Consum Primària'!J25</f>
        <v>0.34465458426750378</v>
      </c>
      <c r="K37" s="63">
        <f>K22/'Consum Primària'!K25</f>
        <v>0.34982882390367548</v>
      </c>
      <c r="L37" s="63">
        <f>L22/'Consum Primària'!L25</f>
        <v>0.31974434135647645</v>
      </c>
      <c r="M37" s="63">
        <f>M22/'Consum Primària'!M25</f>
        <v>0.32722407863607411</v>
      </c>
      <c r="N37" s="63">
        <f>N22/'Consum Primària'!N25</f>
        <v>0.32703130388159302</v>
      </c>
      <c r="O37" s="63">
        <f>O22/'Consum Primària'!O25</f>
        <v>0.30732820567693075</v>
      </c>
      <c r="P37" s="63">
        <f>P22/'Consum Primària'!P25</f>
        <v>0.30412188113853189</v>
      </c>
      <c r="Q37" s="63">
        <f>Q22/'Consum Primària'!Q25</f>
        <v>0.28532971782521527</v>
      </c>
      <c r="R37" s="63">
        <f>R22/'Consum Primària'!R25</f>
        <v>0.24177909262407443</v>
      </c>
      <c r="S37" s="63">
        <f>S22/'Consum Primària'!S25</f>
        <v>0.26939245640369214</v>
      </c>
      <c r="T37" s="63">
        <f>T22/'Consum Primària'!T25</f>
        <v>0.24322771738198101</v>
      </c>
      <c r="U37" s="63">
        <f>U22/'Consum Primària'!U25</f>
        <v>0.27272527120960099</v>
      </c>
      <c r="V37" s="63">
        <f>V22/'Consum Primària'!V25</f>
        <v>0.25438030848840693</v>
      </c>
      <c r="W37" s="63">
        <f>W22/'Consum Primària'!W25</f>
        <v>0.30222355152389835</v>
      </c>
      <c r="X37" s="63">
        <f>X22/'Consum Primària'!X25</f>
        <v>0.28734242475295407</v>
      </c>
      <c r="Y37" s="63">
        <f>Y22/'Consum Primària'!Y25</f>
        <v>0.32342049019555547</v>
      </c>
      <c r="Z37" s="63">
        <f>Z22/'Consum Primària'!Z25</f>
        <v>0.36629221553706803</v>
      </c>
      <c r="AA37" s="63">
        <f>AA22/'Consum Primària'!AA25</f>
        <v>0.35241444651317266</v>
      </c>
      <c r="AB37" s="63">
        <f>AB22/'Consum Primària'!AB25</f>
        <v>0.3359930933327413</v>
      </c>
      <c r="AC37" s="63">
        <f>AC22/'Consum Primària'!AC25</f>
        <v>0.33418013130575863</v>
      </c>
      <c r="AD37" s="63">
        <f>AD22/'Consum Primària'!AD25</f>
        <v>0.33197709616026588</v>
      </c>
      <c r="AE37" s="63">
        <f>AE22/'Consum Primària'!AE25</f>
        <v>0.30599330189885837</v>
      </c>
      <c r="AF37" s="63">
        <f>AF22/'Consum Primària'!AF25</f>
        <v>0.32298806534582658</v>
      </c>
      <c r="AG37" s="63">
        <f>AG22/'Consum Primària'!AG25</f>
        <v>0.36147500010874473</v>
      </c>
      <c r="AH37" s="63">
        <f>AH22/'Consum Primària'!AH25</f>
        <v>0.34416356901512224</v>
      </c>
      <c r="AI37" s="63">
        <f>AI22/'Consum Primària'!AI25</f>
        <v>0.34072233934016449</v>
      </c>
    </row>
    <row r="38" spans="1:35" s="15" customFormat="1" ht="18" customHeight="1" x14ac:dyDescent="0.2">
      <c r="A38" s="71"/>
      <c r="B38" s="71" t="s">
        <v>68</v>
      </c>
      <c r="C38" s="72">
        <f>C22/('Consum Primària'!C25-'Consum no Energètic'!C20)</f>
        <v>0.46095254641897915</v>
      </c>
      <c r="D38" s="72">
        <f>D22/('Consum Primària'!D25-'Consum no Energètic'!D20)</f>
        <v>0.47073689402220126</v>
      </c>
      <c r="E38" s="72">
        <f>E22/('Consum Primària'!E25-'Consum no Energètic'!E20)</f>
        <v>0.47283313236383212</v>
      </c>
      <c r="F38" s="72">
        <f>F22/('Consum Primària'!F25-'Consum no Energètic'!F20)</f>
        <v>0.45630000232920637</v>
      </c>
      <c r="G38" s="72">
        <f>G22/('Consum Primària'!G25-'Consum no Energètic'!G20)</f>
        <v>0.45054381973883145</v>
      </c>
      <c r="H38" s="72">
        <f>H22/('Consum Primària'!H25-'Consum no Energètic'!H20)</f>
        <v>0.40618396377402305</v>
      </c>
      <c r="I38" s="72">
        <f>I22/('Consum Primària'!I25-'Consum no Energètic'!I20)</f>
        <v>0.40770823423479674</v>
      </c>
      <c r="J38" s="72">
        <f>J22/('Consum Primària'!J25-'Consum no Energètic'!J20)</f>
        <v>0.38806008974181205</v>
      </c>
      <c r="K38" s="72">
        <f>K22/('Consum Primària'!K25-'Consum no Energètic'!K20)</f>
        <v>0.39579057453710992</v>
      </c>
      <c r="L38" s="72">
        <f>L22/('Consum Primària'!L25-'Consum no Energètic'!L20)</f>
        <v>0.36260887422333415</v>
      </c>
      <c r="M38" s="72">
        <f>M22/('Consum Primària'!M25-'Consum no Energètic'!M20)</f>
        <v>0.36811045071035536</v>
      </c>
      <c r="N38" s="72">
        <f>N22/('Consum Primària'!N25-'Consum no Energètic'!N20)</f>
        <v>0.36819259044887703</v>
      </c>
      <c r="O38" s="72">
        <f>O22/('Consum Primària'!O25-'Consum no Energètic'!O20)</f>
        <v>0.3484187097076657</v>
      </c>
      <c r="P38" s="72">
        <f>P22/('Consum Primària'!P25-'Consum no Energètic'!P20)</f>
        <v>0.34409658790199504</v>
      </c>
      <c r="Q38" s="72">
        <f>Q22/('Consum Primària'!Q25-'Consum no Energètic'!Q20)</f>
        <v>0.32290022745035746</v>
      </c>
      <c r="R38" s="72">
        <f>R22/('Consum Primària'!R25-'Consum no Energètic'!R20)</f>
        <v>0.27485232138188315</v>
      </c>
      <c r="S38" s="72">
        <f>S22/('Consum Primària'!S25-'Consum no Energètic'!S20)</f>
        <v>0.30574041744549468</v>
      </c>
      <c r="T38" s="72">
        <f>T22/('Consum Primària'!T25-'Consum no Energètic'!T20)</f>
        <v>0.27711702075435918</v>
      </c>
      <c r="U38" s="72">
        <f>U22/('Consum Primària'!U25-'Consum no Energètic'!U20)</f>
        <v>0.30519414205492074</v>
      </c>
      <c r="V38" s="72">
        <f>V22/('Consum Primària'!V25-'Consum no Energètic'!V20)</f>
        <v>0.29044128086314264</v>
      </c>
      <c r="W38" s="72">
        <f>W22/('Consum Primària'!W25-'Consum no Energètic'!W20)</f>
        <v>0.34723146088557533</v>
      </c>
      <c r="X38" s="72">
        <f>X22/('Consum Primària'!X25-'Consum no Energètic'!X20)</f>
        <v>0.33282300907042278</v>
      </c>
      <c r="Y38" s="72">
        <f>Y22/('Consum Primària'!Y25-'Consum no Energètic'!Y20)</f>
        <v>0.36964141899384328</v>
      </c>
      <c r="Z38" s="72">
        <f>Z22/('Consum Primària'!Z25-'Consum no Energètic'!Z20)</f>
        <v>0.41658477248598158</v>
      </c>
      <c r="AA38" s="72">
        <f>AA22/('Consum Primària'!AA25-'Consum no Energètic'!AA20)</f>
        <v>0.40627565984019853</v>
      </c>
      <c r="AB38" s="72">
        <f>AB22/('Consum Primària'!AB25-'Consum no Energètic'!AB20)</f>
        <v>0.39365520528599046</v>
      </c>
      <c r="AC38" s="72">
        <f>AC22/('Consum Primària'!AC25-'Consum no Energètic'!AC20)</f>
        <v>0.3883387141270353</v>
      </c>
      <c r="AD38" s="72">
        <f>AD22/('Consum Primària'!AD25-'Consum no Energètic'!AD20)</f>
        <v>0.38640953322264604</v>
      </c>
      <c r="AE38" s="72">
        <f>AE22/('Consum Primària'!AE25-'Consum no Energètic'!AE20)</f>
        <v>0.35747911053729997</v>
      </c>
      <c r="AF38" s="72">
        <f>AF22/('Consum Primària'!AF25-'Consum no Energètic'!AI20)</f>
        <v>0.36988444477935262</v>
      </c>
      <c r="AG38" s="72">
        <f>AG22/('Consum Primària'!AG25-'Consum no Energètic'!AJ20)</f>
        <v>0.36147500010874473</v>
      </c>
      <c r="AH38" s="72">
        <f>AH22/('Consum Primària'!AH25-'Consum no Energètic'!AK20)</f>
        <v>0.34416356901512224</v>
      </c>
      <c r="AI38" s="72">
        <f>AI22/('Consum Primària'!AI25-'Consum no Energètic'!AI20)</f>
        <v>0.39213809410186085</v>
      </c>
    </row>
    <row r="39" spans="1:35" ht="34.5" customHeight="1" x14ac:dyDescent="0.15">
      <c r="A39" s="96" t="s">
        <v>69</v>
      </c>
      <c r="B39" s="96"/>
      <c r="C39" s="67">
        <f>C13/C22</f>
        <v>6.8678879509757304E-2</v>
      </c>
      <c r="D39" s="67">
        <f t="shared" ref="D39:V39" si="37">D13/D22</f>
        <v>7.5891660248260273E-2</v>
      </c>
      <c r="E39" s="67">
        <f t="shared" si="37"/>
        <v>8.7467187146968481E-2</v>
      </c>
      <c r="F39" s="67">
        <f t="shared" si="37"/>
        <v>7.6775514601955641E-2</v>
      </c>
      <c r="G39" s="67">
        <f t="shared" si="37"/>
        <v>7.4288525046367779E-2</v>
      </c>
      <c r="H39" s="67">
        <f t="shared" si="37"/>
        <v>7.3642771892500972E-2</v>
      </c>
      <c r="I39" s="67">
        <f t="shared" si="37"/>
        <v>9.1884738449970665E-2</v>
      </c>
      <c r="J39" s="67">
        <f t="shared" si="37"/>
        <v>8.6257907892345817E-2</v>
      </c>
      <c r="K39" s="67">
        <f t="shared" si="37"/>
        <v>7.2184038257107272E-2</v>
      </c>
      <c r="L39" s="67">
        <f t="shared" si="37"/>
        <v>7.3706762326121777E-2</v>
      </c>
      <c r="M39" s="67">
        <f t="shared" si="37"/>
        <v>6.7581981120389448E-2</v>
      </c>
      <c r="N39" s="67">
        <f t="shared" si="37"/>
        <v>7.2159539905739672E-2</v>
      </c>
      <c r="O39" s="67">
        <f t="shared" si="37"/>
        <v>6.3769037966541764E-2</v>
      </c>
      <c r="P39" s="67">
        <f t="shared" si="37"/>
        <v>8.7565945004840245E-2</v>
      </c>
      <c r="Q39" s="67">
        <f t="shared" si="37"/>
        <v>8.9072896848210695E-2</v>
      </c>
      <c r="R39" s="67">
        <f t="shared" si="37"/>
        <v>8.7538555966006626E-2</v>
      </c>
      <c r="S39" s="67">
        <f t="shared" si="37"/>
        <v>7.9626361331549128E-2</v>
      </c>
      <c r="T39" s="67">
        <f t="shared" si="37"/>
        <v>9.3220610236347257E-2</v>
      </c>
      <c r="U39" s="67">
        <f t="shared" si="37"/>
        <v>0.10352153730872724</v>
      </c>
      <c r="V39" s="67">
        <f t="shared" si="37"/>
        <v>0.12958104455275229</v>
      </c>
      <c r="W39" s="67">
        <f t="shared" ref="W39:Z39" si="38">W13/W22</f>
        <v>0.12264819100936092</v>
      </c>
      <c r="X39" s="67">
        <f t="shared" si="38"/>
        <v>0.1349786382718097</v>
      </c>
      <c r="Y39" s="67">
        <f t="shared" si="38"/>
        <v>0.1352863626979226</v>
      </c>
      <c r="Z39" s="67">
        <f t="shared" si="38"/>
        <v>0.15647515809248008</v>
      </c>
      <c r="AA39" s="67">
        <f t="shared" ref="AA39:AD39" si="39">AA13/AA22</f>
        <v>0.15905606405323236</v>
      </c>
      <c r="AB39" s="67">
        <f t="shared" si="39"/>
        <v>0.15149370219767039</v>
      </c>
      <c r="AC39" s="67">
        <f t="shared" si="39"/>
        <v>0.14849919149294635</v>
      </c>
      <c r="AD39" s="67">
        <f t="shared" si="39"/>
        <v>0.15258923623442067</v>
      </c>
      <c r="AE39" s="67">
        <f t="shared" ref="AE39:AI39" si="40">AE13/AE22</f>
        <v>0.1897103900299508</v>
      </c>
      <c r="AF39" s="67">
        <f t="shared" ref="AF39:AH39" si="41">AF13/AF22</f>
        <v>0.1637864179774762</v>
      </c>
      <c r="AG39" s="67">
        <f t="shared" si="41"/>
        <v>0.17720949228512486</v>
      </c>
      <c r="AH39" s="67">
        <f t="shared" si="41"/>
        <v>0.17484477579875021</v>
      </c>
      <c r="AI39" s="67">
        <f t="shared" si="40"/>
        <v>0.17055543551863089</v>
      </c>
    </row>
    <row r="66" spans="1:35" x14ac:dyDescent="0.15">
      <c r="A66" s="1" t="s">
        <v>13</v>
      </c>
      <c r="C66" s="2">
        <f t="shared" ref="C66:R66" si="42">C9</f>
        <v>686.8</v>
      </c>
      <c r="D66" s="2">
        <f t="shared" si="42"/>
        <v>980.9</v>
      </c>
      <c r="E66" s="2">
        <f t="shared" si="42"/>
        <v>1012.1</v>
      </c>
      <c r="F66" s="2">
        <f t="shared" si="42"/>
        <v>848.9</v>
      </c>
      <c r="G66" s="2">
        <f t="shared" si="42"/>
        <v>802.3</v>
      </c>
      <c r="H66" s="2">
        <f t="shared" si="42"/>
        <v>647.9</v>
      </c>
      <c r="I66" s="2">
        <f t="shared" si="42"/>
        <v>503.3</v>
      </c>
      <c r="J66" s="2">
        <f t="shared" si="42"/>
        <v>371.5</v>
      </c>
      <c r="K66" s="2">
        <f t="shared" si="42"/>
        <v>529.1</v>
      </c>
      <c r="L66" s="2">
        <f t="shared" si="42"/>
        <v>292.39999999999998</v>
      </c>
      <c r="M66" s="2">
        <f t="shared" si="42"/>
        <v>217.6</v>
      </c>
      <c r="N66" s="2">
        <f t="shared" si="42"/>
        <v>336.4</v>
      </c>
      <c r="O66" s="2">
        <f t="shared" si="42"/>
        <v>314.5</v>
      </c>
      <c r="P66" s="2">
        <f t="shared" si="42"/>
        <v>319.2527</v>
      </c>
      <c r="Q66" s="2">
        <f t="shared" si="42"/>
        <v>252.821033</v>
      </c>
      <c r="R66" s="2">
        <f t="shared" si="42"/>
        <v>163.97340399999999</v>
      </c>
      <c r="S66" s="2">
        <f>S9</f>
        <v>136.75591399999999</v>
      </c>
      <c r="T66" s="2">
        <f>T9</f>
        <v>140.175678</v>
      </c>
      <c r="U66" s="2">
        <f t="shared" ref="U66:V66" si="43">U9</f>
        <v>123.83805099999999</v>
      </c>
      <c r="V66" s="2">
        <f t="shared" si="43"/>
        <v>99.752966999999998</v>
      </c>
      <c r="W66" s="2">
        <f t="shared" ref="W66:AD66" si="44">W9</f>
        <v>119.482845</v>
      </c>
      <c r="X66" s="2">
        <f t="shared" si="44"/>
        <v>94.817949999999996</v>
      </c>
      <c r="Y66" s="2">
        <f t="shared" si="44"/>
        <v>139.54797400000001</v>
      </c>
      <c r="Z66" s="2">
        <f t="shared" si="44"/>
        <v>369.88986699999998</v>
      </c>
      <c r="AA66" s="2">
        <f t="shared" ref="AA66:AC66" si="45">AA9</f>
        <v>306.28388699999999</v>
      </c>
      <c r="AB66" s="2">
        <f t="shared" si="45"/>
        <v>228.09805499999999</v>
      </c>
      <c r="AC66" s="2">
        <f t="shared" si="45"/>
        <v>136.11496299999999</v>
      </c>
      <c r="AD66" s="2">
        <f t="shared" si="44"/>
        <v>121.62478299999999</v>
      </c>
      <c r="AE66" s="2">
        <f t="shared" ref="AE66:AI66" si="46">AE9</f>
        <v>87.900977999999995</v>
      </c>
      <c r="AF66" s="2">
        <f t="shared" ref="AF66:AH66" si="47">AF9</f>
        <v>35.782184999999998</v>
      </c>
      <c r="AG66" s="2">
        <f t="shared" si="47"/>
        <v>25.855087000000001</v>
      </c>
      <c r="AH66" s="2">
        <f t="shared" si="47"/>
        <v>4.8382120000000004</v>
      </c>
      <c r="AI66" s="2">
        <f t="shared" si="46"/>
        <v>0</v>
      </c>
    </row>
    <row r="67" spans="1:35" x14ac:dyDescent="0.15">
      <c r="A67" s="1" t="s">
        <v>59</v>
      </c>
      <c r="C67" s="2">
        <f t="shared" ref="C67:R67" si="48">C13</f>
        <v>484.27702632</v>
      </c>
      <c r="D67" s="2">
        <f t="shared" si="48"/>
        <v>563.74332381399995</v>
      </c>
      <c r="E67" s="2">
        <f t="shared" si="48"/>
        <v>652.27449796199994</v>
      </c>
      <c r="F67" s="2">
        <f t="shared" si="48"/>
        <v>547.73996374720002</v>
      </c>
      <c r="G67" s="2">
        <f t="shared" si="48"/>
        <v>539.80575075882496</v>
      </c>
      <c r="H67" s="2">
        <f t="shared" si="48"/>
        <v>497.46569296127001</v>
      </c>
      <c r="I67" s="2">
        <f t="shared" si="48"/>
        <v>659.62006313879999</v>
      </c>
      <c r="J67" s="2">
        <f t="shared" si="48"/>
        <v>607.2749007832</v>
      </c>
      <c r="K67" s="2">
        <f t="shared" si="48"/>
        <v>542.74125061077507</v>
      </c>
      <c r="L67" s="2">
        <f t="shared" si="48"/>
        <v>528.04010649079999</v>
      </c>
      <c r="M67" s="2">
        <f t="shared" si="48"/>
        <v>506.03778355101497</v>
      </c>
      <c r="N67" s="2">
        <f t="shared" si="48"/>
        <v>561.64913519521508</v>
      </c>
      <c r="O67" s="2">
        <f t="shared" si="48"/>
        <v>483.51012529867006</v>
      </c>
      <c r="P67" s="2">
        <f t="shared" si="48"/>
        <v>686.84868396918694</v>
      </c>
      <c r="Q67" s="2">
        <f t="shared" si="48"/>
        <v>668.45562544577899</v>
      </c>
      <c r="R67" s="2">
        <f t="shared" si="48"/>
        <v>555.79439692976803</v>
      </c>
      <c r="S67" s="2">
        <f>S13</f>
        <v>560.88635277895776</v>
      </c>
      <c r="T67" s="2">
        <f>T13</f>
        <v>597.47540138392037</v>
      </c>
      <c r="U67" s="2">
        <f t="shared" ref="U67:V67" si="49">U13</f>
        <v>710.81933518249002</v>
      </c>
      <c r="V67" s="2">
        <f t="shared" si="49"/>
        <v>792.25903593534133</v>
      </c>
      <c r="W67" s="2">
        <f t="shared" ref="W67:AD67" si="50">W13</f>
        <v>951.56257730970037</v>
      </c>
      <c r="X67" s="2">
        <f t="shared" si="50"/>
        <v>933.92144701278255</v>
      </c>
      <c r="Y67" s="2">
        <f t="shared" si="50"/>
        <v>1031.5029828529002</v>
      </c>
      <c r="Z67" s="2">
        <f t="shared" si="50"/>
        <v>1293.2763579080417</v>
      </c>
      <c r="AA67" s="2">
        <f t="shared" ref="AA67:AC67" si="51">AA13</f>
        <v>1262.0396095433596</v>
      </c>
      <c r="AB67" s="2">
        <f t="shared" si="51"/>
        <v>1206.5919792678947</v>
      </c>
      <c r="AC67" s="2">
        <f t="shared" si="51"/>
        <v>1183.3425636742809</v>
      </c>
      <c r="AD67" s="2">
        <f t="shared" si="50"/>
        <v>1245.229040960854</v>
      </c>
      <c r="AE67" s="2">
        <f t="shared" ref="AE67:AI67" si="52">AE13</f>
        <v>1400.5097336275242</v>
      </c>
      <c r="AF67" s="2">
        <f t="shared" ref="AF67:AH67" si="53">AF13</f>
        <v>1301.6694514003202</v>
      </c>
      <c r="AG67" s="2">
        <f t="shared" si="53"/>
        <v>1443.9115609108705</v>
      </c>
      <c r="AH67" s="2">
        <f t="shared" si="53"/>
        <v>1394.5945925863109</v>
      </c>
      <c r="AI67" s="2">
        <f t="shared" si="52"/>
        <v>1382.6701641719401</v>
      </c>
    </row>
    <row r="68" spans="1:35" x14ac:dyDescent="0.15">
      <c r="A68" s="1" t="s">
        <v>4</v>
      </c>
      <c r="C68" s="2">
        <f t="shared" ref="C68:R68" si="54">C11</f>
        <v>5674.8968999999997</v>
      </c>
      <c r="D68" s="2">
        <f t="shared" si="54"/>
        <v>5642.74953</v>
      </c>
      <c r="E68" s="2">
        <f t="shared" si="54"/>
        <v>5602.039272</v>
      </c>
      <c r="F68" s="2">
        <f t="shared" si="54"/>
        <v>5540.8794029999999</v>
      </c>
      <c r="G68" s="2">
        <f t="shared" si="54"/>
        <v>5712.6435030000002</v>
      </c>
      <c r="H68" s="2">
        <f t="shared" si="54"/>
        <v>5406.7862160000004</v>
      </c>
      <c r="I68" s="2">
        <f t="shared" si="54"/>
        <v>5806.0259100000003</v>
      </c>
      <c r="J68" s="2">
        <f t="shared" si="54"/>
        <v>5837.5547100000003</v>
      </c>
      <c r="K68" s="2">
        <f t="shared" si="54"/>
        <v>6249.7989900000002</v>
      </c>
      <c r="L68" s="2">
        <f t="shared" si="54"/>
        <v>6136.5544829999999</v>
      </c>
      <c r="M68" s="2">
        <f t="shared" si="54"/>
        <v>6554.6681310000004</v>
      </c>
      <c r="N68" s="2">
        <f t="shared" si="54"/>
        <v>6696.3788640000002</v>
      </c>
      <c r="O68" s="2">
        <f t="shared" si="54"/>
        <v>6602.9849729999996</v>
      </c>
      <c r="P68" s="2">
        <f t="shared" si="54"/>
        <v>6612.8337030303001</v>
      </c>
      <c r="Q68" s="2">
        <f t="shared" si="54"/>
        <v>6344.3776768302996</v>
      </c>
      <c r="R68" s="2">
        <f t="shared" si="54"/>
        <v>5388.2489515151501</v>
      </c>
      <c r="S68" s="2">
        <f>S11</f>
        <v>6105.2031550121201</v>
      </c>
      <c r="T68" s="2">
        <f>T11</f>
        <v>5439.0000259696999</v>
      </c>
      <c r="U68" s="2">
        <f t="shared" ref="U68:V68" si="55">U11</f>
        <v>5842.78559535758</v>
      </c>
      <c r="V68" s="2">
        <f t="shared" si="55"/>
        <v>5033.8150666666697</v>
      </c>
      <c r="W68" s="2">
        <f t="shared" ref="W68:AD68" si="56">W11</f>
        <v>6478.5960424242403</v>
      </c>
      <c r="X68" s="2">
        <f t="shared" si="56"/>
        <v>5677.0424242424197</v>
      </c>
      <c r="Y68" s="2">
        <f t="shared" si="56"/>
        <v>6253.6077939393899</v>
      </c>
      <c r="Z68" s="2">
        <f t="shared" si="56"/>
        <v>6439.4986181818203</v>
      </c>
      <c r="AA68" s="2">
        <f t="shared" ref="AA68:AC68" si="57">AA11</f>
        <v>6184.68192121212</v>
      </c>
      <c r="AB68" s="2">
        <f t="shared" si="57"/>
        <v>6329.1767757575799</v>
      </c>
      <c r="AC68" s="2">
        <f t="shared" si="57"/>
        <v>6438.1132363636398</v>
      </c>
      <c r="AD68" s="2">
        <f t="shared" si="56"/>
        <v>6580.83137781818</v>
      </c>
      <c r="AE68" s="2">
        <f t="shared" ref="AE68:AI68" si="58">AE11</f>
        <v>5716.4630052121202</v>
      </c>
      <c r="AF68" s="2">
        <f t="shared" ref="AF68:AH68" si="59">AF11</f>
        <v>6407.3853373333304</v>
      </c>
      <c r="AG68" s="2">
        <f t="shared" si="59"/>
        <v>6485.19855951515</v>
      </c>
      <c r="AH68" s="2">
        <f t="shared" si="59"/>
        <v>6360.9078178787904</v>
      </c>
      <c r="AI68" s="2">
        <f t="shared" si="58"/>
        <v>6523.8369939393897</v>
      </c>
    </row>
    <row r="69" spans="1:35" x14ac:dyDescent="0.15">
      <c r="A69" s="1" t="s">
        <v>10</v>
      </c>
      <c r="C69" s="2">
        <f t="shared" ref="C69:R69" si="60">C8+C10+C12</f>
        <v>205.35000000000002</v>
      </c>
      <c r="D69" s="2">
        <f t="shared" si="60"/>
        <v>240.8716217536315</v>
      </c>
      <c r="E69" s="2">
        <f t="shared" si="60"/>
        <v>190.94846195707001</v>
      </c>
      <c r="F69" s="2">
        <f t="shared" si="60"/>
        <v>196.78597248719001</v>
      </c>
      <c r="G69" s="2">
        <f t="shared" si="60"/>
        <v>211.59168411685499</v>
      </c>
      <c r="H69" s="2">
        <f t="shared" si="60"/>
        <v>202.96716351794998</v>
      </c>
      <c r="I69" s="2">
        <f t="shared" si="60"/>
        <v>209.83120211484004</v>
      </c>
      <c r="J69" s="2">
        <f t="shared" si="60"/>
        <v>223.89331626841999</v>
      </c>
      <c r="K69" s="2">
        <f t="shared" si="60"/>
        <v>197.213840088105</v>
      </c>
      <c r="L69" s="2">
        <f t="shared" si="60"/>
        <v>207.07136356846001</v>
      </c>
      <c r="M69" s="2">
        <f t="shared" si="60"/>
        <v>209.45598827878499</v>
      </c>
      <c r="N69" s="2">
        <f t="shared" si="60"/>
        <v>189.007648106365</v>
      </c>
      <c r="O69" s="2">
        <f t="shared" si="60"/>
        <v>181.21314439675001</v>
      </c>
      <c r="P69" s="2">
        <f t="shared" si="60"/>
        <v>224.85263128781199</v>
      </c>
      <c r="Q69" s="2">
        <f t="shared" si="60"/>
        <v>238.93627644384298</v>
      </c>
      <c r="R69" s="2">
        <f t="shared" si="60"/>
        <v>241.121530640271</v>
      </c>
      <c r="S69" s="2">
        <f>S8+S10+S12</f>
        <v>241.13277085209597</v>
      </c>
      <c r="T69" s="2">
        <f>T8+T10+T12</f>
        <v>232.61182340332203</v>
      </c>
      <c r="U69" s="2">
        <f t="shared" ref="U69:V69" si="61">U8+U10+U12</f>
        <v>188.947855205796</v>
      </c>
      <c r="V69" s="2">
        <f t="shared" si="61"/>
        <v>188.17701695104597</v>
      </c>
      <c r="W69" s="2">
        <f t="shared" ref="W69:AD69" si="62">W8+W10+W12</f>
        <v>208.83071066955898</v>
      </c>
      <c r="X69" s="2">
        <f t="shared" si="62"/>
        <v>213.24965639330301</v>
      </c>
      <c r="Y69" s="2">
        <f t="shared" si="62"/>
        <v>199.930766453557</v>
      </c>
      <c r="Z69" s="2">
        <f t="shared" si="62"/>
        <v>162.393800555593</v>
      </c>
      <c r="AA69" s="2">
        <f t="shared" ref="AA69:AC69" si="63">AA8+AA10+AA12</f>
        <v>181.55285926176299</v>
      </c>
      <c r="AB69" s="2">
        <f t="shared" si="63"/>
        <v>200.76777058251798</v>
      </c>
      <c r="AC69" s="2">
        <f t="shared" si="63"/>
        <v>211.10941479650998</v>
      </c>
      <c r="AD69" s="2">
        <f t="shared" si="62"/>
        <v>212.975875571313</v>
      </c>
      <c r="AE69" s="2">
        <f t="shared" ref="AE69:AI69" si="64">AE8+AE10+AE12</f>
        <v>177.48279724699501</v>
      </c>
      <c r="AF69" s="2">
        <f t="shared" ref="AF69:AH69" si="65">AF8+AF10+AF12</f>
        <v>202.52195549896098</v>
      </c>
      <c r="AG69" s="2">
        <f t="shared" si="65"/>
        <v>193.08342299192202</v>
      </c>
      <c r="AH69" s="2">
        <f t="shared" si="65"/>
        <v>215.846176455999</v>
      </c>
      <c r="AI69" s="2">
        <f t="shared" si="64"/>
        <v>200.35944492286001</v>
      </c>
    </row>
    <row r="70" spans="1:35" x14ac:dyDescent="0.15">
      <c r="A70" s="1" t="s">
        <v>35</v>
      </c>
      <c r="G70" s="3"/>
    </row>
    <row r="71" spans="1:35" x14ac:dyDescent="0.15">
      <c r="G71" s="3"/>
    </row>
  </sheetData>
  <mergeCells count="5">
    <mergeCell ref="A39:B39"/>
    <mergeCell ref="A6:B7"/>
    <mergeCell ref="A24:B25"/>
    <mergeCell ref="C6:AI6"/>
    <mergeCell ref="C24:AI24"/>
  </mergeCells>
  <phoneticPr fontId="0" type="noConversion"/>
  <printOptions horizontalCentered="1" verticalCentered="1"/>
  <pageMargins left="0.26" right="0.34" top="0.3" bottom="0.26" header="0" footer="0"/>
  <pageSetup paperSize="9" scale="4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4:XEM80"/>
  <sheetViews>
    <sheetView zoomScaleNormal="100" workbookViewId="0">
      <pane xSplit="2" topLeftCell="C1" activePane="topRight" state="frozen"/>
      <selection activeCell="B19" sqref="B19"/>
      <selection pane="topRight" activeCell="C1" sqref="C1"/>
    </sheetView>
  </sheetViews>
  <sheetFormatPr defaultColWidth="11.42578125" defaultRowHeight="10.5" x14ac:dyDescent="0.2"/>
  <cols>
    <col min="1" max="1" width="2" style="5" customWidth="1"/>
    <col min="2" max="2" width="30.28515625" style="5" customWidth="1"/>
    <col min="3" max="20" width="9.85546875" style="5" customWidth="1"/>
    <col min="21" max="22" width="10.42578125" style="5" customWidth="1"/>
    <col min="23" max="35" width="9.7109375" style="5" customWidth="1"/>
    <col min="36" max="16384" width="11.42578125" style="5"/>
  </cols>
  <sheetData>
    <row r="4" spans="1:1007 1027:2047 2067:3067 3087:4087 4107:5107 5127:6127 6147:7167 7187:8187 8207:9207 9227:10227 10247:11247 11267:12287 12307:13307 13327:14327 14347:15347 15367:16367" ht="12.75" x14ac:dyDescent="0.2">
      <c r="B4" s="44" t="s">
        <v>127</v>
      </c>
      <c r="C4" s="15"/>
      <c r="D4" s="15"/>
      <c r="E4" s="15"/>
      <c r="F4" s="15"/>
    </row>
    <row r="5" spans="1:1007 1027:2047 2067:3067 3087:4087 4107:5107 5127:6127 6147:7167 7187:8187 8207:9207 9227:10227 10247:11247 11267:12287 12307:13307 13327:14327 14347:15347 15367:16367" x14ac:dyDescent="0.15">
      <c r="AE5" s="77"/>
      <c r="AF5" s="77"/>
      <c r="AG5" s="77"/>
      <c r="AH5" s="77"/>
      <c r="AI5" s="77" t="s">
        <v>90</v>
      </c>
    </row>
    <row r="6" spans="1:1007 1027:2047 2067:3067 3087:4087 4107:5107 5127:6127 6147:7167 7187:8187 8207:9207 9227:10227 10247:11247 11267:12287 12307:13307 13327:14327 14347:15347 15367:16367" ht="19.5" customHeight="1" x14ac:dyDescent="0.2">
      <c r="A6" s="97" t="s">
        <v>14</v>
      </c>
      <c r="B6" s="97"/>
      <c r="C6" s="97" t="s">
        <v>86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100"/>
      <c r="AF6" s="100"/>
      <c r="AG6" s="100"/>
      <c r="AH6" s="100"/>
      <c r="AI6" s="100"/>
    </row>
    <row r="7" spans="1:1007 1027:2047 2067:3067 3087:4087 4107:5107 5127:6127 6147:7167 7187:8187 8207:9207 9227:10227 10247:11247 11267:12287 12307:13307 13327:14327 14347:15347 15367:16367" ht="18.75" customHeight="1" x14ac:dyDescent="0.2">
      <c r="A7" s="98"/>
      <c r="B7" s="98"/>
      <c r="C7" s="82">
        <v>1990</v>
      </c>
      <c r="D7" s="82">
        <v>1991</v>
      </c>
      <c r="E7" s="82">
        <v>1992</v>
      </c>
      <c r="F7" s="82">
        <v>1993</v>
      </c>
      <c r="G7" s="82">
        <v>1994</v>
      </c>
      <c r="H7" s="82">
        <v>1995</v>
      </c>
      <c r="I7" s="82">
        <v>1996</v>
      </c>
      <c r="J7" s="82">
        <v>1997</v>
      </c>
      <c r="K7" s="82">
        <v>1998</v>
      </c>
      <c r="L7" s="82">
        <v>1999</v>
      </c>
      <c r="M7" s="82">
        <v>2000</v>
      </c>
      <c r="N7" s="82">
        <v>2001</v>
      </c>
      <c r="O7" s="82">
        <v>2002</v>
      </c>
      <c r="P7" s="82">
        <v>2003</v>
      </c>
      <c r="Q7" s="82">
        <v>2004</v>
      </c>
      <c r="R7" s="82">
        <v>2005</v>
      </c>
      <c r="S7" s="82">
        <v>2006</v>
      </c>
      <c r="T7" s="82">
        <v>2007</v>
      </c>
      <c r="U7" s="82">
        <v>2008</v>
      </c>
      <c r="V7" s="82">
        <v>2009</v>
      </c>
      <c r="W7" s="82">
        <v>2010</v>
      </c>
      <c r="X7" s="82">
        <v>2011</v>
      </c>
      <c r="Y7" s="82">
        <v>2012</v>
      </c>
      <c r="Z7" s="82">
        <v>2013</v>
      </c>
      <c r="AA7" s="82">
        <v>2014</v>
      </c>
      <c r="AB7" s="82">
        <v>2015</v>
      </c>
      <c r="AC7" s="82">
        <v>2016</v>
      </c>
      <c r="AD7" s="82">
        <v>2017</v>
      </c>
      <c r="AE7" s="82">
        <v>2018</v>
      </c>
      <c r="AF7" s="82">
        <v>2019</v>
      </c>
      <c r="AG7" s="82">
        <v>2020</v>
      </c>
      <c r="AH7" s="82">
        <v>2021</v>
      </c>
      <c r="AI7" s="82">
        <v>2022</v>
      </c>
    </row>
    <row r="8" spans="1:1007 1027:2047 2067:3067 3087:4087 4107:5107 5127:6127 6147:7167 7187:8187 8207:9207 9227:10227 10247:11247 11267:12287 12307:13307 13327:14327 14347:15347 15367:16367" s="51" customFormat="1" ht="18" customHeight="1" x14ac:dyDescent="0.2">
      <c r="A8" s="48" t="s">
        <v>6</v>
      </c>
      <c r="B8" s="49"/>
      <c r="C8" s="49">
        <v>565.1</v>
      </c>
      <c r="D8" s="49">
        <v>480.8</v>
      </c>
      <c r="E8" s="49">
        <v>315.90082474000002</v>
      </c>
      <c r="F8" s="49">
        <v>250.00044273999998</v>
      </c>
      <c r="G8" s="49">
        <v>266.09813409999998</v>
      </c>
      <c r="H8" s="49">
        <v>237.09960153999998</v>
      </c>
      <c r="I8" s="49">
        <v>297.49924751999998</v>
      </c>
      <c r="J8" s="49">
        <v>341.79980861000001</v>
      </c>
      <c r="K8" s="49">
        <v>209.41312813000002</v>
      </c>
      <c r="L8" s="49">
        <v>232.88077658</v>
      </c>
      <c r="M8" s="49">
        <v>259.51873060000003</v>
      </c>
      <c r="N8" s="49">
        <v>131.27346199999999</v>
      </c>
      <c r="O8" s="49">
        <v>278.20324117999996</v>
      </c>
      <c r="P8" s="49">
        <v>178.87654180000001</v>
      </c>
      <c r="Q8" s="49">
        <v>266.73731629999997</v>
      </c>
      <c r="R8" s="49">
        <v>272.65445134999999</v>
      </c>
      <c r="S8" s="49">
        <v>301.7594881</v>
      </c>
      <c r="T8" s="49">
        <v>267.0750031</v>
      </c>
      <c r="U8" s="49">
        <v>222.76709959999999</v>
      </c>
      <c r="V8" s="49">
        <v>136.8639143</v>
      </c>
      <c r="W8" s="49">
        <v>169.420162777374</v>
      </c>
      <c r="X8" s="49">
        <v>41.8877219501505</v>
      </c>
      <c r="Y8" s="49">
        <v>32.893757915528703</v>
      </c>
      <c r="Z8" s="49">
        <v>31.7055893570463</v>
      </c>
      <c r="AA8" s="49">
        <v>31.894019118532601</v>
      </c>
      <c r="AB8" s="49">
        <v>30.994070000000001</v>
      </c>
      <c r="AC8" s="49">
        <v>29.841760000000001</v>
      </c>
      <c r="AD8" s="49">
        <v>36.697929999999999</v>
      </c>
      <c r="AE8" s="49">
        <v>30.908309999999997</v>
      </c>
      <c r="AF8" s="49">
        <v>28.32892</v>
      </c>
      <c r="AG8" s="49">
        <v>28.04457</v>
      </c>
      <c r="AH8" s="49">
        <v>35.602499999999999</v>
      </c>
      <c r="AI8" s="49">
        <v>34.961660000000002</v>
      </c>
      <c r="AU8" s="50"/>
      <c r="BO8" s="50"/>
      <c r="CI8" s="50"/>
      <c r="DC8" s="50"/>
      <c r="DW8" s="50"/>
      <c r="EQ8" s="50"/>
      <c r="FK8" s="50"/>
      <c r="GE8" s="50"/>
      <c r="GY8" s="50"/>
      <c r="HS8" s="50"/>
      <c r="IM8" s="50"/>
      <c r="JG8" s="50"/>
      <c r="KA8" s="50"/>
      <c r="KU8" s="50"/>
      <c r="LO8" s="50"/>
      <c r="MI8" s="50"/>
      <c r="NC8" s="50"/>
      <c r="NW8" s="50"/>
      <c r="OQ8" s="50"/>
      <c r="PK8" s="50"/>
      <c r="QE8" s="50"/>
      <c r="QY8" s="50"/>
      <c r="RS8" s="50"/>
      <c r="SM8" s="50"/>
      <c r="TG8" s="50"/>
      <c r="UA8" s="50"/>
      <c r="UU8" s="50"/>
      <c r="VO8" s="50"/>
      <c r="WI8" s="50"/>
      <c r="XC8" s="50"/>
      <c r="XW8" s="50"/>
      <c r="YQ8" s="50"/>
      <c r="ZK8" s="50"/>
      <c r="AAE8" s="50"/>
      <c r="AAY8" s="50"/>
      <c r="ABS8" s="50"/>
      <c r="ACM8" s="50"/>
      <c r="ADG8" s="50"/>
      <c r="AEA8" s="50"/>
      <c r="AEU8" s="50"/>
      <c r="AFO8" s="50"/>
      <c r="AGI8" s="50"/>
      <c r="AHC8" s="50"/>
      <c r="AHW8" s="50"/>
      <c r="AIQ8" s="50"/>
      <c r="AJK8" s="50"/>
      <c r="AKE8" s="50"/>
      <c r="AKY8" s="50"/>
      <c r="ALS8" s="50"/>
      <c r="AMM8" s="50"/>
      <c r="ANG8" s="50"/>
      <c r="AOA8" s="50"/>
      <c r="AOU8" s="50"/>
      <c r="APO8" s="50"/>
      <c r="AQI8" s="50"/>
      <c r="ARC8" s="50"/>
      <c r="ARW8" s="50"/>
      <c r="ASQ8" s="50"/>
      <c r="ATK8" s="50"/>
      <c r="AUE8" s="50"/>
      <c r="AUY8" s="50"/>
      <c r="AVS8" s="50"/>
      <c r="AWM8" s="50"/>
      <c r="AXG8" s="50"/>
      <c r="AYA8" s="50"/>
      <c r="AYU8" s="50"/>
      <c r="AZO8" s="50"/>
      <c r="BAI8" s="50"/>
      <c r="BBC8" s="50"/>
      <c r="BBW8" s="50"/>
      <c r="BCQ8" s="50"/>
      <c r="BDK8" s="50"/>
      <c r="BEE8" s="50"/>
      <c r="BEY8" s="50"/>
      <c r="BFS8" s="50"/>
      <c r="BGM8" s="50"/>
      <c r="BHG8" s="50"/>
      <c r="BIA8" s="50"/>
      <c r="BIU8" s="50"/>
      <c r="BJO8" s="50"/>
      <c r="BKI8" s="50"/>
      <c r="BLC8" s="50"/>
      <c r="BLW8" s="50"/>
      <c r="BMQ8" s="50"/>
      <c r="BNK8" s="50"/>
      <c r="BOE8" s="50"/>
      <c r="BOY8" s="50"/>
      <c r="BPS8" s="50"/>
      <c r="BQM8" s="50"/>
      <c r="BRG8" s="50"/>
      <c r="BSA8" s="50"/>
      <c r="BSU8" s="50"/>
      <c r="BTO8" s="50"/>
      <c r="BUI8" s="50"/>
      <c r="BVC8" s="50"/>
      <c r="BVW8" s="50"/>
      <c r="BWQ8" s="50"/>
      <c r="BXK8" s="50"/>
      <c r="BYE8" s="50"/>
      <c r="BYY8" s="50"/>
      <c r="BZS8" s="50"/>
      <c r="CAM8" s="50"/>
      <c r="CBG8" s="50"/>
      <c r="CCA8" s="50"/>
      <c r="CCU8" s="50"/>
      <c r="CDO8" s="50"/>
      <c r="CEI8" s="50"/>
      <c r="CFC8" s="50"/>
      <c r="CFW8" s="50"/>
      <c r="CGQ8" s="50"/>
      <c r="CHK8" s="50"/>
      <c r="CIE8" s="50"/>
      <c r="CIY8" s="50"/>
      <c r="CJS8" s="50"/>
      <c r="CKM8" s="50"/>
      <c r="CLG8" s="50"/>
      <c r="CMA8" s="50"/>
      <c r="CMU8" s="50"/>
      <c r="CNO8" s="50"/>
      <c r="COI8" s="50"/>
      <c r="CPC8" s="50"/>
      <c r="CPW8" s="50"/>
      <c r="CQQ8" s="50"/>
      <c r="CRK8" s="50"/>
      <c r="CSE8" s="50"/>
      <c r="CSY8" s="50"/>
      <c r="CTS8" s="50"/>
      <c r="CUM8" s="50"/>
      <c r="CVG8" s="50"/>
      <c r="CWA8" s="50"/>
      <c r="CWU8" s="50"/>
      <c r="CXO8" s="50"/>
      <c r="CYI8" s="50"/>
      <c r="CZC8" s="50"/>
      <c r="CZW8" s="50"/>
      <c r="DAQ8" s="50"/>
      <c r="DBK8" s="50"/>
      <c r="DCE8" s="50"/>
      <c r="DCY8" s="50"/>
      <c r="DDS8" s="50"/>
      <c r="DEM8" s="50"/>
      <c r="DFG8" s="50"/>
      <c r="DGA8" s="50"/>
      <c r="DGU8" s="50"/>
      <c r="DHO8" s="50"/>
      <c r="DII8" s="50"/>
      <c r="DJC8" s="50"/>
      <c r="DJW8" s="50"/>
      <c r="DKQ8" s="50"/>
      <c r="DLK8" s="50"/>
      <c r="DME8" s="50"/>
      <c r="DMY8" s="50"/>
      <c r="DNS8" s="50"/>
      <c r="DOM8" s="50"/>
      <c r="DPG8" s="50"/>
      <c r="DQA8" s="50"/>
      <c r="DQU8" s="50"/>
      <c r="DRO8" s="50"/>
      <c r="DSI8" s="50"/>
      <c r="DTC8" s="50"/>
      <c r="DTW8" s="50"/>
      <c r="DUQ8" s="50"/>
      <c r="DVK8" s="50"/>
      <c r="DWE8" s="50"/>
      <c r="DWY8" s="50"/>
      <c r="DXS8" s="50"/>
      <c r="DYM8" s="50"/>
      <c r="DZG8" s="50"/>
      <c r="EAA8" s="50"/>
      <c r="EAU8" s="50"/>
      <c r="EBO8" s="50"/>
      <c r="ECI8" s="50"/>
      <c r="EDC8" s="50"/>
      <c r="EDW8" s="50"/>
      <c r="EEQ8" s="50"/>
      <c r="EFK8" s="50"/>
      <c r="EGE8" s="50"/>
      <c r="EGY8" s="50"/>
      <c r="EHS8" s="50"/>
      <c r="EIM8" s="50"/>
      <c r="EJG8" s="50"/>
      <c r="EKA8" s="50"/>
      <c r="EKU8" s="50"/>
      <c r="ELO8" s="50"/>
      <c r="EMI8" s="50"/>
      <c r="ENC8" s="50"/>
      <c r="ENW8" s="50"/>
      <c r="EOQ8" s="50"/>
      <c r="EPK8" s="50"/>
      <c r="EQE8" s="50"/>
      <c r="EQY8" s="50"/>
      <c r="ERS8" s="50"/>
      <c r="ESM8" s="50"/>
      <c r="ETG8" s="50"/>
      <c r="EUA8" s="50"/>
      <c r="EUU8" s="50"/>
      <c r="EVO8" s="50"/>
      <c r="EWI8" s="50"/>
      <c r="EXC8" s="50"/>
      <c r="EXW8" s="50"/>
      <c r="EYQ8" s="50"/>
      <c r="EZK8" s="50"/>
      <c r="FAE8" s="50"/>
      <c r="FAY8" s="50"/>
      <c r="FBS8" s="50"/>
      <c r="FCM8" s="50"/>
      <c r="FDG8" s="50"/>
      <c r="FEA8" s="50"/>
      <c r="FEU8" s="50"/>
      <c r="FFO8" s="50"/>
      <c r="FGI8" s="50"/>
      <c r="FHC8" s="50"/>
      <c r="FHW8" s="50"/>
      <c r="FIQ8" s="50"/>
      <c r="FJK8" s="50"/>
      <c r="FKE8" s="50"/>
      <c r="FKY8" s="50"/>
      <c r="FLS8" s="50"/>
      <c r="FMM8" s="50"/>
      <c r="FNG8" s="50"/>
      <c r="FOA8" s="50"/>
      <c r="FOU8" s="50"/>
      <c r="FPO8" s="50"/>
      <c r="FQI8" s="50"/>
      <c r="FRC8" s="50"/>
      <c r="FRW8" s="50"/>
      <c r="FSQ8" s="50"/>
      <c r="FTK8" s="50"/>
      <c r="FUE8" s="50"/>
      <c r="FUY8" s="50"/>
      <c r="FVS8" s="50"/>
      <c r="FWM8" s="50"/>
      <c r="FXG8" s="50"/>
      <c r="FYA8" s="50"/>
      <c r="FYU8" s="50"/>
      <c r="FZO8" s="50"/>
      <c r="GAI8" s="50"/>
      <c r="GBC8" s="50"/>
      <c r="GBW8" s="50"/>
      <c r="GCQ8" s="50"/>
      <c r="GDK8" s="50"/>
      <c r="GEE8" s="50"/>
      <c r="GEY8" s="50"/>
      <c r="GFS8" s="50"/>
      <c r="GGM8" s="50"/>
      <c r="GHG8" s="50"/>
      <c r="GIA8" s="50"/>
      <c r="GIU8" s="50"/>
      <c r="GJO8" s="50"/>
      <c r="GKI8" s="50"/>
      <c r="GLC8" s="50"/>
      <c r="GLW8" s="50"/>
      <c r="GMQ8" s="50"/>
      <c r="GNK8" s="50"/>
      <c r="GOE8" s="50"/>
      <c r="GOY8" s="50"/>
      <c r="GPS8" s="50"/>
      <c r="GQM8" s="50"/>
      <c r="GRG8" s="50"/>
      <c r="GSA8" s="50"/>
      <c r="GSU8" s="50"/>
      <c r="GTO8" s="50"/>
      <c r="GUI8" s="50"/>
      <c r="GVC8" s="50"/>
      <c r="GVW8" s="50"/>
      <c r="GWQ8" s="50"/>
      <c r="GXK8" s="50"/>
      <c r="GYE8" s="50"/>
      <c r="GYY8" s="50"/>
      <c r="GZS8" s="50"/>
      <c r="HAM8" s="50"/>
      <c r="HBG8" s="50"/>
      <c r="HCA8" s="50"/>
      <c r="HCU8" s="50"/>
      <c r="HDO8" s="50"/>
      <c r="HEI8" s="50"/>
      <c r="HFC8" s="50"/>
      <c r="HFW8" s="50"/>
      <c r="HGQ8" s="50"/>
      <c r="HHK8" s="50"/>
      <c r="HIE8" s="50"/>
      <c r="HIY8" s="50"/>
      <c r="HJS8" s="50"/>
      <c r="HKM8" s="50"/>
      <c r="HLG8" s="50"/>
      <c r="HMA8" s="50"/>
      <c r="HMU8" s="50"/>
      <c r="HNO8" s="50"/>
      <c r="HOI8" s="50"/>
      <c r="HPC8" s="50"/>
      <c r="HPW8" s="50"/>
      <c r="HQQ8" s="50"/>
      <c r="HRK8" s="50"/>
      <c r="HSE8" s="50"/>
      <c r="HSY8" s="50"/>
      <c r="HTS8" s="50"/>
      <c r="HUM8" s="50"/>
      <c r="HVG8" s="50"/>
      <c r="HWA8" s="50"/>
      <c r="HWU8" s="50"/>
      <c r="HXO8" s="50"/>
      <c r="HYI8" s="50"/>
      <c r="HZC8" s="50"/>
      <c r="HZW8" s="50"/>
      <c r="IAQ8" s="50"/>
      <c r="IBK8" s="50"/>
      <c r="ICE8" s="50"/>
      <c r="ICY8" s="50"/>
      <c r="IDS8" s="50"/>
      <c r="IEM8" s="50"/>
      <c r="IFG8" s="50"/>
      <c r="IGA8" s="50"/>
      <c r="IGU8" s="50"/>
      <c r="IHO8" s="50"/>
      <c r="III8" s="50"/>
      <c r="IJC8" s="50"/>
      <c r="IJW8" s="50"/>
      <c r="IKQ8" s="50"/>
      <c r="ILK8" s="50"/>
      <c r="IME8" s="50"/>
      <c r="IMY8" s="50"/>
      <c r="INS8" s="50"/>
      <c r="IOM8" s="50"/>
      <c r="IPG8" s="50"/>
      <c r="IQA8" s="50"/>
      <c r="IQU8" s="50"/>
      <c r="IRO8" s="50"/>
      <c r="ISI8" s="50"/>
      <c r="ITC8" s="50"/>
      <c r="ITW8" s="50"/>
      <c r="IUQ8" s="50"/>
      <c r="IVK8" s="50"/>
      <c r="IWE8" s="50"/>
      <c r="IWY8" s="50"/>
      <c r="IXS8" s="50"/>
      <c r="IYM8" s="50"/>
      <c r="IZG8" s="50"/>
      <c r="JAA8" s="50"/>
      <c r="JAU8" s="50"/>
      <c r="JBO8" s="50"/>
      <c r="JCI8" s="50"/>
      <c r="JDC8" s="50"/>
      <c r="JDW8" s="50"/>
      <c r="JEQ8" s="50"/>
      <c r="JFK8" s="50"/>
      <c r="JGE8" s="50"/>
      <c r="JGY8" s="50"/>
      <c r="JHS8" s="50"/>
      <c r="JIM8" s="50"/>
      <c r="JJG8" s="50"/>
      <c r="JKA8" s="50"/>
      <c r="JKU8" s="50"/>
      <c r="JLO8" s="50"/>
      <c r="JMI8" s="50"/>
      <c r="JNC8" s="50"/>
      <c r="JNW8" s="50"/>
      <c r="JOQ8" s="50"/>
      <c r="JPK8" s="50"/>
      <c r="JQE8" s="50"/>
      <c r="JQY8" s="50"/>
      <c r="JRS8" s="50"/>
      <c r="JSM8" s="50"/>
      <c r="JTG8" s="50"/>
      <c r="JUA8" s="50"/>
      <c r="JUU8" s="50"/>
      <c r="JVO8" s="50"/>
      <c r="JWI8" s="50"/>
      <c r="JXC8" s="50"/>
      <c r="JXW8" s="50"/>
      <c r="JYQ8" s="50"/>
      <c r="JZK8" s="50"/>
      <c r="KAE8" s="50"/>
      <c r="KAY8" s="50"/>
      <c r="KBS8" s="50"/>
      <c r="KCM8" s="50"/>
      <c r="KDG8" s="50"/>
      <c r="KEA8" s="50"/>
      <c r="KEU8" s="50"/>
      <c r="KFO8" s="50"/>
      <c r="KGI8" s="50"/>
      <c r="KHC8" s="50"/>
      <c r="KHW8" s="50"/>
      <c r="KIQ8" s="50"/>
      <c r="KJK8" s="50"/>
      <c r="KKE8" s="50"/>
      <c r="KKY8" s="50"/>
      <c r="KLS8" s="50"/>
      <c r="KMM8" s="50"/>
      <c r="KNG8" s="50"/>
      <c r="KOA8" s="50"/>
      <c r="KOU8" s="50"/>
      <c r="KPO8" s="50"/>
      <c r="KQI8" s="50"/>
      <c r="KRC8" s="50"/>
      <c r="KRW8" s="50"/>
      <c r="KSQ8" s="50"/>
      <c r="KTK8" s="50"/>
      <c r="KUE8" s="50"/>
      <c r="KUY8" s="50"/>
      <c r="KVS8" s="50"/>
      <c r="KWM8" s="50"/>
      <c r="KXG8" s="50"/>
      <c r="KYA8" s="50"/>
      <c r="KYU8" s="50"/>
      <c r="KZO8" s="50"/>
      <c r="LAI8" s="50"/>
      <c r="LBC8" s="50"/>
      <c r="LBW8" s="50"/>
      <c r="LCQ8" s="50"/>
      <c r="LDK8" s="50"/>
      <c r="LEE8" s="50"/>
      <c r="LEY8" s="50"/>
      <c r="LFS8" s="50"/>
      <c r="LGM8" s="50"/>
      <c r="LHG8" s="50"/>
      <c r="LIA8" s="50"/>
      <c r="LIU8" s="50"/>
      <c r="LJO8" s="50"/>
      <c r="LKI8" s="50"/>
      <c r="LLC8" s="50"/>
      <c r="LLW8" s="50"/>
      <c r="LMQ8" s="50"/>
      <c r="LNK8" s="50"/>
      <c r="LOE8" s="50"/>
      <c r="LOY8" s="50"/>
      <c r="LPS8" s="50"/>
      <c r="LQM8" s="50"/>
      <c r="LRG8" s="50"/>
      <c r="LSA8" s="50"/>
      <c r="LSU8" s="50"/>
      <c r="LTO8" s="50"/>
      <c r="LUI8" s="50"/>
      <c r="LVC8" s="50"/>
      <c r="LVW8" s="50"/>
      <c r="LWQ8" s="50"/>
      <c r="LXK8" s="50"/>
      <c r="LYE8" s="50"/>
      <c r="LYY8" s="50"/>
      <c r="LZS8" s="50"/>
      <c r="MAM8" s="50"/>
      <c r="MBG8" s="50"/>
      <c r="MCA8" s="50"/>
      <c r="MCU8" s="50"/>
      <c r="MDO8" s="50"/>
      <c r="MEI8" s="50"/>
      <c r="MFC8" s="50"/>
      <c r="MFW8" s="50"/>
      <c r="MGQ8" s="50"/>
      <c r="MHK8" s="50"/>
      <c r="MIE8" s="50"/>
      <c r="MIY8" s="50"/>
      <c r="MJS8" s="50"/>
      <c r="MKM8" s="50"/>
      <c r="MLG8" s="50"/>
      <c r="MMA8" s="50"/>
      <c r="MMU8" s="50"/>
      <c r="MNO8" s="50"/>
      <c r="MOI8" s="50"/>
      <c r="MPC8" s="50"/>
      <c r="MPW8" s="50"/>
      <c r="MQQ8" s="50"/>
      <c r="MRK8" s="50"/>
      <c r="MSE8" s="50"/>
      <c r="MSY8" s="50"/>
      <c r="MTS8" s="50"/>
      <c r="MUM8" s="50"/>
      <c r="MVG8" s="50"/>
      <c r="MWA8" s="50"/>
      <c r="MWU8" s="50"/>
      <c r="MXO8" s="50"/>
      <c r="MYI8" s="50"/>
      <c r="MZC8" s="50"/>
      <c r="MZW8" s="50"/>
      <c r="NAQ8" s="50"/>
      <c r="NBK8" s="50"/>
      <c r="NCE8" s="50"/>
      <c r="NCY8" s="50"/>
      <c r="NDS8" s="50"/>
      <c r="NEM8" s="50"/>
      <c r="NFG8" s="50"/>
      <c r="NGA8" s="50"/>
      <c r="NGU8" s="50"/>
      <c r="NHO8" s="50"/>
      <c r="NII8" s="50"/>
      <c r="NJC8" s="50"/>
      <c r="NJW8" s="50"/>
      <c r="NKQ8" s="50"/>
      <c r="NLK8" s="50"/>
      <c r="NME8" s="50"/>
      <c r="NMY8" s="50"/>
      <c r="NNS8" s="50"/>
      <c r="NOM8" s="50"/>
      <c r="NPG8" s="50"/>
      <c r="NQA8" s="50"/>
      <c r="NQU8" s="50"/>
      <c r="NRO8" s="50"/>
      <c r="NSI8" s="50"/>
      <c r="NTC8" s="50"/>
      <c r="NTW8" s="50"/>
      <c r="NUQ8" s="50"/>
      <c r="NVK8" s="50"/>
      <c r="NWE8" s="50"/>
      <c r="NWY8" s="50"/>
      <c r="NXS8" s="50"/>
      <c r="NYM8" s="50"/>
      <c r="NZG8" s="50"/>
      <c r="OAA8" s="50"/>
      <c r="OAU8" s="50"/>
      <c r="OBO8" s="50"/>
      <c r="OCI8" s="50"/>
      <c r="ODC8" s="50"/>
      <c r="ODW8" s="50"/>
      <c r="OEQ8" s="50"/>
      <c r="OFK8" s="50"/>
      <c r="OGE8" s="50"/>
      <c r="OGY8" s="50"/>
      <c r="OHS8" s="50"/>
      <c r="OIM8" s="50"/>
      <c r="OJG8" s="50"/>
      <c r="OKA8" s="50"/>
      <c r="OKU8" s="50"/>
      <c r="OLO8" s="50"/>
      <c r="OMI8" s="50"/>
      <c r="ONC8" s="50"/>
      <c r="ONW8" s="50"/>
      <c r="OOQ8" s="50"/>
      <c r="OPK8" s="50"/>
      <c r="OQE8" s="50"/>
      <c r="OQY8" s="50"/>
      <c r="ORS8" s="50"/>
      <c r="OSM8" s="50"/>
      <c r="OTG8" s="50"/>
      <c r="OUA8" s="50"/>
      <c r="OUU8" s="50"/>
      <c r="OVO8" s="50"/>
      <c r="OWI8" s="50"/>
      <c r="OXC8" s="50"/>
      <c r="OXW8" s="50"/>
      <c r="OYQ8" s="50"/>
      <c r="OZK8" s="50"/>
      <c r="PAE8" s="50"/>
      <c r="PAY8" s="50"/>
      <c r="PBS8" s="50"/>
      <c r="PCM8" s="50"/>
      <c r="PDG8" s="50"/>
      <c r="PEA8" s="50"/>
      <c r="PEU8" s="50"/>
      <c r="PFO8" s="50"/>
      <c r="PGI8" s="50"/>
      <c r="PHC8" s="50"/>
      <c r="PHW8" s="50"/>
      <c r="PIQ8" s="50"/>
      <c r="PJK8" s="50"/>
      <c r="PKE8" s="50"/>
      <c r="PKY8" s="50"/>
      <c r="PLS8" s="50"/>
      <c r="PMM8" s="50"/>
      <c r="PNG8" s="50"/>
      <c r="POA8" s="50"/>
      <c r="POU8" s="50"/>
      <c r="PPO8" s="50"/>
      <c r="PQI8" s="50"/>
      <c r="PRC8" s="50"/>
      <c r="PRW8" s="50"/>
      <c r="PSQ8" s="50"/>
      <c r="PTK8" s="50"/>
      <c r="PUE8" s="50"/>
      <c r="PUY8" s="50"/>
      <c r="PVS8" s="50"/>
      <c r="PWM8" s="50"/>
      <c r="PXG8" s="50"/>
      <c r="PYA8" s="50"/>
      <c r="PYU8" s="50"/>
      <c r="PZO8" s="50"/>
      <c r="QAI8" s="50"/>
      <c r="QBC8" s="50"/>
      <c r="QBW8" s="50"/>
      <c r="QCQ8" s="50"/>
      <c r="QDK8" s="50"/>
      <c r="QEE8" s="50"/>
      <c r="QEY8" s="50"/>
      <c r="QFS8" s="50"/>
      <c r="QGM8" s="50"/>
      <c r="QHG8" s="50"/>
      <c r="QIA8" s="50"/>
      <c r="QIU8" s="50"/>
      <c r="QJO8" s="50"/>
      <c r="QKI8" s="50"/>
      <c r="QLC8" s="50"/>
      <c r="QLW8" s="50"/>
      <c r="QMQ8" s="50"/>
      <c r="QNK8" s="50"/>
      <c r="QOE8" s="50"/>
      <c r="QOY8" s="50"/>
      <c r="QPS8" s="50"/>
      <c r="QQM8" s="50"/>
      <c r="QRG8" s="50"/>
      <c r="QSA8" s="50"/>
      <c r="QSU8" s="50"/>
      <c r="QTO8" s="50"/>
      <c r="QUI8" s="50"/>
      <c r="QVC8" s="50"/>
      <c r="QVW8" s="50"/>
      <c r="QWQ8" s="50"/>
      <c r="QXK8" s="50"/>
      <c r="QYE8" s="50"/>
      <c r="QYY8" s="50"/>
      <c r="QZS8" s="50"/>
      <c r="RAM8" s="50"/>
      <c r="RBG8" s="50"/>
      <c r="RCA8" s="50"/>
      <c r="RCU8" s="50"/>
      <c r="RDO8" s="50"/>
      <c r="REI8" s="50"/>
      <c r="RFC8" s="50"/>
      <c r="RFW8" s="50"/>
      <c r="RGQ8" s="50"/>
      <c r="RHK8" s="50"/>
      <c r="RIE8" s="50"/>
      <c r="RIY8" s="50"/>
      <c r="RJS8" s="50"/>
      <c r="RKM8" s="50"/>
      <c r="RLG8" s="50"/>
      <c r="RMA8" s="50"/>
      <c r="RMU8" s="50"/>
      <c r="RNO8" s="50"/>
      <c r="ROI8" s="50"/>
      <c r="RPC8" s="50"/>
      <c r="RPW8" s="50"/>
      <c r="RQQ8" s="50"/>
      <c r="RRK8" s="50"/>
      <c r="RSE8" s="50"/>
      <c r="RSY8" s="50"/>
      <c r="RTS8" s="50"/>
      <c r="RUM8" s="50"/>
      <c r="RVG8" s="50"/>
      <c r="RWA8" s="50"/>
      <c r="RWU8" s="50"/>
      <c r="RXO8" s="50"/>
      <c r="RYI8" s="50"/>
      <c r="RZC8" s="50"/>
      <c r="RZW8" s="50"/>
      <c r="SAQ8" s="50"/>
      <c r="SBK8" s="50"/>
      <c r="SCE8" s="50"/>
      <c r="SCY8" s="50"/>
      <c r="SDS8" s="50"/>
      <c r="SEM8" s="50"/>
      <c r="SFG8" s="50"/>
      <c r="SGA8" s="50"/>
      <c r="SGU8" s="50"/>
      <c r="SHO8" s="50"/>
      <c r="SII8" s="50"/>
      <c r="SJC8" s="50"/>
      <c r="SJW8" s="50"/>
      <c r="SKQ8" s="50"/>
      <c r="SLK8" s="50"/>
      <c r="SME8" s="50"/>
      <c r="SMY8" s="50"/>
      <c r="SNS8" s="50"/>
      <c r="SOM8" s="50"/>
      <c r="SPG8" s="50"/>
      <c r="SQA8" s="50"/>
      <c r="SQU8" s="50"/>
      <c r="SRO8" s="50"/>
      <c r="SSI8" s="50"/>
      <c r="STC8" s="50"/>
      <c r="STW8" s="50"/>
      <c r="SUQ8" s="50"/>
      <c r="SVK8" s="50"/>
      <c r="SWE8" s="50"/>
      <c r="SWY8" s="50"/>
      <c r="SXS8" s="50"/>
      <c r="SYM8" s="50"/>
      <c r="SZG8" s="50"/>
      <c r="TAA8" s="50"/>
      <c r="TAU8" s="50"/>
      <c r="TBO8" s="50"/>
      <c r="TCI8" s="50"/>
      <c r="TDC8" s="50"/>
      <c r="TDW8" s="50"/>
      <c r="TEQ8" s="50"/>
      <c r="TFK8" s="50"/>
      <c r="TGE8" s="50"/>
      <c r="TGY8" s="50"/>
      <c r="THS8" s="50"/>
      <c r="TIM8" s="50"/>
      <c r="TJG8" s="50"/>
      <c r="TKA8" s="50"/>
      <c r="TKU8" s="50"/>
      <c r="TLO8" s="50"/>
      <c r="TMI8" s="50"/>
      <c r="TNC8" s="50"/>
      <c r="TNW8" s="50"/>
      <c r="TOQ8" s="50"/>
      <c r="TPK8" s="50"/>
      <c r="TQE8" s="50"/>
      <c r="TQY8" s="50"/>
      <c r="TRS8" s="50"/>
      <c r="TSM8" s="50"/>
      <c r="TTG8" s="50"/>
      <c r="TUA8" s="50"/>
      <c r="TUU8" s="50"/>
      <c r="TVO8" s="50"/>
      <c r="TWI8" s="50"/>
      <c r="TXC8" s="50"/>
      <c r="TXW8" s="50"/>
      <c r="TYQ8" s="50"/>
      <c r="TZK8" s="50"/>
      <c r="UAE8" s="50"/>
      <c r="UAY8" s="50"/>
      <c r="UBS8" s="50"/>
      <c r="UCM8" s="50"/>
      <c r="UDG8" s="50"/>
      <c r="UEA8" s="50"/>
      <c r="UEU8" s="50"/>
      <c r="UFO8" s="50"/>
      <c r="UGI8" s="50"/>
      <c r="UHC8" s="50"/>
      <c r="UHW8" s="50"/>
      <c r="UIQ8" s="50"/>
      <c r="UJK8" s="50"/>
      <c r="UKE8" s="50"/>
      <c r="UKY8" s="50"/>
      <c r="ULS8" s="50"/>
      <c r="UMM8" s="50"/>
      <c r="UNG8" s="50"/>
      <c r="UOA8" s="50"/>
      <c r="UOU8" s="50"/>
      <c r="UPO8" s="50"/>
      <c r="UQI8" s="50"/>
      <c r="URC8" s="50"/>
      <c r="URW8" s="50"/>
      <c r="USQ8" s="50"/>
      <c r="UTK8" s="50"/>
      <c r="UUE8" s="50"/>
      <c r="UUY8" s="50"/>
      <c r="UVS8" s="50"/>
      <c r="UWM8" s="50"/>
      <c r="UXG8" s="50"/>
      <c r="UYA8" s="50"/>
      <c r="UYU8" s="50"/>
      <c r="UZO8" s="50"/>
      <c r="VAI8" s="50"/>
      <c r="VBC8" s="50"/>
      <c r="VBW8" s="50"/>
      <c r="VCQ8" s="50"/>
      <c r="VDK8" s="50"/>
      <c r="VEE8" s="50"/>
      <c r="VEY8" s="50"/>
      <c r="VFS8" s="50"/>
      <c r="VGM8" s="50"/>
      <c r="VHG8" s="50"/>
      <c r="VIA8" s="50"/>
      <c r="VIU8" s="50"/>
      <c r="VJO8" s="50"/>
      <c r="VKI8" s="50"/>
      <c r="VLC8" s="50"/>
      <c r="VLW8" s="50"/>
      <c r="VMQ8" s="50"/>
      <c r="VNK8" s="50"/>
      <c r="VOE8" s="50"/>
      <c r="VOY8" s="50"/>
      <c r="VPS8" s="50"/>
      <c r="VQM8" s="50"/>
      <c r="VRG8" s="50"/>
      <c r="VSA8" s="50"/>
      <c r="VSU8" s="50"/>
      <c r="VTO8" s="50"/>
      <c r="VUI8" s="50"/>
      <c r="VVC8" s="50"/>
      <c r="VVW8" s="50"/>
      <c r="VWQ8" s="50"/>
      <c r="VXK8" s="50"/>
      <c r="VYE8" s="50"/>
      <c r="VYY8" s="50"/>
      <c r="VZS8" s="50"/>
      <c r="WAM8" s="50"/>
      <c r="WBG8" s="50"/>
      <c r="WCA8" s="50"/>
      <c r="WCU8" s="50"/>
      <c r="WDO8" s="50"/>
      <c r="WEI8" s="50"/>
      <c r="WFC8" s="50"/>
      <c r="WFW8" s="50"/>
      <c r="WGQ8" s="50"/>
      <c r="WHK8" s="50"/>
      <c r="WIE8" s="50"/>
      <c r="WIY8" s="50"/>
      <c r="WJS8" s="50"/>
      <c r="WKM8" s="50"/>
      <c r="WLG8" s="50"/>
      <c r="WMA8" s="50"/>
      <c r="WMU8" s="50"/>
      <c r="WNO8" s="50"/>
      <c r="WOI8" s="50"/>
      <c r="WPC8" s="50"/>
      <c r="WPW8" s="50"/>
      <c r="WQQ8" s="50"/>
      <c r="WRK8" s="50"/>
      <c r="WSE8" s="50"/>
      <c r="WSY8" s="50"/>
      <c r="WTS8" s="50"/>
      <c r="WUM8" s="50"/>
      <c r="WVG8" s="50"/>
      <c r="WWA8" s="50"/>
      <c r="WWU8" s="50"/>
      <c r="WXO8" s="50"/>
      <c r="WYI8" s="50"/>
      <c r="WZC8" s="50"/>
      <c r="WZW8" s="50"/>
      <c r="XAQ8" s="50"/>
      <c r="XBK8" s="50"/>
      <c r="XCE8" s="50"/>
      <c r="XCY8" s="50"/>
      <c r="XDS8" s="50"/>
      <c r="XEM8" s="50"/>
    </row>
    <row r="9" spans="1:1007 1027:2047 2067:3067 3087:4087 4107:5107 5127:6127 6147:7167 7187:8187 8207:9207 9227:10227 10247:11247 11267:12287 12307:13307 13327:14327 14347:15347 15367:16367" s="51" customFormat="1" ht="18" customHeight="1" x14ac:dyDescent="0.2">
      <c r="A9" s="48" t="s">
        <v>13</v>
      </c>
      <c r="B9" s="49"/>
      <c r="C9" s="49">
        <v>8428.9336702714372</v>
      </c>
      <c r="D9" s="49">
        <v>8811.0139348374159</v>
      </c>
      <c r="E9" s="49">
        <v>8945.1773163269627</v>
      </c>
      <c r="F9" s="49">
        <v>9310.3029053789614</v>
      </c>
      <c r="G9" s="49">
        <v>9565.0841917159923</v>
      </c>
      <c r="H9" s="49">
        <v>10090.36207163691</v>
      </c>
      <c r="I9" s="49">
        <v>10558.652750757952</v>
      </c>
      <c r="J9" s="49">
        <v>10238.482944270787</v>
      </c>
      <c r="K9" s="49">
        <v>11052.38222388099</v>
      </c>
      <c r="L9" s="49">
        <v>11557.971136329272</v>
      </c>
      <c r="M9" s="49">
        <v>11213.566805353836</v>
      </c>
      <c r="N9" s="49">
        <v>11654.83582624852</v>
      </c>
      <c r="O9" s="49">
        <v>11952.355721199747</v>
      </c>
      <c r="P9" s="49">
        <v>12147.861813395741</v>
      </c>
      <c r="Q9" s="49">
        <v>12456.227342843042</v>
      </c>
      <c r="R9" s="49">
        <v>12571.711855271558</v>
      </c>
      <c r="S9" s="49">
        <v>12254.996535717888</v>
      </c>
      <c r="T9" s="49">
        <v>12484.809926459655</v>
      </c>
      <c r="U9" s="49">
        <v>11107.179407587246</v>
      </c>
      <c r="V9" s="49">
        <v>11080.392994327132</v>
      </c>
      <c r="W9" s="49">
        <v>11265.078035720233</v>
      </c>
      <c r="X9" s="49">
        <v>10584.867832894413</v>
      </c>
      <c r="Y9" s="49">
        <v>9570.3591672899147</v>
      </c>
      <c r="Z9" s="49">
        <v>8912.8096003193605</v>
      </c>
      <c r="AA9" s="49">
        <v>9443.9246352717528</v>
      </c>
      <c r="AB9" s="49">
        <v>10208.250491996376</v>
      </c>
      <c r="AC9" s="49">
        <v>10285.410187133199</v>
      </c>
      <c r="AD9" s="49">
        <v>10468.261004623389</v>
      </c>
      <c r="AE9" s="49">
        <v>10679.582843028154</v>
      </c>
      <c r="AF9" s="49">
        <v>10524.743948670823</v>
      </c>
      <c r="AG9" s="49">
        <v>9209.3869123768764</v>
      </c>
      <c r="AH9" s="49">
        <v>9467.1164260738824</v>
      </c>
      <c r="AI9" s="49">
        <v>10279.680272548932</v>
      </c>
      <c r="AU9" s="50"/>
      <c r="BO9" s="50"/>
      <c r="CI9" s="50"/>
      <c r="DC9" s="50"/>
      <c r="DW9" s="50"/>
      <c r="EQ9" s="50"/>
      <c r="FK9" s="50"/>
      <c r="GE9" s="50"/>
      <c r="GY9" s="50"/>
      <c r="HS9" s="50"/>
      <c r="IM9" s="50"/>
      <c r="JG9" s="50"/>
      <c r="KA9" s="50"/>
      <c r="KU9" s="50"/>
      <c r="LO9" s="50"/>
      <c r="MI9" s="50"/>
      <c r="NC9" s="50"/>
      <c r="NW9" s="50"/>
      <c r="OQ9" s="50"/>
      <c r="PK9" s="50"/>
      <c r="QE9" s="50"/>
      <c r="QY9" s="50"/>
      <c r="RS9" s="50"/>
      <c r="SM9" s="50"/>
      <c r="TG9" s="50"/>
      <c r="UA9" s="50"/>
      <c r="UU9" s="50"/>
      <c r="VO9" s="50"/>
      <c r="WI9" s="50"/>
      <c r="XC9" s="50"/>
      <c r="XW9" s="50"/>
      <c r="YQ9" s="50"/>
      <c r="ZK9" s="50"/>
      <c r="AAE9" s="50"/>
      <c r="AAY9" s="50"/>
      <c r="ABS9" s="50"/>
      <c r="ACM9" s="50"/>
      <c r="ADG9" s="50"/>
      <c r="AEA9" s="50"/>
      <c r="AEU9" s="50"/>
      <c r="AFO9" s="50"/>
      <c r="AGI9" s="50"/>
      <c r="AHC9" s="50"/>
      <c r="AHW9" s="50"/>
      <c r="AIQ9" s="50"/>
      <c r="AJK9" s="50"/>
      <c r="AKE9" s="50"/>
      <c r="AKY9" s="50"/>
      <c r="ALS9" s="50"/>
      <c r="AMM9" s="50"/>
      <c r="ANG9" s="50"/>
      <c r="AOA9" s="50"/>
      <c r="AOU9" s="50"/>
      <c r="APO9" s="50"/>
      <c r="AQI9" s="50"/>
      <c r="ARC9" s="50"/>
      <c r="ARW9" s="50"/>
      <c r="ASQ9" s="50"/>
      <c r="ATK9" s="50"/>
      <c r="AUE9" s="50"/>
      <c r="AUY9" s="50"/>
      <c r="AVS9" s="50"/>
      <c r="AWM9" s="50"/>
      <c r="AXG9" s="50"/>
      <c r="AYA9" s="50"/>
      <c r="AYU9" s="50"/>
      <c r="AZO9" s="50"/>
      <c r="BAI9" s="50"/>
      <c r="BBC9" s="50"/>
      <c r="BBW9" s="50"/>
      <c r="BCQ9" s="50"/>
      <c r="BDK9" s="50"/>
      <c r="BEE9" s="50"/>
      <c r="BEY9" s="50"/>
      <c r="BFS9" s="50"/>
      <c r="BGM9" s="50"/>
      <c r="BHG9" s="50"/>
      <c r="BIA9" s="50"/>
      <c r="BIU9" s="50"/>
      <c r="BJO9" s="50"/>
      <c r="BKI9" s="50"/>
      <c r="BLC9" s="50"/>
      <c r="BLW9" s="50"/>
      <c r="BMQ9" s="50"/>
      <c r="BNK9" s="50"/>
      <c r="BOE9" s="50"/>
      <c r="BOY9" s="50"/>
      <c r="BPS9" s="50"/>
      <c r="BQM9" s="50"/>
      <c r="BRG9" s="50"/>
      <c r="BSA9" s="50"/>
      <c r="BSU9" s="50"/>
      <c r="BTO9" s="50"/>
      <c r="BUI9" s="50"/>
      <c r="BVC9" s="50"/>
      <c r="BVW9" s="50"/>
      <c r="BWQ9" s="50"/>
      <c r="BXK9" s="50"/>
      <c r="BYE9" s="50"/>
      <c r="BYY9" s="50"/>
      <c r="BZS9" s="50"/>
      <c r="CAM9" s="50"/>
      <c r="CBG9" s="50"/>
      <c r="CCA9" s="50"/>
      <c r="CCU9" s="50"/>
      <c r="CDO9" s="50"/>
      <c r="CEI9" s="50"/>
      <c r="CFC9" s="50"/>
      <c r="CFW9" s="50"/>
      <c r="CGQ9" s="50"/>
      <c r="CHK9" s="50"/>
      <c r="CIE9" s="50"/>
      <c r="CIY9" s="50"/>
      <c r="CJS9" s="50"/>
      <c r="CKM9" s="50"/>
      <c r="CLG9" s="50"/>
      <c r="CMA9" s="50"/>
      <c r="CMU9" s="50"/>
      <c r="CNO9" s="50"/>
      <c r="COI9" s="50"/>
      <c r="CPC9" s="50"/>
      <c r="CPW9" s="50"/>
      <c r="CQQ9" s="50"/>
      <c r="CRK9" s="50"/>
      <c r="CSE9" s="50"/>
      <c r="CSY9" s="50"/>
      <c r="CTS9" s="50"/>
      <c r="CUM9" s="50"/>
      <c r="CVG9" s="50"/>
      <c r="CWA9" s="50"/>
      <c r="CWU9" s="50"/>
      <c r="CXO9" s="50"/>
      <c r="CYI9" s="50"/>
      <c r="CZC9" s="50"/>
      <c r="CZW9" s="50"/>
      <c r="DAQ9" s="50"/>
      <c r="DBK9" s="50"/>
      <c r="DCE9" s="50"/>
      <c r="DCY9" s="50"/>
      <c r="DDS9" s="50"/>
      <c r="DEM9" s="50"/>
      <c r="DFG9" s="50"/>
      <c r="DGA9" s="50"/>
      <c r="DGU9" s="50"/>
      <c r="DHO9" s="50"/>
      <c r="DII9" s="50"/>
      <c r="DJC9" s="50"/>
      <c r="DJW9" s="50"/>
      <c r="DKQ9" s="50"/>
      <c r="DLK9" s="50"/>
      <c r="DME9" s="50"/>
      <c r="DMY9" s="50"/>
      <c r="DNS9" s="50"/>
      <c r="DOM9" s="50"/>
      <c r="DPG9" s="50"/>
      <c r="DQA9" s="50"/>
      <c r="DQU9" s="50"/>
      <c r="DRO9" s="50"/>
      <c r="DSI9" s="50"/>
      <c r="DTC9" s="50"/>
      <c r="DTW9" s="50"/>
      <c r="DUQ9" s="50"/>
      <c r="DVK9" s="50"/>
      <c r="DWE9" s="50"/>
      <c r="DWY9" s="50"/>
      <c r="DXS9" s="50"/>
      <c r="DYM9" s="50"/>
      <c r="DZG9" s="50"/>
      <c r="EAA9" s="50"/>
      <c r="EAU9" s="50"/>
      <c r="EBO9" s="50"/>
      <c r="ECI9" s="50"/>
      <c r="EDC9" s="50"/>
      <c r="EDW9" s="50"/>
      <c r="EEQ9" s="50"/>
      <c r="EFK9" s="50"/>
      <c r="EGE9" s="50"/>
      <c r="EGY9" s="50"/>
      <c r="EHS9" s="50"/>
      <c r="EIM9" s="50"/>
      <c r="EJG9" s="50"/>
      <c r="EKA9" s="50"/>
      <c r="EKU9" s="50"/>
      <c r="ELO9" s="50"/>
      <c r="EMI9" s="50"/>
      <c r="ENC9" s="50"/>
      <c r="ENW9" s="50"/>
      <c r="EOQ9" s="50"/>
      <c r="EPK9" s="50"/>
      <c r="EQE9" s="50"/>
      <c r="EQY9" s="50"/>
      <c r="ERS9" s="50"/>
      <c r="ESM9" s="50"/>
      <c r="ETG9" s="50"/>
      <c r="EUA9" s="50"/>
      <c r="EUU9" s="50"/>
      <c r="EVO9" s="50"/>
      <c r="EWI9" s="50"/>
      <c r="EXC9" s="50"/>
      <c r="EXW9" s="50"/>
      <c r="EYQ9" s="50"/>
      <c r="EZK9" s="50"/>
      <c r="FAE9" s="50"/>
      <c r="FAY9" s="50"/>
      <c r="FBS9" s="50"/>
      <c r="FCM9" s="50"/>
      <c r="FDG9" s="50"/>
      <c r="FEA9" s="50"/>
      <c r="FEU9" s="50"/>
      <c r="FFO9" s="50"/>
      <c r="FGI9" s="50"/>
      <c r="FHC9" s="50"/>
      <c r="FHW9" s="50"/>
      <c r="FIQ9" s="50"/>
      <c r="FJK9" s="50"/>
      <c r="FKE9" s="50"/>
      <c r="FKY9" s="50"/>
      <c r="FLS9" s="50"/>
      <c r="FMM9" s="50"/>
      <c r="FNG9" s="50"/>
      <c r="FOA9" s="50"/>
      <c r="FOU9" s="50"/>
      <c r="FPO9" s="50"/>
      <c r="FQI9" s="50"/>
      <c r="FRC9" s="50"/>
      <c r="FRW9" s="50"/>
      <c r="FSQ9" s="50"/>
      <c r="FTK9" s="50"/>
      <c r="FUE9" s="50"/>
      <c r="FUY9" s="50"/>
      <c r="FVS9" s="50"/>
      <c r="FWM9" s="50"/>
      <c r="FXG9" s="50"/>
      <c r="FYA9" s="50"/>
      <c r="FYU9" s="50"/>
      <c r="FZO9" s="50"/>
      <c r="GAI9" s="50"/>
      <c r="GBC9" s="50"/>
      <c r="GBW9" s="50"/>
      <c r="GCQ9" s="50"/>
      <c r="GDK9" s="50"/>
      <c r="GEE9" s="50"/>
      <c r="GEY9" s="50"/>
      <c r="GFS9" s="50"/>
      <c r="GGM9" s="50"/>
      <c r="GHG9" s="50"/>
      <c r="GIA9" s="50"/>
      <c r="GIU9" s="50"/>
      <c r="GJO9" s="50"/>
      <c r="GKI9" s="50"/>
      <c r="GLC9" s="50"/>
      <c r="GLW9" s="50"/>
      <c r="GMQ9" s="50"/>
      <c r="GNK9" s="50"/>
      <c r="GOE9" s="50"/>
      <c r="GOY9" s="50"/>
      <c r="GPS9" s="50"/>
      <c r="GQM9" s="50"/>
      <c r="GRG9" s="50"/>
      <c r="GSA9" s="50"/>
      <c r="GSU9" s="50"/>
      <c r="GTO9" s="50"/>
      <c r="GUI9" s="50"/>
      <c r="GVC9" s="50"/>
      <c r="GVW9" s="50"/>
      <c r="GWQ9" s="50"/>
      <c r="GXK9" s="50"/>
      <c r="GYE9" s="50"/>
      <c r="GYY9" s="50"/>
      <c r="GZS9" s="50"/>
      <c r="HAM9" s="50"/>
      <c r="HBG9" s="50"/>
      <c r="HCA9" s="50"/>
      <c r="HCU9" s="50"/>
      <c r="HDO9" s="50"/>
      <c r="HEI9" s="50"/>
      <c r="HFC9" s="50"/>
      <c r="HFW9" s="50"/>
      <c r="HGQ9" s="50"/>
      <c r="HHK9" s="50"/>
      <c r="HIE9" s="50"/>
      <c r="HIY9" s="50"/>
      <c r="HJS9" s="50"/>
      <c r="HKM9" s="50"/>
      <c r="HLG9" s="50"/>
      <c r="HMA9" s="50"/>
      <c r="HMU9" s="50"/>
      <c r="HNO9" s="50"/>
      <c r="HOI9" s="50"/>
      <c r="HPC9" s="50"/>
      <c r="HPW9" s="50"/>
      <c r="HQQ9" s="50"/>
      <c r="HRK9" s="50"/>
      <c r="HSE9" s="50"/>
      <c r="HSY9" s="50"/>
      <c r="HTS9" s="50"/>
      <c r="HUM9" s="50"/>
      <c r="HVG9" s="50"/>
      <c r="HWA9" s="50"/>
      <c r="HWU9" s="50"/>
      <c r="HXO9" s="50"/>
      <c r="HYI9" s="50"/>
      <c r="HZC9" s="50"/>
      <c r="HZW9" s="50"/>
      <c r="IAQ9" s="50"/>
      <c r="IBK9" s="50"/>
      <c r="ICE9" s="50"/>
      <c r="ICY9" s="50"/>
      <c r="IDS9" s="50"/>
      <c r="IEM9" s="50"/>
      <c r="IFG9" s="50"/>
      <c r="IGA9" s="50"/>
      <c r="IGU9" s="50"/>
      <c r="IHO9" s="50"/>
      <c r="III9" s="50"/>
      <c r="IJC9" s="50"/>
      <c r="IJW9" s="50"/>
      <c r="IKQ9" s="50"/>
      <c r="ILK9" s="50"/>
      <c r="IME9" s="50"/>
      <c r="IMY9" s="50"/>
      <c r="INS9" s="50"/>
      <c r="IOM9" s="50"/>
      <c r="IPG9" s="50"/>
      <c r="IQA9" s="50"/>
      <c r="IQU9" s="50"/>
      <c r="IRO9" s="50"/>
      <c r="ISI9" s="50"/>
      <c r="ITC9" s="50"/>
      <c r="ITW9" s="50"/>
      <c r="IUQ9" s="50"/>
      <c r="IVK9" s="50"/>
      <c r="IWE9" s="50"/>
      <c r="IWY9" s="50"/>
      <c r="IXS9" s="50"/>
      <c r="IYM9" s="50"/>
      <c r="IZG9" s="50"/>
      <c r="JAA9" s="50"/>
      <c r="JAU9" s="50"/>
      <c r="JBO9" s="50"/>
      <c r="JCI9" s="50"/>
      <c r="JDC9" s="50"/>
      <c r="JDW9" s="50"/>
      <c r="JEQ9" s="50"/>
      <c r="JFK9" s="50"/>
      <c r="JGE9" s="50"/>
      <c r="JGY9" s="50"/>
      <c r="JHS9" s="50"/>
      <c r="JIM9" s="50"/>
      <c r="JJG9" s="50"/>
      <c r="JKA9" s="50"/>
      <c r="JKU9" s="50"/>
      <c r="JLO9" s="50"/>
      <c r="JMI9" s="50"/>
      <c r="JNC9" s="50"/>
      <c r="JNW9" s="50"/>
      <c r="JOQ9" s="50"/>
      <c r="JPK9" s="50"/>
      <c r="JQE9" s="50"/>
      <c r="JQY9" s="50"/>
      <c r="JRS9" s="50"/>
      <c r="JSM9" s="50"/>
      <c r="JTG9" s="50"/>
      <c r="JUA9" s="50"/>
      <c r="JUU9" s="50"/>
      <c r="JVO9" s="50"/>
      <c r="JWI9" s="50"/>
      <c r="JXC9" s="50"/>
      <c r="JXW9" s="50"/>
      <c r="JYQ9" s="50"/>
      <c r="JZK9" s="50"/>
      <c r="KAE9" s="50"/>
      <c r="KAY9" s="50"/>
      <c r="KBS9" s="50"/>
      <c r="KCM9" s="50"/>
      <c r="KDG9" s="50"/>
      <c r="KEA9" s="50"/>
      <c r="KEU9" s="50"/>
      <c r="KFO9" s="50"/>
      <c r="KGI9" s="50"/>
      <c r="KHC9" s="50"/>
      <c r="KHW9" s="50"/>
      <c r="KIQ9" s="50"/>
      <c r="KJK9" s="50"/>
      <c r="KKE9" s="50"/>
      <c r="KKY9" s="50"/>
      <c r="KLS9" s="50"/>
      <c r="KMM9" s="50"/>
      <c r="KNG9" s="50"/>
      <c r="KOA9" s="50"/>
      <c r="KOU9" s="50"/>
      <c r="KPO9" s="50"/>
      <c r="KQI9" s="50"/>
      <c r="KRC9" s="50"/>
      <c r="KRW9" s="50"/>
      <c r="KSQ9" s="50"/>
      <c r="KTK9" s="50"/>
      <c r="KUE9" s="50"/>
      <c r="KUY9" s="50"/>
      <c r="KVS9" s="50"/>
      <c r="KWM9" s="50"/>
      <c r="KXG9" s="50"/>
      <c r="KYA9" s="50"/>
      <c r="KYU9" s="50"/>
      <c r="KZO9" s="50"/>
      <c r="LAI9" s="50"/>
      <c r="LBC9" s="50"/>
      <c r="LBW9" s="50"/>
      <c r="LCQ9" s="50"/>
      <c r="LDK9" s="50"/>
      <c r="LEE9" s="50"/>
      <c r="LEY9" s="50"/>
      <c r="LFS9" s="50"/>
      <c r="LGM9" s="50"/>
      <c r="LHG9" s="50"/>
      <c r="LIA9" s="50"/>
      <c r="LIU9" s="50"/>
      <c r="LJO9" s="50"/>
      <c r="LKI9" s="50"/>
      <c r="LLC9" s="50"/>
      <c r="LLW9" s="50"/>
      <c r="LMQ9" s="50"/>
      <c r="LNK9" s="50"/>
      <c r="LOE9" s="50"/>
      <c r="LOY9" s="50"/>
      <c r="LPS9" s="50"/>
      <c r="LQM9" s="50"/>
      <c r="LRG9" s="50"/>
      <c r="LSA9" s="50"/>
      <c r="LSU9" s="50"/>
      <c r="LTO9" s="50"/>
      <c r="LUI9" s="50"/>
      <c r="LVC9" s="50"/>
      <c r="LVW9" s="50"/>
      <c r="LWQ9" s="50"/>
      <c r="LXK9" s="50"/>
      <c r="LYE9" s="50"/>
      <c r="LYY9" s="50"/>
      <c r="LZS9" s="50"/>
      <c r="MAM9" s="50"/>
      <c r="MBG9" s="50"/>
      <c r="MCA9" s="50"/>
      <c r="MCU9" s="50"/>
      <c r="MDO9" s="50"/>
      <c r="MEI9" s="50"/>
      <c r="MFC9" s="50"/>
      <c r="MFW9" s="50"/>
      <c r="MGQ9" s="50"/>
      <c r="MHK9" s="50"/>
      <c r="MIE9" s="50"/>
      <c r="MIY9" s="50"/>
      <c r="MJS9" s="50"/>
      <c r="MKM9" s="50"/>
      <c r="MLG9" s="50"/>
      <c r="MMA9" s="50"/>
      <c r="MMU9" s="50"/>
      <c r="MNO9" s="50"/>
      <c r="MOI9" s="50"/>
      <c r="MPC9" s="50"/>
      <c r="MPW9" s="50"/>
      <c r="MQQ9" s="50"/>
      <c r="MRK9" s="50"/>
      <c r="MSE9" s="50"/>
      <c r="MSY9" s="50"/>
      <c r="MTS9" s="50"/>
      <c r="MUM9" s="50"/>
      <c r="MVG9" s="50"/>
      <c r="MWA9" s="50"/>
      <c r="MWU9" s="50"/>
      <c r="MXO9" s="50"/>
      <c r="MYI9" s="50"/>
      <c r="MZC9" s="50"/>
      <c r="MZW9" s="50"/>
      <c r="NAQ9" s="50"/>
      <c r="NBK9" s="50"/>
      <c r="NCE9" s="50"/>
      <c r="NCY9" s="50"/>
      <c r="NDS9" s="50"/>
      <c r="NEM9" s="50"/>
      <c r="NFG9" s="50"/>
      <c r="NGA9" s="50"/>
      <c r="NGU9" s="50"/>
      <c r="NHO9" s="50"/>
      <c r="NII9" s="50"/>
      <c r="NJC9" s="50"/>
      <c r="NJW9" s="50"/>
      <c r="NKQ9" s="50"/>
      <c r="NLK9" s="50"/>
      <c r="NME9" s="50"/>
      <c r="NMY9" s="50"/>
      <c r="NNS9" s="50"/>
      <c r="NOM9" s="50"/>
      <c r="NPG9" s="50"/>
      <c r="NQA9" s="50"/>
      <c r="NQU9" s="50"/>
      <c r="NRO9" s="50"/>
      <c r="NSI9" s="50"/>
      <c r="NTC9" s="50"/>
      <c r="NTW9" s="50"/>
      <c r="NUQ9" s="50"/>
      <c r="NVK9" s="50"/>
      <c r="NWE9" s="50"/>
      <c r="NWY9" s="50"/>
      <c r="NXS9" s="50"/>
      <c r="NYM9" s="50"/>
      <c r="NZG9" s="50"/>
      <c r="OAA9" s="50"/>
      <c r="OAU9" s="50"/>
      <c r="OBO9" s="50"/>
      <c r="OCI9" s="50"/>
      <c r="ODC9" s="50"/>
      <c r="ODW9" s="50"/>
      <c r="OEQ9" s="50"/>
      <c r="OFK9" s="50"/>
      <c r="OGE9" s="50"/>
      <c r="OGY9" s="50"/>
      <c r="OHS9" s="50"/>
      <c r="OIM9" s="50"/>
      <c r="OJG9" s="50"/>
      <c r="OKA9" s="50"/>
      <c r="OKU9" s="50"/>
      <c r="OLO9" s="50"/>
      <c r="OMI9" s="50"/>
      <c r="ONC9" s="50"/>
      <c r="ONW9" s="50"/>
      <c r="OOQ9" s="50"/>
      <c r="OPK9" s="50"/>
      <c r="OQE9" s="50"/>
      <c r="OQY9" s="50"/>
      <c r="ORS9" s="50"/>
      <c r="OSM9" s="50"/>
      <c r="OTG9" s="50"/>
      <c r="OUA9" s="50"/>
      <c r="OUU9" s="50"/>
      <c r="OVO9" s="50"/>
      <c r="OWI9" s="50"/>
      <c r="OXC9" s="50"/>
      <c r="OXW9" s="50"/>
      <c r="OYQ9" s="50"/>
      <c r="OZK9" s="50"/>
      <c r="PAE9" s="50"/>
      <c r="PAY9" s="50"/>
      <c r="PBS9" s="50"/>
      <c r="PCM9" s="50"/>
      <c r="PDG9" s="50"/>
      <c r="PEA9" s="50"/>
      <c r="PEU9" s="50"/>
      <c r="PFO9" s="50"/>
      <c r="PGI9" s="50"/>
      <c r="PHC9" s="50"/>
      <c r="PHW9" s="50"/>
      <c r="PIQ9" s="50"/>
      <c r="PJK9" s="50"/>
      <c r="PKE9" s="50"/>
      <c r="PKY9" s="50"/>
      <c r="PLS9" s="50"/>
      <c r="PMM9" s="50"/>
      <c r="PNG9" s="50"/>
      <c r="POA9" s="50"/>
      <c r="POU9" s="50"/>
      <c r="PPO9" s="50"/>
      <c r="PQI9" s="50"/>
      <c r="PRC9" s="50"/>
      <c r="PRW9" s="50"/>
      <c r="PSQ9" s="50"/>
      <c r="PTK9" s="50"/>
      <c r="PUE9" s="50"/>
      <c r="PUY9" s="50"/>
      <c r="PVS9" s="50"/>
      <c r="PWM9" s="50"/>
      <c r="PXG9" s="50"/>
      <c r="PYA9" s="50"/>
      <c r="PYU9" s="50"/>
      <c r="PZO9" s="50"/>
      <c r="QAI9" s="50"/>
      <c r="QBC9" s="50"/>
      <c r="QBW9" s="50"/>
      <c r="QCQ9" s="50"/>
      <c r="QDK9" s="50"/>
      <c r="QEE9" s="50"/>
      <c r="QEY9" s="50"/>
      <c r="QFS9" s="50"/>
      <c r="QGM9" s="50"/>
      <c r="QHG9" s="50"/>
      <c r="QIA9" s="50"/>
      <c r="QIU9" s="50"/>
      <c r="QJO9" s="50"/>
      <c r="QKI9" s="50"/>
      <c r="QLC9" s="50"/>
      <c r="QLW9" s="50"/>
      <c r="QMQ9" s="50"/>
      <c r="QNK9" s="50"/>
      <c r="QOE9" s="50"/>
      <c r="QOY9" s="50"/>
      <c r="QPS9" s="50"/>
      <c r="QQM9" s="50"/>
      <c r="QRG9" s="50"/>
      <c r="QSA9" s="50"/>
      <c r="QSU9" s="50"/>
      <c r="QTO9" s="50"/>
      <c r="QUI9" s="50"/>
      <c r="QVC9" s="50"/>
      <c r="QVW9" s="50"/>
      <c r="QWQ9" s="50"/>
      <c r="QXK9" s="50"/>
      <c r="QYE9" s="50"/>
      <c r="QYY9" s="50"/>
      <c r="QZS9" s="50"/>
      <c r="RAM9" s="50"/>
      <c r="RBG9" s="50"/>
      <c r="RCA9" s="50"/>
      <c r="RCU9" s="50"/>
      <c r="RDO9" s="50"/>
      <c r="REI9" s="50"/>
      <c r="RFC9" s="50"/>
      <c r="RFW9" s="50"/>
      <c r="RGQ9" s="50"/>
      <c r="RHK9" s="50"/>
      <c r="RIE9" s="50"/>
      <c r="RIY9" s="50"/>
      <c r="RJS9" s="50"/>
      <c r="RKM9" s="50"/>
      <c r="RLG9" s="50"/>
      <c r="RMA9" s="50"/>
      <c r="RMU9" s="50"/>
      <c r="RNO9" s="50"/>
      <c r="ROI9" s="50"/>
      <c r="RPC9" s="50"/>
      <c r="RPW9" s="50"/>
      <c r="RQQ9" s="50"/>
      <c r="RRK9" s="50"/>
      <c r="RSE9" s="50"/>
      <c r="RSY9" s="50"/>
      <c r="RTS9" s="50"/>
      <c r="RUM9" s="50"/>
      <c r="RVG9" s="50"/>
      <c r="RWA9" s="50"/>
      <c r="RWU9" s="50"/>
      <c r="RXO9" s="50"/>
      <c r="RYI9" s="50"/>
      <c r="RZC9" s="50"/>
      <c r="RZW9" s="50"/>
      <c r="SAQ9" s="50"/>
      <c r="SBK9" s="50"/>
      <c r="SCE9" s="50"/>
      <c r="SCY9" s="50"/>
      <c r="SDS9" s="50"/>
      <c r="SEM9" s="50"/>
      <c r="SFG9" s="50"/>
      <c r="SGA9" s="50"/>
      <c r="SGU9" s="50"/>
      <c r="SHO9" s="50"/>
      <c r="SII9" s="50"/>
      <c r="SJC9" s="50"/>
      <c r="SJW9" s="50"/>
      <c r="SKQ9" s="50"/>
      <c r="SLK9" s="50"/>
      <c r="SME9" s="50"/>
      <c r="SMY9" s="50"/>
      <c r="SNS9" s="50"/>
      <c r="SOM9" s="50"/>
      <c r="SPG9" s="50"/>
      <c r="SQA9" s="50"/>
      <c r="SQU9" s="50"/>
      <c r="SRO9" s="50"/>
      <c r="SSI9" s="50"/>
      <c r="STC9" s="50"/>
      <c r="STW9" s="50"/>
      <c r="SUQ9" s="50"/>
      <c r="SVK9" s="50"/>
      <c r="SWE9" s="50"/>
      <c r="SWY9" s="50"/>
      <c r="SXS9" s="50"/>
      <c r="SYM9" s="50"/>
      <c r="SZG9" s="50"/>
      <c r="TAA9" s="50"/>
      <c r="TAU9" s="50"/>
      <c r="TBO9" s="50"/>
      <c r="TCI9" s="50"/>
      <c r="TDC9" s="50"/>
      <c r="TDW9" s="50"/>
      <c r="TEQ9" s="50"/>
      <c r="TFK9" s="50"/>
      <c r="TGE9" s="50"/>
      <c r="TGY9" s="50"/>
      <c r="THS9" s="50"/>
      <c r="TIM9" s="50"/>
      <c r="TJG9" s="50"/>
      <c r="TKA9" s="50"/>
      <c r="TKU9" s="50"/>
      <c r="TLO9" s="50"/>
      <c r="TMI9" s="50"/>
      <c r="TNC9" s="50"/>
      <c r="TNW9" s="50"/>
      <c r="TOQ9" s="50"/>
      <c r="TPK9" s="50"/>
      <c r="TQE9" s="50"/>
      <c r="TQY9" s="50"/>
      <c r="TRS9" s="50"/>
      <c r="TSM9" s="50"/>
      <c r="TTG9" s="50"/>
      <c r="TUA9" s="50"/>
      <c r="TUU9" s="50"/>
      <c r="TVO9" s="50"/>
      <c r="TWI9" s="50"/>
      <c r="TXC9" s="50"/>
      <c r="TXW9" s="50"/>
      <c r="TYQ9" s="50"/>
      <c r="TZK9" s="50"/>
      <c r="UAE9" s="50"/>
      <c r="UAY9" s="50"/>
      <c r="UBS9" s="50"/>
      <c r="UCM9" s="50"/>
      <c r="UDG9" s="50"/>
      <c r="UEA9" s="50"/>
      <c r="UEU9" s="50"/>
      <c r="UFO9" s="50"/>
      <c r="UGI9" s="50"/>
      <c r="UHC9" s="50"/>
      <c r="UHW9" s="50"/>
      <c r="UIQ9" s="50"/>
      <c r="UJK9" s="50"/>
      <c r="UKE9" s="50"/>
      <c r="UKY9" s="50"/>
      <c r="ULS9" s="50"/>
      <c r="UMM9" s="50"/>
      <c r="UNG9" s="50"/>
      <c r="UOA9" s="50"/>
      <c r="UOU9" s="50"/>
      <c r="UPO9" s="50"/>
      <c r="UQI9" s="50"/>
      <c r="URC9" s="50"/>
      <c r="URW9" s="50"/>
      <c r="USQ9" s="50"/>
      <c r="UTK9" s="50"/>
      <c r="UUE9" s="50"/>
      <c r="UUY9" s="50"/>
      <c r="UVS9" s="50"/>
      <c r="UWM9" s="50"/>
      <c r="UXG9" s="50"/>
      <c r="UYA9" s="50"/>
      <c r="UYU9" s="50"/>
      <c r="UZO9" s="50"/>
      <c r="VAI9" s="50"/>
      <c r="VBC9" s="50"/>
      <c r="VBW9" s="50"/>
      <c r="VCQ9" s="50"/>
      <c r="VDK9" s="50"/>
      <c r="VEE9" s="50"/>
      <c r="VEY9" s="50"/>
      <c r="VFS9" s="50"/>
      <c r="VGM9" s="50"/>
      <c r="VHG9" s="50"/>
      <c r="VIA9" s="50"/>
      <c r="VIU9" s="50"/>
      <c r="VJO9" s="50"/>
      <c r="VKI9" s="50"/>
      <c r="VLC9" s="50"/>
      <c r="VLW9" s="50"/>
      <c r="VMQ9" s="50"/>
      <c r="VNK9" s="50"/>
      <c r="VOE9" s="50"/>
      <c r="VOY9" s="50"/>
      <c r="VPS9" s="50"/>
      <c r="VQM9" s="50"/>
      <c r="VRG9" s="50"/>
      <c r="VSA9" s="50"/>
      <c r="VSU9" s="50"/>
      <c r="VTO9" s="50"/>
      <c r="VUI9" s="50"/>
      <c r="VVC9" s="50"/>
      <c r="VVW9" s="50"/>
      <c r="VWQ9" s="50"/>
      <c r="VXK9" s="50"/>
      <c r="VYE9" s="50"/>
      <c r="VYY9" s="50"/>
      <c r="VZS9" s="50"/>
      <c r="WAM9" s="50"/>
      <c r="WBG9" s="50"/>
      <c r="WCA9" s="50"/>
      <c r="WCU9" s="50"/>
      <c r="WDO9" s="50"/>
      <c r="WEI9" s="50"/>
      <c r="WFC9" s="50"/>
      <c r="WFW9" s="50"/>
      <c r="WGQ9" s="50"/>
      <c r="WHK9" s="50"/>
      <c r="WIE9" s="50"/>
      <c r="WIY9" s="50"/>
      <c r="WJS9" s="50"/>
      <c r="WKM9" s="50"/>
      <c r="WLG9" s="50"/>
      <c r="WMA9" s="50"/>
      <c r="WMU9" s="50"/>
      <c r="WNO9" s="50"/>
      <c r="WOI9" s="50"/>
      <c r="WPC9" s="50"/>
      <c r="WPW9" s="50"/>
      <c r="WQQ9" s="50"/>
      <c r="WRK9" s="50"/>
      <c r="WSE9" s="50"/>
      <c r="WSY9" s="50"/>
      <c r="WTS9" s="50"/>
      <c r="WUM9" s="50"/>
      <c r="WVG9" s="50"/>
      <c r="WWA9" s="50"/>
      <c r="WWU9" s="50"/>
      <c r="WXO9" s="50"/>
      <c r="WYI9" s="50"/>
      <c r="WZC9" s="50"/>
      <c r="WZW9" s="50"/>
      <c r="XAQ9" s="50"/>
      <c r="XBK9" s="50"/>
      <c r="XCE9" s="50"/>
      <c r="XCY9" s="50"/>
      <c r="XDS9" s="50"/>
      <c r="XEM9" s="50"/>
    </row>
    <row r="10" spans="1:1007 1027:2047 2067:3067 3087:4087 4107:5107 5127:6127 6147:7167 7187:8187 8207:9207 9227:10227 10247:11247 11267:12287 12307:13307 13327:14327 14347:15347 15367:16367" s="51" customFormat="1" ht="18" customHeight="1" x14ac:dyDescent="0.2">
      <c r="A10" s="48" t="s">
        <v>7</v>
      </c>
      <c r="B10" s="49"/>
      <c r="C10" s="49">
        <v>1749.2</v>
      </c>
      <c r="D10" s="49">
        <v>1891.3334476874099</v>
      </c>
      <c r="E10" s="49">
        <v>2013.5558255651899</v>
      </c>
      <c r="F10" s="49">
        <v>1887.6656051561499</v>
      </c>
      <c r="G10" s="49">
        <v>1991.2201413082601</v>
      </c>
      <c r="H10" s="49">
        <v>2215.7408337492502</v>
      </c>
      <c r="I10" s="49">
        <v>2505.5307067065</v>
      </c>
      <c r="J10" s="49">
        <v>3206.5319985771998</v>
      </c>
      <c r="K10" s="49">
        <v>3162.5403220261901</v>
      </c>
      <c r="L10" s="49">
        <v>3642.9206311763401</v>
      </c>
      <c r="M10" s="49">
        <v>3936.7804253956101</v>
      </c>
      <c r="N10" s="49">
        <v>4247.2565345401699</v>
      </c>
      <c r="O10" s="49">
        <v>4912.4343280393196</v>
      </c>
      <c r="P10" s="49">
        <v>5668.4494190204196</v>
      </c>
      <c r="Q10" s="49">
        <v>6206.8693720797</v>
      </c>
      <c r="R10" s="49">
        <v>6719.9850885738897</v>
      </c>
      <c r="S10" s="49">
        <v>6102.4190452372704</v>
      </c>
      <c r="T10" s="49">
        <v>6563.8195026801304</v>
      </c>
      <c r="U10" s="49">
        <v>6513.6223992246096</v>
      </c>
      <c r="V10" s="49">
        <v>5955.8358262531201</v>
      </c>
      <c r="W10" s="49">
        <v>6074.7694690784801</v>
      </c>
      <c r="X10" s="49">
        <v>5939.3979406348799</v>
      </c>
      <c r="Y10" s="49">
        <v>5921.6076334654699</v>
      </c>
      <c r="Z10" s="49">
        <v>5545.1052789372097</v>
      </c>
      <c r="AA10" s="49">
        <v>4929.0921198528804</v>
      </c>
      <c r="AB10" s="49">
        <v>5252.9576451482999</v>
      </c>
      <c r="AC10" s="49">
        <v>5203.4749604223298</v>
      </c>
      <c r="AD10" s="49">
        <v>5608.6839435477305</v>
      </c>
      <c r="AE10" s="49">
        <v>5522.7180179594998</v>
      </c>
      <c r="AF10" s="49">
        <v>5808.6668121416697</v>
      </c>
      <c r="AG10" s="49">
        <v>4939.0543925572802</v>
      </c>
      <c r="AH10" s="49">
        <v>5189.0818535465996</v>
      </c>
      <c r="AI10" s="49">
        <v>4984.3713067172403</v>
      </c>
      <c r="AU10" s="50"/>
      <c r="BO10" s="50"/>
      <c r="CI10" s="50"/>
      <c r="DC10" s="50"/>
      <c r="DW10" s="50"/>
      <c r="EQ10" s="50"/>
      <c r="FK10" s="50"/>
      <c r="GE10" s="50"/>
      <c r="GY10" s="50"/>
      <c r="HS10" s="50"/>
      <c r="IM10" s="50"/>
      <c r="JG10" s="50"/>
      <c r="KA10" s="50"/>
      <c r="KU10" s="50"/>
      <c r="LO10" s="50"/>
      <c r="MI10" s="50"/>
      <c r="NC10" s="50"/>
      <c r="NW10" s="50"/>
      <c r="OQ10" s="50"/>
      <c r="PK10" s="50"/>
      <c r="QE10" s="50"/>
      <c r="QY10" s="50"/>
      <c r="RS10" s="50"/>
      <c r="SM10" s="50"/>
      <c r="TG10" s="50"/>
      <c r="UA10" s="50"/>
      <c r="UU10" s="50"/>
      <c r="VO10" s="50"/>
      <c r="WI10" s="50"/>
      <c r="XC10" s="50"/>
      <c r="XW10" s="50"/>
      <c r="YQ10" s="50"/>
      <c r="ZK10" s="50"/>
      <c r="AAE10" s="50"/>
      <c r="AAY10" s="50"/>
      <c r="ABS10" s="50"/>
      <c r="ACM10" s="50"/>
      <c r="ADG10" s="50"/>
      <c r="AEA10" s="50"/>
      <c r="AEU10" s="50"/>
      <c r="AFO10" s="50"/>
      <c r="AGI10" s="50"/>
      <c r="AHC10" s="50"/>
      <c r="AHW10" s="50"/>
      <c r="AIQ10" s="50"/>
      <c r="AJK10" s="50"/>
      <c r="AKE10" s="50"/>
      <c r="AKY10" s="50"/>
      <c r="ALS10" s="50"/>
      <c r="AMM10" s="50"/>
      <c r="ANG10" s="50"/>
      <c r="AOA10" s="50"/>
      <c r="AOU10" s="50"/>
      <c r="APO10" s="50"/>
      <c r="AQI10" s="50"/>
      <c r="ARC10" s="50"/>
      <c r="ARW10" s="50"/>
      <c r="ASQ10" s="50"/>
      <c r="ATK10" s="50"/>
      <c r="AUE10" s="50"/>
      <c r="AUY10" s="50"/>
      <c r="AVS10" s="50"/>
      <c r="AWM10" s="50"/>
      <c r="AXG10" s="50"/>
      <c r="AYA10" s="50"/>
      <c r="AYU10" s="50"/>
      <c r="AZO10" s="50"/>
      <c r="BAI10" s="50"/>
      <c r="BBC10" s="50"/>
      <c r="BBW10" s="50"/>
      <c r="BCQ10" s="50"/>
      <c r="BDK10" s="50"/>
      <c r="BEE10" s="50"/>
      <c r="BEY10" s="50"/>
      <c r="BFS10" s="50"/>
      <c r="BGM10" s="50"/>
      <c r="BHG10" s="50"/>
      <c r="BIA10" s="50"/>
      <c r="BIU10" s="50"/>
      <c r="BJO10" s="50"/>
      <c r="BKI10" s="50"/>
      <c r="BLC10" s="50"/>
      <c r="BLW10" s="50"/>
      <c r="BMQ10" s="50"/>
      <c r="BNK10" s="50"/>
      <c r="BOE10" s="50"/>
      <c r="BOY10" s="50"/>
      <c r="BPS10" s="50"/>
      <c r="BQM10" s="50"/>
      <c r="BRG10" s="50"/>
      <c r="BSA10" s="50"/>
      <c r="BSU10" s="50"/>
      <c r="BTO10" s="50"/>
      <c r="BUI10" s="50"/>
      <c r="BVC10" s="50"/>
      <c r="BVW10" s="50"/>
      <c r="BWQ10" s="50"/>
      <c r="BXK10" s="50"/>
      <c r="BYE10" s="50"/>
      <c r="BYY10" s="50"/>
      <c r="BZS10" s="50"/>
      <c r="CAM10" s="50"/>
      <c r="CBG10" s="50"/>
      <c r="CCA10" s="50"/>
      <c r="CCU10" s="50"/>
      <c r="CDO10" s="50"/>
      <c r="CEI10" s="50"/>
      <c r="CFC10" s="50"/>
      <c r="CFW10" s="50"/>
      <c r="CGQ10" s="50"/>
      <c r="CHK10" s="50"/>
      <c r="CIE10" s="50"/>
      <c r="CIY10" s="50"/>
      <c r="CJS10" s="50"/>
      <c r="CKM10" s="50"/>
      <c r="CLG10" s="50"/>
      <c r="CMA10" s="50"/>
      <c r="CMU10" s="50"/>
      <c r="CNO10" s="50"/>
      <c r="COI10" s="50"/>
      <c r="CPC10" s="50"/>
      <c r="CPW10" s="50"/>
      <c r="CQQ10" s="50"/>
      <c r="CRK10" s="50"/>
      <c r="CSE10" s="50"/>
      <c r="CSY10" s="50"/>
      <c r="CTS10" s="50"/>
      <c r="CUM10" s="50"/>
      <c r="CVG10" s="50"/>
      <c r="CWA10" s="50"/>
      <c r="CWU10" s="50"/>
      <c r="CXO10" s="50"/>
      <c r="CYI10" s="50"/>
      <c r="CZC10" s="50"/>
      <c r="CZW10" s="50"/>
      <c r="DAQ10" s="50"/>
      <c r="DBK10" s="50"/>
      <c r="DCE10" s="50"/>
      <c r="DCY10" s="50"/>
      <c r="DDS10" s="50"/>
      <c r="DEM10" s="50"/>
      <c r="DFG10" s="50"/>
      <c r="DGA10" s="50"/>
      <c r="DGU10" s="50"/>
      <c r="DHO10" s="50"/>
      <c r="DII10" s="50"/>
      <c r="DJC10" s="50"/>
      <c r="DJW10" s="50"/>
      <c r="DKQ10" s="50"/>
      <c r="DLK10" s="50"/>
      <c r="DME10" s="50"/>
      <c r="DMY10" s="50"/>
      <c r="DNS10" s="50"/>
      <c r="DOM10" s="50"/>
      <c r="DPG10" s="50"/>
      <c r="DQA10" s="50"/>
      <c r="DQU10" s="50"/>
      <c r="DRO10" s="50"/>
      <c r="DSI10" s="50"/>
      <c r="DTC10" s="50"/>
      <c r="DTW10" s="50"/>
      <c r="DUQ10" s="50"/>
      <c r="DVK10" s="50"/>
      <c r="DWE10" s="50"/>
      <c r="DWY10" s="50"/>
      <c r="DXS10" s="50"/>
      <c r="DYM10" s="50"/>
      <c r="DZG10" s="50"/>
      <c r="EAA10" s="50"/>
      <c r="EAU10" s="50"/>
      <c r="EBO10" s="50"/>
      <c r="ECI10" s="50"/>
      <c r="EDC10" s="50"/>
      <c r="EDW10" s="50"/>
      <c r="EEQ10" s="50"/>
      <c r="EFK10" s="50"/>
      <c r="EGE10" s="50"/>
      <c r="EGY10" s="50"/>
      <c r="EHS10" s="50"/>
      <c r="EIM10" s="50"/>
      <c r="EJG10" s="50"/>
      <c r="EKA10" s="50"/>
      <c r="EKU10" s="50"/>
      <c r="ELO10" s="50"/>
      <c r="EMI10" s="50"/>
      <c r="ENC10" s="50"/>
      <c r="ENW10" s="50"/>
      <c r="EOQ10" s="50"/>
      <c r="EPK10" s="50"/>
      <c r="EQE10" s="50"/>
      <c r="EQY10" s="50"/>
      <c r="ERS10" s="50"/>
      <c r="ESM10" s="50"/>
      <c r="ETG10" s="50"/>
      <c r="EUA10" s="50"/>
      <c r="EUU10" s="50"/>
      <c r="EVO10" s="50"/>
      <c r="EWI10" s="50"/>
      <c r="EXC10" s="50"/>
      <c r="EXW10" s="50"/>
      <c r="EYQ10" s="50"/>
      <c r="EZK10" s="50"/>
      <c r="FAE10" s="50"/>
      <c r="FAY10" s="50"/>
      <c r="FBS10" s="50"/>
      <c r="FCM10" s="50"/>
      <c r="FDG10" s="50"/>
      <c r="FEA10" s="50"/>
      <c r="FEU10" s="50"/>
      <c r="FFO10" s="50"/>
      <c r="FGI10" s="50"/>
      <c r="FHC10" s="50"/>
      <c r="FHW10" s="50"/>
      <c r="FIQ10" s="50"/>
      <c r="FJK10" s="50"/>
      <c r="FKE10" s="50"/>
      <c r="FKY10" s="50"/>
      <c r="FLS10" s="50"/>
      <c r="FMM10" s="50"/>
      <c r="FNG10" s="50"/>
      <c r="FOA10" s="50"/>
      <c r="FOU10" s="50"/>
      <c r="FPO10" s="50"/>
      <c r="FQI10" s="50"/>
      <c r="FRC10" s="50"/>
      <c r="FRW10" s="50"/>
      <c r="FSQ10" s="50"/>
      <c r="FTK10" s="50"/>
      <c r="FUE10" s="50"/>
      <c r="FUY10" s="50"/>
      <c r="FVS10" s="50"/>
      <c r="FWM10" s="50"/>
      <c r="FXG10" s="50"/>
      <c r="FYA10" s="50"/>
      <c r="FYU10" s="50"/>
      <c r="FZO10" s="50"/>
      <c r="GAI10" s="50"/>
      <c r="GBC10" s="50"/>
      <c r="GBW10" s="50"/>
      <c r="GCQ10" s="50"/>
      <c r="GDK10" s="50"/>
      <c r="GEE10" s="50"/>
      <c r="GEY10" s="50"/>
      <c r="GFS10" s="50"/>
      <c r="GGM10" s="50"/>
      <c r="GHG10" s="50"/>
      <c r="GIA10" s="50"/>
      <c r="GIU10" s="50"/>
      <c r="GJO10" s="50"/>
      <c r="GKI10" s="50"/>
      <c r="GLC10" s="50"/>
      <c r="GLW10" s="50"/>
      <c r="GMQ10" s="50"/>
      <c r="GNK10" s="50"/>
      <c r="GOE10" s="50"/>
      <c r="GOY10" s="50"/>
      <c r="GPS10" s="50"/>
      <c r="GQM10" s="50"/>
      <c r="GRG10" s="50"/>
      <c r="GSA10" s="50"/>
      <c r="GSU10" s="50"/>
      <c r="GTO10" s="50"/>
      <c r="GUI10" s="50"/>
      <c r="GVC10" s="50"/>
      <c r="GVW10" s="50"/>
      <c r="GWQ10" s="50"/>
      <c r="GXK10" s="50"/>
      <c r="GYE10" s="50"/>
      <c r="GYY10" s="50"/>
      <c r="GZS10" s="50"/>
      <c r="HAM10" s="50"/>
      <c r="HBG10" s="50"/>
      <c r="HCA10" s="50"/>
      <c r="HCU10" s="50"/>
      <c r="HDO10" s="50"/>
      <c r="HEI10" s="50"/>
      <c r="HFC10" s="50"/>
      <c r="HFW10" s="50"/>
      <c r="HGQ10" s="50"/>
      <c r="HHK10" s="50"/>
      <c r="HIE10" s="50"/>
      <c r="HIY10" s="50"/>
      <c r="HJS10" s="50"/>
      <c r="HKM10" s="50"/>
      <c r="HLG10" s="50"/>
      <c r="HMA10" s="50"/>
      <c r="HMU10" s="50"/>
      <c r="HNO10" s="50"/>
      <c r="HOI10" s="50"/>
      <c r="HPC10" s="50"/>
      <c r="HPW10" s="50"/>
      <c r="HQQ10" s="50"/>
      <c r="HRK10" s="50"/>
      <c r="HSE10" s="50"/>
      <c r="HSY10" s="50"/>
      <c r="HTS10" s="50"/>
      <c r="HUM10" s="50"/>
      <c r="HVG10" s="50"/>
      <c r="HWA10" s="50"/>
      <c r="HWU10" s="50"/>
      <c r="HXO10" s="50"/>
      <c r="HYI10" s="50"/>
      <c r="HZC10" s="50"/>
      <c r="HZW10" s="50"/>
      <c r="IAQ10" s="50"/>
      <c r="IBK10" s="50"/>
      <c r="ICE10" s="50"/>
      <c r="ICY10" s="50"/>
      <c r="IDS10" s="50"/>
      <c r="IEM10" s="50"/>
      <c r="IFG10" s="50"/>
      <c r="IGA10" s="50"/>
      <c r="IGU10" s="50"/>
      <c r="IHO10" s="50"/>
      <c r="III10" s="50"/>
      <c r="IJC10" s="50"/>
      <c r="IJW10" s="50"/>
      <c r="IKQ10" s="50"/>
      <c r="ILK10" s="50"/>
      <c r="IME10" s="50"/>
      <c r="IMY10" s="50"/>
      <c r="INS10" s="50"/>
      <c r="IOM10" s="50"/>
      <c r="IPG10" s="50"/>
      <c r="IQA10" s="50"/>
      <c r="IQU10" s="50"/>
      <c r="IRO10" s="50"/>
      <c r="ISI10" s="50"/>
      <c r="ITC10" s="50"/>
      <c r="ITW10" s="50"/>
      <c r="IUQ10" s="50"/>
      <c r="IVK10" s="50"/>
      <c r="IWE10" s="50"/>
      <c r="IWY10" s="50"/>
      <c r="IXS10" s="50"/>
      <c r="IYM10" s="50"/>
      <c r="IZG10" s="50"/>
      <c r="JAA10" s="50"/>
      <c r="JAU10" s="50"/>
      <c r="JBO10" s="50"/>
      <c r="JCI10" s="50"/>
      <c r="JDC10" s="50"/>
      <c r="JDW10" s="50"/>
      <c r="JEQ10" s="50"/>
      <c r="JFK10" s="50"/>
      <c r="JGE10" s="50"/>
      <c r="JGY10" s="50"/>
      <c r="JHS10" s="50"/>
      <c r="JIM10" s="50"/>
      <c r="JJG10" s="50"/>
      <c r="JKA10" s="50"/>
      <c r="JKU10" s="50"/>
      <c r="JLO10" s="50"/>
      <c r="JMI10" s="50"/>
      <c r="JNC10" s="50"/>
      <c r="JNW10" s="50"/>
      <c r="JOQ10" s="50"/>
      <c r="JPK10" s="50"/>
      <c r="JQE10" s="50"/>
      <c r="JQY10" s="50"/>
      <c r="JRS10" s="50"/>
      <c r="JSM10" s="50"/>
      <c r="JTG10" s="50"/>
      <c r="JUA10" s="50"/>
      <c r="JUU10" s="50"/>
      <c r="JVO10" s="50"/>
      <c r="JWI10" s="50"/>
      <c r="JXC10" s="50"/>
      <c r="JXW10" s="50"/>
      <c r="JYQ10" s="50"/>
      <c r="JZK10" s="50"/>
      <c r="KAE10" s="50"/>
      <c r="KAY10" s="50"/>
      <c r="KBS10" s="50"/>
      <c r="KCM10" s="50"/>
      <c r="KDG10" s="50"/>
      <c r="KEA10" s="50"/>
      <c r="KEU10" s="50"/>
      <c r="KFO10" s="50"/>
      <c r="KGI10" s="50"/>
      <c r="KHC10" s="50"/>
      <c r="KHW10" s="50"/>
      <c r="KIQ10" s="50"/>
      <c r="KJK10" s="50"/>
      <c r="KKE10" s="50"/>
      <c r="KKY10" s="50"/>
      <c r="KLS10" s="50"/>
      <c r="KMM10" s="50"/>
      <c r="KNG10" s="50"/>
      <c r="KOA10" s="50"/>
      <c r="KOU10" s="50"/>
      <c r="KPO10" s="50"/>
      <c r="KQI10" s="50"/>
      <c r="KRC10" s="50"/>
      <c r="KRW10" s="50"/>
      <c r="KSQ10" s="50"/>
      <c r="KTK10" s="50"/>
      <c r="KUE10" s="50"/>
      <c r="KUY10" s="50"/>
      <c r="KVS10" s="50"/>
      <c r="KWM10" s="50"/>
      <c r="KXG10" s="50"/>
      <c r="KYA10" s="50"/>
      <c r="KYU10" s="50"/>
      <c r="KZO10" s="50"/>
      <c r="LAI10" s="50"/>
      <c r="LBC10" s="50"/>
      <c r="LBW10" s="50"/>
      <c r="LCQ10" s="50"/>
      <c r="LDK10" s="50"/>
      <c r="LEE10" s="50"/>
      <c r="LEY10" s="50"/>
      <c r="LFS10" s="50"/>
      <c r="LGM10" s="50"/>
      <c r="LHG10" s="50"/>
      <c r="LIA10" s="50"/>
      <c r="LIU10" s="50"/>
      <c r="LJO10" s="50"/>
      <c r="LKI10" s="50"/>
      <c r="LLC10" s="50"/>
      <c r="LLW10" s="50"/>
      <c r="LMQ10" s="50"/>
      <c r="LNK10" s="50"/>
      <c r="LOE10" s="50"/>
      <c r="LOY10" s="50"/>
      <c r="LPS10" s="50"/>
      <c r="LQM10" s="50"/>
      <c r="LRG10" s="50"/>
      <c r="LSA10" s="50"/>
      <c r="LSU10" s="50"/>
      <c r="LTO10" s="50"/>
      <c r="LUI10" s="50"/>
      <c r="LVC10" s="50"/>
      <c r="LVW10" s="50"/>
      <c r="LWQ10" s="50"/>
      <c r="LXK10" s="50"/>
      <c r="LYE10" s="50"/>
      <c r="LYY10" s="50"/>
      <c r="LZS10" s="50"/>
      <c r="MAM10" s="50"/>
      <c r="MBG10" s="50"/>
      <c r="MCA10" s="50"/>
      <c r="MCU10" s="50"/>
      <c r="MDO10" s="50"/>
      <c r="MEI10" s="50"/>
      <c r="MFC10" s="50"/>
      <c r="MFW10" s="50"/>
      <c r="MGQ10" s="50"/>
      <c r="MHK10" s="50"/>
      <c r="MIE10" s="50"/>
      <c r="MIY10" s="50"/>
      <c r="MJS10" s="50"/>
      <c r="MKM10" s="50"/>
      <c r="MLG10" s="50"/>
      <c r="MMA10" s="50"/>
      <c r="MMU10" s="50"/>
      <c r="MNO10" s="50"/>
      <c r="MOI10" s="50"/>
      <c r="MPC10" s="50"/>
      <c r="MPW10" s="50"/>
      <c r="MQQ10" s="50"/>
      <c r="MRK10" s="50"/>
      <c r="MSE10" s="50"/>
      <c r="MSY10" s="50"/>
      <c r="MTS10" s="50"/>
      <c r="MUM10" s="50"/>
      <c r="MVG10" s="50"/>
      <c r="MWA10" s="50"/>
      <c r="MWU10" s="50"/>
      <c r="MXO10" s="50"/>
      <c r="MYI10" s="50"/>
      <c r="MZC10" s="50"/>
      <c r="MZW10" s="50"/>
      <c r="NAQ10" s="50"/>
      <c r="NBK10" s="50"/>
      <c r="NCE10" s="50"/>
      <c r="NCY10" s="50"/>
      <c r="NDS10" s="50"/>
      <c r="NEM10" s="50"/>
      <c r="NFG10" s="50"/>
      <c r="NGA10" s="50"/>
      <c r="NGU10" s="50"/>
      <c r="NHO10" s="50"/>
      <c r="NII10" s="50"/>
      <c r="NJC10" s="50"/>
      <c r="NJW10" s="50"/>
      <c r="NKQ10" s="50"/>
      <c r="NLK10" s="50"/>
      <c r="NME10" s="50"/>
      <c r="NMY10" s="50"/>
      <c r="NNS10" s="50"/>
      <c r="NOM10" s="50"/>
      <c r="NPG10" s="50"/>
      <c r="NQA10" s="50"/>
      <c r="NQU10" s="50"/>
      <c r="NRO10" s="50"/>
      <c r="NSI10" s="50"/>
      <c r="NTC10" s="50"/>
      <c r="NTW10" s="50"/>
      <c r="NUQ10" s="50"/>
      <c r="NVK10" s="50"/>
      <c r="NWE10" s="50"/>
      <c r="NWY10" s="50"/>
      <c r="NXS10" s="50"/>
      <c r="NYM10" s="50"/>
      <c r="NZG10" s="50"/>
      <c r="OAA10" s="50"/>
      <c r="OAU10" s="50"/>
      <c r="OBO10" s="50"/>
      <c r="OCI10" s="50"/>
      <c r="ODC10" s="50"/>
      <c r="ODW10" s="50"/>
      <c r="OEQ10" s="50"/>
      <c r="OFK10" s="50"/>
      <c r="OGE10" s="50"/>
      <c r="OGY10" s="50"/>
      <c r="OHS10" s="50"/>
      <c r="OIM10" s="50"/>
      <c r="OJG10" s="50"/>
      <c r="OKA10" s="50"/>
      <c r="OKU10" s="50"/>
      <c r="OLO10" s="50"/>
      <c r="OMI10" s="50"/>
      <c r="ONC10" s="50"/>
      <c r="ONW10" s="50"/>
      <c r="OOQ10" s="50"/>
      <c r="OPK10" s="50"/>
      <c r="OQE10" s="50"/>
      <c r="OQY10" s="50"/>
      <c r="ORS10" s="50"/>
      <c r="OSM10" s="50"/>
      <c r="OTG10" s="50"/>
      <c r="OUA10" s="50"/>
      <c r="OUU10" s="50"/>
      <c r="OVO10" s="50"/>
      <c r="OWI10" s="50"/>
      <c r="OXC10" s="50"/>
      <c r="OXW10" s="50"/>
      <c r="OYQ10" s="50"/>
      <c r="OZK10" s="50"/>
      <c r="PAE10" s="50"/>
      <c r="PAY10" s="50"/>
      <c r="PBS10" s="50"/>
      <c r="PCM10" s="50"/>
      <c r="PDG10" s="50"/>
      <c r="PEA10" s="50"/>
      <c r="PEU10" s="50"/>
      <c r="PFO10" s="50"/>
      <c r="PGI10" s="50"/>
      <c r="PHC10" s="50"/>
      <c r="PHW10" s="50"/>
      <c r="PIQ10" s="50"/>
      <c r="PJK10" s="50"/>
      <c r="PKE10" s="50"/>
      <c r="PKY10" s="50"/>
      <c r="PLS10" s="50"/>
      <c r="PMM10" s="50"/>
      <c r="PNG10" s="50"/>
      <c r="POA10" s="50"/>
      <c r="POU10" s="50"/>
      <c r="PPO10" s="50"/>
      <c r="PQI10" s="50"/>
      <c r="PRC10" s="50"/>
      <c r="PRW10" s="50"/>
      <c r="PSQ10" s="50"/>
      <c r="PTK10" s="50"/>
      <c r="PUE10" s="50"/>
      <c r="PUY10" s="50"/>
      <c r="PVS10" s="50"/>
      <c r="PWM10" s="50"/>
      <c r="PXG10" s="50"/>
      <c r="PYA10" s="50"/>
      <c r="PYU10" s="50"/>
      <c r="PZO10" s="50"/>
      <c r="QAI10" s="50"/>
      <c r="QBC10" s="50"/>
      <c r="QBW10" s="50"/>
      <c r="QCQ10" s="50"/>
      <c r="QDK10" s="50"/>
      <c r="QEE10" s="50"/>
      <c r="QEY10" s="50"/>
      <c r="QFS10" s="50"/>
      <c r="QGM10" s="50"/>
      <c r="QHG10" s="50"/>
      <c r="QIA10" s="50"/>
      <c r="QIU10" s="50"/>
      <c r="QJO10" s="50"/>
      <c r="QKI10" s="50"/>
      <c r="QLC10" s="50"/>
      <c r="QLW10" s="50"/>
      <c r="QMQ10" s="50"/>
      <c r="QNK10" s="50"/>
      <c r="QOE10" s="50"/>
      <c r="QOY10" s="50"/>
      <c r="QPS10" s="50"/>
      <c r="QQM10" s="50"/>
      <c r="QRG10" s="50"/>
      <c r="QSA10" s="50"/>
      <c r="QSU10" s="50"/>
      <c r="QTO10" s="50"/>
      <c r="QUI10" s="50"/>
      <c r="QVC10" s="50"/>
      <c r="QVW10" s="50"/>
      <c r="QWQ10" s="50"/>
      <c r="QXK10" s="50"/>
      <c r="QYE10" s="50"/>
      <c r="QYY10" s="50"/>
      <c r="QZS10" s="50"/>
      <c r="RAM10" s="50"/>
      <c r="RBG10" s="50"/>
      <c r="RCA10" s="50"/>
      <c r="RCU10" s="50"/>
      <c r="RDO10" s="50"/>
      <c r="REI10" s="50"/>
      <c r="RFC10" s="50"/>
      <c r="RFW10" s="50"/>
      <c r="RGQ10" s="50"/>
      <c r="RHK10" s="50"/>
      <c r="RIE10" s="50"/>
      <c r="RIY10" s="50"/>
      <c r="RJS10" s="50"/>
      <c r="RKM10" s="50"/>
      <c r="RLG10" s="50"/>
      <c r="RMA10" s="50"/>
      <c r="RMU10" s="50"/>
      <c r="RNO10" s="50"/>
      <c r="ROI10" s="50"/>
      <c r="RPC10" s="50"/>
      <c r="RPW10" s="50"/>
      <c r="RQQ10" s="50"/>
      <c r="RRK10" s="50"/>
      <c r="RSE10" s="50"/>
      <c r="RSY10" s="50"/>
      <c r="RTS10" s="50"/>
      <c r="RUM10" s="50"/>
      <c r="RVG10" s="50"/>
      <c r="RWA10" s="50"/>
      <c r="RWU10" s="50"/>
      <c r="RXO10" s="50"/>
      <c r="RYI10" s="50"/>
      <c r="RZC10" s="50"/>
      <c r="RZW10" s="50"/>
      <c r="SAQ10" s="50"/>
      <c r="SBK10" s="50"/>
      <c r="SCE10" s="50"/>
      <c r="SCY10" s="50"/>
      <c r="SDS10" s="50"/>
      <c r="SEM10" s="50"/>
      <c r="SFG10" s="50"/>
      <c r="SGA10" s="50"/>
      <c r="SGU10" s="50"/>
      <c r="SHO10" s="50"/>
      <c r="SII10" s="50"/>
      <c r="SJC10" s="50"/>
      <c r="SJW10" s="50"/>
      <c r="SKQ10" s="50"/>
      <c r="SLK10" s="50"/>
      <c r="SME10" s="50"/>
      <c r="SMY10" s="50"/>
      <c r="SNS10" s="50"/>
      <c r="SOM10" s="50"/>
      <c r="SPG10" s="50"/>
      <c r="SQA10" s="50"/>
      <c r="SQU10" s="50"/>
      <c r="SRO10" s="50"/>
      <c r="SSI10" s="50"/>
      <c r="STC10" s="50"/>
      <c r="STW10" s="50"/>
      <c r="SUQ10" s="50"/>
      <c r="SVK10" s="50"/>
      <c r="SWE10" s="50"/>
      <c r="SWY10" s="50"/>
      <c r="SXS10" s="50"/>
      <c r="SYM10" s="50"/>
      <c r="SZG10" s="50"/>
      <c r="TAA10" s="50"/>
      <c r="TAU10" s="50"/>
      <c r="TBO10" s="50"/>
      <c r="TCI10" s="50"/>
      <c r="TDC10" s="50"/>
      <c r="TDW10" s="50"/>
      <c r="TEQ10" s="50"/>
      <c r="TFK10" s="50"/>
      <c r="TGE10" s="50"/>
      <c r="TGY10" s="50"/>
      <c r="THS10" s="50"/>
      <c r="TIM10" s="50"/>
      <c r="TJG10" s="50"/>
      <c r="TKA10" s="50"/>
      <c r="TKU10" s="50"/>
      <c r="TLO10" s="50"/>
      <c r="TMI10" s="50"/>
      <c r="TNC10" s="50"/>
      <c r="TNW10" s="50"/>
      <c r="TOQ10" s="50"/>
      <c r="TPK10" s="50"/>
      <c r="TQE10" s="50"/>
      <c r="TQY10" s="50"/>
      <c r="TRS10" s="50"/>
      <c r="TSM10" s="50"/>
      <c r="TTG10" s="50"/>
      <c r="TUA10" s="50"/>
      <c r="TUU10" s="50"/>
      <c r="TVO10" s="50"/>
      <c r="TWI10" s="50"/>
      <c r="TXC10" s="50"/>
      <c r="TXW10" s="50"/>
      <c r="TYQ10" s="50"/>
      <c r="TZK10" s="50"/>
      <c r="UAE10" s="50"/>
      <c r="UAY10" s="50"/>
      <c r="UBS10" s="50"/>
      <c r="UCM10" s="50"/>
      <c r="UDG10" s="50"/>
      <c r="UEA10" s="50"/>
      <c r="UEU10" s="50"/>
      <c r="UFO10" s="50"/>
      <c r="UGI10" s="50"/>
      <c r="UHC10" s="50"/>
      <c r="UHW10" s="50"/>
      <c r="UIQ10" s="50"/>
      <c r="UJK10" s="50"/>
      <c r="UKE10" s="50"/>
      <c r="UKY10" s="50"/>
      <c r="ULS10" s="50"/>
      <c r="UMM10" s="50"/>
      <c r="UNG10" s="50"/>
      <c r="UOA10" s="50"/>
      <c r="UOU10" s="50"/>
      <c r="UPO10" s="50"/>
      <c r="UQI10" s="50"/>
      <c r="URC10" s="50"/>
      <c r="URW10" s="50"/>
      <c r="USQ10" s="50"/>
      <c r="UTK10" s="50"/>
      <c r="UUE10" s="50"/>
      <c r="UUY10" s="50"/>
      <c r="UVS10" s="50"/>
      <c r="UWM10" s="50"/>
      <c r="UXG10" s="50"/>
      <c r="UYA10" s="50"/>
      <c r="UYU10" s="50"/>
      <c r="UZO10" s="50"/>
      <c r="VAI10" s="50"/>
      <c r="VBC10" s="50"/>
      <c r="VBW10" s="50"/>
      <c r="VCQ10" s="50"/>
      <c r="VDK10" s="50"/>
      <c r="VEE10" s="50"/>
      <c r="VEY10" s="50"/>
      <c r="VFS10" s="50"/>
      <c r="VGM10" s="50"/>
      <c r="VHG10" s="50"/>
      <c r="VIA10" s="50"/>
      <c r="VIU10" s="50"/>
      <c r="VJO10" s="50"/>
      <c r="VKI10" s="50"/>
      <c r="VLC10" s="50"/>
      <c r="VLW10" s="50"/>
      <c r="VMQ10" s="50"/>
      <c r="VNK10" s="50"/>
      <c r="VOE10" s="50"/>
      <c r="VOY10" s="50"/>
      <c r="VPS10" s="50"/>
      <c r="VQM10" s="50"/>
      <c r="VRG10" s="50"/>
      <c r="VSA10" s="50"/>
      <c r="VSU10" s="50"/>
      <c r="VTO10" s="50"/>
      <c r="VUI10" s="50"/>
      <c r="VVC10" s="50"/>
      <c r="VVW10" s="50"/>
      <c r="VWQ10" s="50"/>
      <c r="VXK10" s="50"/>
      <c r="VYE10" s="50"/>
      <c r="VYY10" s="50"/>
      <c r="VZS10" s="50"/>
      <c r="WAM10" s="50"/>
      <c r="WBG10" s="50"/>
      <c r="WCA10" s="50"/>
      <c r="WCU10" s="50"/>
      <c r="WDO10" s="50"/>
      <c r="WEI10" s="50"/>
      <c r="WFC10" s="50"/>
      <c r="WFW10" s="50"/>
      <c r="WGQ10" s="50"/>
      <c r="WHK10" s="50"/>
      <c r="WIE10" s="50"/>
      <c r="WIY10" s="50"/>
      <c r="WJS10" s="50"/>
      <c r="WKM10" s="50"/>
      <c r="WLG10" s="50"/>
      <c r="WMA10" s="50"/>
      <c r="WMU10" s="50"/>
      <c r="WNO10" s="50"/>
      <c r="WOI10" s="50"/>
      <c r="WPC10" s="50"/>
      <c r="WPW10" s="50"/>
      <c r="WQQ10" s="50"/>
      <c r="WRK10" s="50"/>
      <c r="WSE10" s="50"/>
      <c r="WSY10" s="50"/>
      <c r="WTS10" s="50"/>
      <c r="WUM10" s="50"/>
      <c r="WVG10" s="50"/>
      <c r="WWA10" s="50"/>
      <c r="WWU10" s="50"/>
      <c r="WXO10" s="50"/>
      <c r="WYI10" s="50"/>
      <c r="WZC10" s="50"/>
      <c r="WZW10" s="50"/>
      <c r="XAQ10" s="50"/>
      <c r="XBK10" s="50"/>
      <c r="XCE10" s="50"/>
      <c r="XCY10" s="50"/>
      <c r="XDS10" s="50"/>
      <c r="XEM10" s="50"/>
    </row>
    <row r="11" spans="1:1007 1027:2047 2067:3067 3087:4087 4107:5107 5127:6127 6147:7167 7187:8187 8207:9207 9227:10227 10247:11247 11267:12287 12307:13307 13327:14327 14347:15347 15367:16367" s="51" customFormat="1" ht="18" customHeight="1" x14ac:dyDescent="0.2">
      <c r="A11" s="48" t="s">
        <v>4</v>
      </c>
      <c r="B11" s="49"/>
      <c r="C11" s="49">
        <v>5674.8968999999997</v>
      </c>
      <c r="D11" s="49">
        <v>5642.74953</v>
      </c>
      <c r="E11" s="49">
        <v>5602.039272</v>
      </c>
      <c r="F11" s="49">
        <v>5540.8794029999999</v>
      </c>
      <c r="G11" s="49">
        <v>5712.6435030000002</v>
      </c>
      <c r="H11" s="49">
        <v>5406.7862160000004</v>
      </c>
      <c r="I11" s="49">
        <v>5806.0259100000003</v>
      </c>
      <c r="J11" s="49">
        <v>5837.5547100000003</v>
      </c>
      <c r="K11" s="49">
        <v>6249.7989900000002</v>
      </c>
      <c r="L11" s="49">
        <v>6136.5544829999999</v>
      </c>
      <c r="M11" s="49">
        <v>6554.6681310000004</v>
      </c>
      <c r="N11" s="49">
        <v>6696.3788640000002</v>
      </c>
      <c r="O11" s="49">
        <v>6602.9849729999996</v>
      </c>
      <c r="P11" s="49">
        <v>6612.8337030303001</v>
      </c>
      <c r="Q11" s="49">
        <v>6344.3776768302996</v>
      </c>
      <c r="R11" s="49">
        <v>5388.2489515151501</v>
      </c>
      <c r="S11" s="49">
        <v>6105.2031550121201</v>
      </c>
      <c r="T11" s="49">
        <v>5439.0000259696999</v>
      </c>
      <c r="U11" s="49">
        <v>5842.78559535758</v>
      </c>
      <c r="V11" s="49">
        <v>5033.8150666666697</v>
      </c>
      <c r="W11" s="49">
        <v>6478.5960424242403</v>
      </c>
      <c r="X11" s="49">
        <v>5677.0424242424197</v>
      </c>
      <c r="Y11" s="49">
        <v>6253.6077939393899</v>
      </c>
      <c r="Z11" s="49">
        <v>6439.4986181818203</v>
      </c>
      <c r="AA11" s="49">
        <v>6184.68192121212</v>
      </c>
      <c r="AB11" s="49">
        <v>6329.1767757575799</v>
      </c>
      <c r="AC11" s="49">
        <v>6438.1132363636398</v>
      </c>
      <c r="AD11" s="49">
        <v>6580.83137781818</v>
      </c>
      <c r="AE11" s="49">
        <v>5716.4630052121202</v>
      </c>
      <c r="AF11" s="49">
        <v>6407.3853373333304</v>
      </c>
      <c r="AG11" s="49">
        <v>6485.19855951515</v>
      </c>
      <c r="AH11" s="49">
        <v>6360.9078178787904</v>
      </c>
      <c r="AI11" s="49">
        <v>6523.8369939393897</v>
      </c>
      <c r="AU11" s="50"/>
      <c r="BO11" s="50"/>
      <c r="CI11" s="50"/>
      <c r="DC11" s="50"/>
      <c r="DW11" s="50"/>
      <c r="EQ11" s="50"/>
      <c r="FK11" s="50"/>
      <c r="GE11" s="50"/>
      <c r="GY11" s="50"/>
      <c r="HS11" s="50"/>
      <c r="IM11" s="50"/>
      <c r="JG11" s="50"/>
      <c r="KA11" s="50"/>
      <c r="KU11" s="50"/>
      <c r="LO11" s="50"/>
      <c r="MI11" s="50"/>
      <c r="NC11" s="50"/>
      <c r="NW11" s="50"/>
      <c r="OQ11" s="50"/>
      <c r="PK11" s="50"/>
      <c r="QE11" s="50"/>
      <c r="QY11" s="50"/>
      <c r="RS11" s="50"/>
      <c r="SM11" s="50"/>
      <c r="TG11" s="50"/>
      <c r="UA11" s="50"/>
      <c r="UU11" s="50"/>
      <c r="VO11" s="50"/>
      <c r="WI11" s="50"/>
      <c r="XC11" s="50"/>
      <c r="XW11" s="50"/>
      <c r="YQ11" s="50"/>
      <c r="ZK11" s="50"/>
      <c r="AAE11" s="50"/>
      <c r="AAY11" s="50"/>
      <c r="ABS11" s="50"/>
      <c r="ACM11" s="50"/>
      <c r="ADG11" s="50"/>
      <c r="AEA11" s="50"/>
      <c r="AEU11" s="50"/>
      <c r="AFO11" s="50"/>
      <c r="AGI11" s="50"/>
      <c r="AHC11" s="50"/>
      <c r="AHW11" s="50"/>
      <c r="AIQ11" s="50"/>
      <c r="AJK11" s="50"/>
      <c r="AKE11" s="50"/>
      <c r="AKY11" s="50"/>
      <c r="ALS11" s="50"/>
      <c r="AMM11" s="50"/>
      <c r="ANG11" s="50"/>
      <c r="AOA11" s="50"/>
      <c r="AOU11" s="50"/>
      <c r="APO11" s="50"/>
      <c r="AQI11" s="50"/>
      <c r="ARC11" s="50"/>
      <c r="ARW11" s="50"/>
      <c r="ASQ11" s="50"/>
      <c r="ATK11" s="50"/>
      <c r="AUE11" s="50"/>
      <c r="AUY11" s="50"/>
      <c r="AVS11" s="50"/>
      <c r="AWM11" s="50"/>
      <c r="AXG11" s="50"/>
      <c r="AYA11" s="50"/>
      <c r="AYU11" s="50"/>
      <c r="AZO11" s="50"/>
      <c r="BAI11" s="50"/>
      <c r="BBC11" s="50"/>
      <c r="BBW11" s="50"/>
      <c r="BCQ11" s="50"/>
      <c r="BDK11" s="50"/>
      <c r="BEE11" s="50"/>
      <c r="BEY11" s="50"/>
      <c r="BFS11" s="50"/>
      <c r="BGM11" s="50"/>
      <c r="BHG11" s="50"/>
      <c r="BIA11" s="50"/>
      <c r="BIU11" s="50"/>
      <c r="BJO11" s="50"/>
      <c r="BKI11" s="50"/>
      <c r="BLC11" s="50"/>
      <c r="BLW11" s="50"/>
      <c r="BMQ11" s="50"/>
      <c r="BNK11" s="50"/>
      <c r="BOE11" s="50"/>
      <c r="BOY11" s="50"/>
      <c r="BPS11" s="50"/>
      <c r="BQM11" s="50"/>
      <c r="BRG11" s="50"/>
      <c r="BSA11" s="50"/>
      <c r="BSU11" s="50"/>
      <c r="BTO11" s="50"/>
      <c r="BUI11" s="50"/>
      <c r="BVC11" s="50"/>
      <c r="BVW11" s="50"/>
      <c r="BWQ11" s="50"/>
      <c r="BXK11" s="50"/>
      <c r="BYE11" s="50"/>
      <c r="BYY11" s="50"/>
      <c r="BZS11" s="50"/>
      <c r="CAM11" s="50"/>
      <c r="CBG11" s="50"/>
      <c r="CCA11" s="50"/>
      <c r="CCU11" s="50"/>
      <c r="CDO11" s="50"/>
      <c r="CEI11" s="50"/>
      <c r="CFC11" s="50"/>
      <c r="CFW11" s="50"/>
      <c r="CGQ11" s="50"/>
      <c r="CHK11" s="50"/>
      <c r="CIE11" s="50"/>
      <c r="CIY11" s="50"/>
      <c r="CJS11" s="50"/>
      <c r="CKM11" s="50"/>
      <c r="CLG11" s="50"/>
      <c r="CMA11" s="50"/>
      <c r="CMU11" s="50"/>
      <c r="CNO11" s="50"/>
      <c r="COI11" s="50"/>
      <c r="CPC11" s="50"/>
      <c r="CPW11" s="50"/>
      <c r="CQQ11" s="50"/>
      <c r="CRK11" s="50"/>
      <c r="CSE11" s="50"/>
      <c r="CSY11" s="50"/>
      <c r="CTS11" s="50"/>
      <c r="CUM11" s="50"/>
      <c r="CVG11" s="50"/>
      <c r="CWA11" s="50"/>
      <c r="CWU11" s="50"/>
      <c r="CXO11" s="50"/>
      <c r="CYI11" s="50"/>
      <c r="CZC11" s="50"/>
      <c r="CZW11" s="50"/>
      <c r="DAQ11" s="50"/>
      <c r="DBK11" s="50"/>
      <c r="DCE11" s="50"/>
      <c r="DCY11" s="50"/>
      <c r="DDS11" s="50"/>
      <c r="DEM11" s="50"/>
      <c r="DFG11" s="50"/>
      <c r="DGA11" s="50"/>
      <c r="DGU11" s="50"/>
      <c r="DHO11" s="50"/>
      <c r="DII11" s="50"/>
      <c r="DJC11" s="50"/>
      <c r="DJW11" s="50"/>
      <c r="DKQ11" s="50"/>
      <c r="DLK11" s="50"/>
      <c r="DME11" s="50"/>
      <c r="DMY11" s="50"/>
      <c r="DNS11" s="50"/>
      <c r="DOM11" s="50"/>
      <c r="DPG11" s="50"/>
      <c r="DQA11" s="50"/>
      <c r="DQU11" s="50"/>
      <c r="DRO11" s="50"/>
      <c r="DSI11" s="50"/>
      <c r="DTC11" s="50"/>
      <c r="DTW11" s="50"/>
      <c r="DUQ11" s="50"/>
      <c r="DVK11" s="50"/>
      <c r="DWE11" s="50"/>
      <c r="DWY11" s="50"/>
      <c r="DXS11" s="50"/>
      <c r="DYM11" s="50"/>
      <c r="DZG11" s="50"/>
      <c r="EAA11" s="50"/>
      <c r="EAU11" s="50"/>
      <c r="EBO11" s="50"/>
      <c r="ECI11" s="50"/>
      <c r="EDC11" s="50"/>
      <c r="EDW11" s="50"/>
      <c r="EEQ11" s="50"/>
      <c r="EFK11" s="50"/>
      <c r="EGE11" s="50"/>
      <c r="EGY11" s="50"/>
      <c r="EHS11" s="50"/>
      <c r="EIM11" s="50"/>
      <c r="EJG11" s="50"/>
      <c r="EKA11" s="50"/>
      <c r="EKU11" s="50"/>
      <c r="ELO11" s="50"/>
      <c r="EMI11" s="50"/>
      <c r="ENC11" s="50"/>
      <c r="ENW11" s="50"/>
      <c r="EOQ11" s="50"/>
      <c r="EPK11" s="50"/>
      <c r="EQE11" s="50"/>
      <c r="EQY11" s="50"/>
      <c r="ERS11" s="50"/>
      <c r="ESM11" s="50"/>
      <c r="ETG11" s="50"/>
      <c r="EUA11" s="50"/>
      <c r="EUU11" s="50"/>
      <c r="EVO11" s="50"/>
      <c r="EWI11" s="50"/>
      <c r="EXC11" s="50"/>
      <c r="EXW11" s="50"/>
      <c r="EYQ11" s="50"/>
      <c r="EZK11" s="50"/>
      <c r="FAE11" s="50"/>
      <c r="FAY11" s="50"/>
      <c r="FBS11" s="50"/>
      <c r="FCM11" s="50"/>
      <c r="FDG11" s="50"/>
      <c r="FEA11" s="50"/>
      <c r="FEU11" s="50"/>
      <c r="FFO11" s="50"/>
      <c r="FGI11" s="50"/>
      <c r="FHC11" s="50"/>
      <c r="FHW11" s="50"/>
      <c r="FIQ11" s="50"/>
      <c r="FJK11" s="50"/>
      <c r="FKE11" s="50"/>
      <c r="FKY11" s="50"/>
      <c r="FLS11" s="50"/>
      <c r="FMM11" s="50"/>
      <c r="FNG11" s="50"/>
      <c r="FOA11" s="50"/>
      <c r="FOU11" s="50"/>
      <c r="FPO11" s="50"/>
      <c r="FQI11" s="50"/>
      <c r="FRC11" s="50"/>
      <c r="FRW11" s="50"/>
      <c r="FSQ11" s="50"/>
      <c r="FTK11" s="50"/>
      <c r="FUE11" s="50"/>
      <c r="FUY11" s="50"/>
      <c r="FVS11" s="50"/>
      <c r="FWM11" s="50"/>
      <c r="FXG11" s="50"/>
      <c r="FYA11" s="50"/>
      <c r="FYU11" s="50"/>
      <c r="FZO11" s="50"/>
      <c r="GAI11" s="50"/>
      <c r="GBC11" s="50"/>
      <c r="GBW11" s="50"/>
      <c r="GCQ11" s="50"/>
      <c r="GDK11" s="50"/>
      <c r="GEE11" s="50"/>
      <c r="GEY11" s="50"/>
      <c r="GFS11" s="50"/>
      <c r="GGM11" s="50"/>
      <c r="GHG11" s="50"/>
      <c r="GIA11" s="50"/>
      <c r="GIU11" s="50"/>
      <c r="GJO11" s="50"/>
      <c r="GKI11" s="50"/>
      <c r="GLC11" s="50"/>
      <c r="GLW11" s="50"/>
      <c r="GMQ11" s="50"/>
      <c r="GNK11" s="50"/>
      <c r="GOE11" s="50"/>
      <c r="GOY11" s="50"/>
      <c r="GPS11" s="50"/>
      <c r="GQM11" s="50"/>
      <c r="GRG11" s="50"/>
      <c r="GSA11" s="50"/>
      <c r="GSU11" s="50"/>
      <c r="GTO11" s="50"/>
      <c r="GUI11" s="50"/>
      <c r="GVC11" s="50"/>
      <c r="GVW11" s="50"/>
      <c r="GWQ11" s="50"/>
      <c r="GXK11" s="50"/>
      <c r="GYE11" s="50"/>
      <c r="GYY11" s="50"/>
      <c r="GZS11" s="50"/>
      <c r="HAM11" s="50"/>
      <c r="HBG11" s="50"/>
      <c r="HCA11" s="50"/>
      <c r="HCU11" s="50"/>
      <c r="HDO11" s="50"/>
      <c r="HEI11" s="50"/>
      <c r="HFC11" s="50"/>
      <c r="HFW11" s="50"/>
      <c r="HGQ11" s="50"/>
      <c r="HHK11" s="50"/>
      <c r="HIE11" s="50"/>
      <c r="HIY11" s="50"/>
      <c r="HJS11" s="50"/>
      <c r="HKM11" s="50"/>
      <c r="HLG11" s="50"/>
      <c r="HMA11" s="50"/>
      <c r="HMU11" s="50"/>
      <c r="HNO11" s="50"/>
      <c r="HOI11" s="50"/>
      <c r="HPC11" s="50"/>
      <c r="HPW11" s="50"/>
      <c r="HQQ11" s="50"/>
      <c r="HRK11" s="50"/>
      <c r="HSE11" s="50"/>
      <c r="HSY11" s="50"/>
      <c r="HTS11" s="50"/>
      <c r="HUM11" s="50"/>
      <c r="HVG11" s="50"/>
      <c r="HWA11" s="50"/>
      <c r="HWU11" s="50"/>
      <c r="HXO11" s="50"/>
      <c r="HYI11" s="50"/>
      <c r="HZC11" s="50"/>
      <c r="HZW11" s="50"/>
      <c r="IAQ11" s="50"/>
      <c r="IBK11" s="50"/>
      <c r="ICE11" s="50"/>
      <c r="ICY11" s="50"/>
      <c r="IDS11" s="50"/>
      <c r="IEM11" s="50"/>
      <c r="IFG11" s="50"/>
      <c r="IGA11" s="50"/>
      <c r="IGU11" s="50"/>
      <c r="IHO11" s="50"/>
      <c r="III11" s="50"/>
      <c r="IJC11" s="50"/>
      <c r="IJW11" s="50"/>
      <c r="IKQ11" s="50"/>
      <c r="ILK11" s="50"/>
      <c r="IME11" s="50"/>
      <c r="IMY11" s="50"/>
      <c r="INS11" s="50"/>
      <c r="IOM11" s="50"/>
      <c r="IPG11" s="50"/>
      <c r="IQA11" s="50"/>
      <c r="IQU11" s="50"/>
      <c r="IRO11" s="50"/>
      <c r="ISI11" s="50"/>
      <c r="ITC11" s="50"/>
      <c r="ITW11" s="50"/>
      <c r="IUQ11" s="50"/>
      <c r="IVK11" s="50"/>
      <c r="IWE11" s="50"/>
      <c r="IWY11" s="50"/>
      <c r="IXS11" s="50"/>
      <c r="IYM11" s="50"/>
      <c r="IZG11" s="50"/>
      <c r="JAA11" s="50"/>
      <c r="JAU11" s="50"/>
      <c r="JBO11" s="50"/>
      <c r="JCI11" s="50"/>
      <c r="JDC11" s="50"/>
      <c r="JDW11" s="50"/>
      <c r="JEQ11" s="50"/>
      <c r="JFK11" s="50"/>
      <c r="JGE11" s="50"/>
      <c r="JGY11" s="50"/>
      <c r="JHS11" s="50"/>
      <c r="JIM11" s="50"/>
      <c r="JJG11" s="50"/>
      <c r="JKA11" s="50"/>
      <c r="JKU11" s="50"/>
      <c r="JLO11" s="50"/>
      <c r="JMI11" s="50"/>
      <c r="JNC11" s="50"/>
      <c r="JNW11" s="50"/>
      <c r="JOQ11" s="50"/>
      <c r="JPK11" s="50"/>
      <c r="JQE11" s="50"/>
      <c r="JQY11" s="50"/>
      <c r="JRS11" s="50"/>
      <c r="JSM11" s="50"/>
      <c r="JTG11" s="50"/>
      <c r="JUA11" s="50"/>
      <c r="JUU11" s="50"/>
      <c r="JVO11" s="50"/>
      <c r="JWI11" s="50"/>
      <c r="JXC11" s="50"/>
      <c r="JXW11" s="50"/>
      <c r="JYQ11" s="50"/>
      <c r="JZK11" s="50"/>
      <c r="KAE11" s="50"/>
      <c r="KAY11" s="50"/>
      <c r="KBS11" s="50"/>
      <c r="KCM11" s="50"/>
      <c r="KDG11" s="50"/>
      <c r="KEA11" s="50"/>
      <c r="KEU11" s="50"/>
      <c r="KFO11" s="50"/>
      <c r="KGI11" s="50"/>
      <c r="KHC11" s="50"/>
      <c r="KHW11" s="50"/>
      <c r="KIQ11" s="50"/>
      <c r="KJK11" s="50"/>
      <c r="KKE11" s="50"/>
      <c r="KKY11" s="50"/>
      <c r="KLS11" s="50"/>
      <c r="KMM11" s="50"/>
      <c r="KNG11" s="50"/>
      <c r="KOA11" s="50"/>
      <c r="KOU11" s="50"/>
      <c r="KPO11" s="50"/>
      <c r="KQI11" s="50"/>
      <c r="KRC11" s="50"/>
      <c r="KRW11" s="50"/>
      <c r="KSQ11" s="50"/>
      <c r="KTK11" s="50"/>
      <c r="KUE11" s="50"/>
      <c r="KUY11" s="50"/>
      <c r="KVS11" s="50"/>
      <c r="KWM11" s="50"/>
      <c r="KXG11" s="50"/>
      <c r="KYA11" s="50"/>
      <c r="KYU11" s="50"/>
      <c r="KZO11" s="50"/>
      <c r="LAI11" s="50"/>
      <c r="LBC11" s="50"/>
      <c r="LBW11" s="50"/>
      <c r="LCQ11" s="50"/>
      <c r="LDK11" s="50"/>
      <c r="LEE11" s="50"/>
      <c r="LEY11" s="50"/>
      <c r="LFS11" s="50"/>
      <c r="LGM11" s="50"/>
      <c r="LHG11" s="50"/>
      <c r="LIA11" s="50"/>
      <c r="LIU11" s="50"/>
      <c r="LJO11" s="50"/>
      <c r="LKI11" s="50"/>
      <c r="LLC11" s="50"/>
      <c r="LLW11" s="50"/>
      <c r="LMQ11" s="50"/>
      <c r="LNK11" s="50"/>
      <c r="LOE11" s="50"/>
      <c r="LOY11" s="50"/>
      <c r="LPS11" s="50"/>
      <c r="LQM11" s="50"/>
      <c r="LRG11" s="50"/>
      <c r="LSA11" s="50"/>
      <c r="LSU11" s="50"/>
      <c r="LTO11" s="50"/>
      <c r="LUI11" s="50"/>
      <c r="LVC11" s="50"/>
      <c r="LVW11" s="50"/>
      <c r="LWQ11" s="50"/>
      <c r="LXK11" s="50"/>
      <c r="LYE11" s="50"/>
      <c r="LYY11" s="50"/>
      <c r="LZS11" s="50"/>
      <c r="MAM11" s="50"/>
      <c r="MBG11" s="50"/>
      <c r="MCA11" s="50"/>
      <c r="MCU11" s="50"/>
      <c r="MDO11" s="50"/>
      <c r="MEI11" s="50"/>
      <c r="MFC11" s="50"/>
      <c r="MFW11" s="50"/>
      <c r="MGQ11" s="50"/>
      <c r="MHK11" s="50"/>
      <c r="MIE11" s="50"/>
      <c r="MIY11" s="50"/>
      <c r="MJS11" s="50"/>
      <c r="MKM11" s="50"/>
      <c r="MLG11" s="50"/>
      <c r="MMA11" s="50"/>
      <c r="MMU11" s="50"/>
      <c r="MNO11" s="50"/>
      <c r="MOI11" s="50"/>
      <c r="MPC11" s="50"/>
      <c r="MPW11" s="50"/>
      <c r="MQQ11" s="50"/>
      <c r="MRK11" s="50"/>
      <c r="MSE11" s="50"/>
      <c r="MSY11" s="50"/>
      <c r="MTS11" s="50"/>
      <c r="MUM11" s="50"/>
      <c r="MVG11" s="50"/>
      <c r="MWA11" s="50"/>
      <c r="MWU11" s="50"/>
      <c r="MXO11" s="50"/>
      <c r="MYI11" s="50"/>
      <c r="MZC11" s="50"/>
      <c r="MZW11" s="50"/>
      <c r="NAQ11" s="50"/>
      <c r="NBK11" s="50"/>
      <c r="NCE11" s="50"/>
      <c r="NCY11" s="50"/>
      <c r="NDS11" s="50"/>
      <c r="NEM11" s="50"/>
      <c r="NFG11" s="50"/>
      <c r="NGA11" s="50"/>
      <c r="NGU11" s="50"/>
      <c r="NHO11" s="50"/>
      <c r="NII11" s="50"/>
      <c r="NJC11" s="50"/>
      <c r="NJW11" s="50"/>
      <c r="NKQ11" s="50"/>
      <c r="NLK11" s="50"/>
      <c r="NME11" s="50"/>
      <c r="NMY11" s="50"/>
      <c r="NNS11" s="50"/>
      <c r="NOM11" s="50"/>
      <c r="NPG11" s="50"/>
      <c r="NQA11" s="50"/>
      <c r="NQU11" s="50"/>
      <c r="NRO11" s="50"/>
      <c r="NSI11" s="50"/>
      <c r="NTC11" s="50"/>
      <c r="NTW11" s="50"/>
      <c r="NUQ11" s="50"/>
      <c r="NVK11" s="50"/>
      <c r="NWE11" s="50"/>
      <c r="NWY11" s="50"/>
      <c r="NXS11" s="50"/>
      <c r="NYM11" s="50"/>
      <c r="NZG11" s="50"/>
      <c r="OAA11" s="50"/>
      <c r="OAU11" s="50"/>
      <c r="OBO11" s="50"/>
      <c r="OCI11" s="50"/>
      <c r="ODC11" s="50"/>
      <c r="ODW11" s="50"/>
      <c r="OEQ11" s="50"/>
      <c r="OFK11" s="50"/>
      <c r="OGE11" s="50"/>
      <c r="OGY11" s="50"/>
      <c r="OHS11" s="50"/>
      <c r="OIM11" s="50"/>
      <c r="OJG11" s="50"/>
      <c r="OKA11" s="50"/>
      <c r="OKU11" s="50"/>
      <c r="OLO11" s="50"/>
      <c r="OMI11" s="50"/>
      <c r="ONC11" s="50"/>
      <c r="ONW11" s="50"/>
      <c r="OOQ11" s="50"/>
      <c r="OPK11" s="50"/>
      <c r="OQE11" s="50"/>
      <c r="OQY11" s="50"/>
      <c r="ORS11" s="50"/>
      <c r="OSM11" s="50"/>
      <c r="OTG11" s="50"/>
      <c r="OUA11" s="50"/>
      <c r="OUU11" s="50"/>
      <c r="OVO11" s="50"/>
      <c r="OWI11" s="50"/>
      <c r="OXC11" s="50"/>
      <c r="OXW11" s="50"/>
      <c r="OYQ11" s="50"/>
      <c r="OZK11" s="50"/>
      <c r="PAE11" s="50"/>
      <c r="PAY11" s="50"/>
      <c r="PBS11" s="50"/>
      <c r="PCM11" s="50"/>
      <c r="PDG11" s="50"/>
      <c r="PEA11" s="50"/>
      <c r="PEU11" s="50"/>
      <c r="PFO11" s="50"/>
      <c r="PGI11" s="50"/>
      <c r="PHC11" s="50"/>
      <c r="PHW11" s="50"/>
      <c r="PIQ11" s="50"/>
      <c r="PJK11" s="50"/>
      <c r="PKE11" s="50"/>
      <c r="PKY11" s="50"/>
      <c r="PLS11" s="50"/>
      <c r="PMM11" s="50"/>
      <c r="PNG11" s="50"/>
      <c r="POA11" s="50"/>
      <c r="POU11" s="50"/>
      <c r="PPO11" s="50"/>
      <c r="PQI11" s="50"/>
      <c r="PRC11" s="50"/>
      <c r="PRW11" s="50"/>
      <c r="PSQ11" s="50"/>
      <c r="PTK11" s="50"/>
      <c r="PUE11" s="50"/>
      <c r="PUY11" s="50"/>
      <c r="PVS11" s="50"/>
      <c r="PWM11" s="50"/>
      <c r="PXG11" s="50"/>
      <c r="PYA11" s="50"/>
      <c r="PYU11" s="50"/>
      <c r="PZO11" s="50"/>
      <c r="QAI11" s="50"/>
      <c r="QBC11" s="50"/>
      <c r="QBW11" s="50"/>
      <c r="QCQ11" s="50"/>
      <c r="QDK11" s="50"/>
      <c r="QEE11" s="50"/>
      <c r="QEY11" s="50"/>
      <c r="QFS11" s="50"/>
      <c r="QGM11" s="50"/>
      <c r="QHG11" s="50"/>
      <c r="QIA11" s="50"/>
      <c r="QIU11" s="50"/>
      <c r="QJO11" s="50"/>
      <c r="QKI11" s="50"/>
      <c r="QLC11" s="50"/>
      <c r="QLW11" s="50"/>
      <c r="QMQ11" s="50"/>
      <c r="QNK11" s="50"/>
      <c r="QOE11" s="50"/>
      <c r="QOY11" s="50"/>
      <c r="QPS11" s="50"/>
      <c r="QQM11" s="50"/>
      <c r="QRG11" s="50"/>
      <c r="QSA11" s="50"/>
      <c r="QSU11" s="50"/>
      <c r="QTO11" s="50"/>
      <c r="QUI11" s="50"/>
      <c r="QVC11" s="50"/>
      <c r="QVW11" s="50"/>
      <c r="QWQ11" s="50"/>
      <c r="QXK11" s="50"/>
      <c r="QYE11" s="50"/>
      <c r="QYY11" s="50"/>
      <c r="QZS11" s="50"/>
      <c r="RAM11" s="50"/>
      <c r="RBG11" s="50"/>
      <c r="RCA11" s="50"/>
      <c r="RCU11" s="50"/>
      <c r="RDO11" s="50"/>
      <c r="REI11" s="50"/>
      <c r="RFC11" s="50"/>
      <c r="RFW11" s="50"/>
      <c r="RGQ11" s="50"/>
      <c r="RHK11" s="50"/>
      <c r="RIE11" s="50"/>
      <c r="RIY11" s="50"/>
      <c r="RJS11" s="50"/>
      <c r="RKM11" s="50"/>
      <c r="RLG11" s="50"/>
      <c r="RMA11" s="50"/>
      <c r="RMU11" s="50"/>
      <c r="RNO11" s="50"/>
      <c r="ROI11" s="50"/>
      <c r="RPC11" s="50"/>
      <c r="RPW11" s="50"/>
      <c r="RQQ11" s="50"/>
      <c r="RRK11" s="50"/>
      <c r="RSE11" s="50"/>
      <c r="RSY11" s="50"/>
      <c r="RTS11" s="50"/>
      <c r="RUM11" s="50"/>
      <c r="RVG11" s="50"/>
      <c r="RWA11" s="50"/>
      <c r="RWU11" s="50"/>
      <c r="RXO11" s="50"/>
      <c r="RYI11" s="50"/>
      <c r="RZC11" s="50"/>
      <c r="RZW11" s="50"/>
      <c r="SAQ11" s="50"/>
      <c r="SBK11" s="50"/>
      <c r="SCE11" s="50"/>
      <c r="SCY11" s="50"/>
      <c r="SDS11" s="50"/>
      <c r="SEM11" s="50"/>
      <c r="SFG11" s="50"/>
      <c r="SGA11" s="50"/>
      <c r="SGU11" s="50"/>
      <c r="SHO11" s="50"/>
      <c r="SII11" s="50"/>
      <c r="SJC11" s="50"/>
      <c r="SJW11" s="50"/>
      <c r="SKQ11" s="50"/>
      <c r="SLK11" s="50"/>
      <c r="SME11" s="50"/>
      <c r="SMY11" s="50"/>
      <c r="SNS11" s="50"/>
      <c r="SOM11" s="50"/>
      <c r="SPG11" s="50"/>
      <c r="SQA11" s="50"/>
      <c r="SQU11" s="50"/>
      <c r="SRO11" s="50"/>
      <c r="SSI11" s="50"/>
      <c r="STC11" s="50"/>
      <c r="STW11" s="50"/>
      <c r="SUQ11" s="50"/>
      <c r="SVK11" s="50"/>
      <c r="SWE11" s="50"/>
      <c r="SWY11" s="50"/>
      <c r="SXS11" s="50"/>
      <c r="SYM11" s="50"/>
      <c r="SZG11" s="50"/>
      <c r="TAA11" s="50"/>
      <c r="TAU11" s="50"/>
      <c r="TBO11" s="50"/>
      <c r="TCI11" s="50"/>
      <c r="TDC11" s="50"/>
      <c r="TDW11" s="50"/>
      <c r="TEQ11" s="50"/>
      <c r="TFK11" s="50"/>
      <c r="TGE11" s="50"/>
      <c r="TGY11" s="50"/>
      <c r="THS11" s="50"/>
      <c r="TIM11" s="50"/>
      <c r="TJG11" s="50"/>
      <c r="TKA11" s="50"/>
      <c r="TKU11" s="50"/>
      <c r="TLO11" s="50"/>
      <c r="TMI11" s="50"/>
      <c r="TNC11" s="50"/>
      <c r="TNW11" s="50"/>
      <c r="TOQ11" s="50"/>
      <c r="TPK11" s="50"/>
      <c r="TQE11" s="50"/>
      <c r="TQY11" s="50"/>
      <c r="TRS11" s="50"/>
      <c r="TSM11" s="50"/>
      <c r="TTG11" s="50"/>
      <c r="TUA11" s="50"/>
      <c r="TUU11" s="50"/>
      <c r="TVO11" s="50"/>
      <c r="TWI11" s="50"/>
      <c r="TXC11" s="50"/>
      <c r="TXW11" s="50"/>
      <c r="TYQ11" s="50"/>
      <c r="TZK11" s="50"/>
      <c r="UAE11" s="50"/>
      <c r="UAY11" s="50"/>
      <c r="UBS11" s="50"/>
      <c r="UCM11" s="50"/>
      <c r="UDG11" s="50"/>
      <c r="UEA11" s="50"/>
      <c r="UEU11" s="50"/>
      <c r="UFO11" s="50"/>
      <c r="UGI11" s="50"/>
      <c r="UHC11" s="50"/>
      <c r="UHW11" s="50"/>
      <c r="UIQ11" s="50"/>
      <c r="UJK11" s="50"/>
      <c r="UKE11" s="50"/>
      <c r="UKY11" s="50"/>
      <c r="ULS11" s="50"/>
      <c r="UMM11" s="50"/>
      <c r="UNG11" s="50"/>
      <c r="UOA11" s="50"/>
      <c r="UOU11" s="50"/>
      <c r="UPO11" s="50"/>
      <c r="UQI11" s="50"/>
      <c r="URC11" s="50"/>
      <c r="URW11" s="50"/>
      <c r="USQ11" s="50"/>
      <c r="UTK11" s="50"/>
      <c r="UUE11" s="50"/>
      <c r="UUY11" s="50"/>
      <c r="UVS11" s="50"/>
      <c r="UWM11" s="50"/>
      <c r="UXG11" s="50"/>
      <c r="UYA11" s="50"/>
      <c r="UYU11" s="50"/>
      <c r="UZO11" s="50"/>
      <c r="VAI11" s="50"/>
      <c r="VBC11" s="50"/>
      <c r="VBW11" s="50"/>
      <c r="VCQ11" s="50"/>
      <c r="VDK11" s="50"/>
      <c r="VEE11" s="50"/>
      <c r="VEY11" s="50"/>
      <c r="VFS11" s="50"/>
      <c r="VGM11" s="50"/>
      <c r="VHG11" s="50"/>
      <c r="VIA11" s="50"/>
      <c r="VIU11" s="50"/>
      <c r="VJO11" s="50"/>
      <c r="VKI11" s="50"/>
      <c r="VLC11" s="50"/>
      <c r="VLW11" s="50"/>
      <c r="VMQ11" s="50"/>
      <c r="VNK11" s="50"/>
      <c r="VOE11" s="50"/>
      <c r="VOY11" s="50"/>
      <c r="VPS11" s="50"/>
      <c r="VQM11" s="50"/>
      <c r="VRG11" s="50"/>
      <c r="VSA11" s="50"/>
      <c r="VSU11" s="50"/>
      <c r="VTO11" s="50"/>
      <c r="VUI11" s="50"/>
      <c r="VVC11" s="50"/>
      <c r="VVW11" s="50"/>
      <c r="VWQ11" s="50"/>
      <c r="VXK11" s="50"/>
      <c r="VYE11" s="50"/>
      <c r="VYY11" s="50"/>
      <c r="VZS11" s="50"/>
      <c r="WAM11" s="50"/>
      <c r="WBG11" s="50"/>
      <c r="WCA11" s="50"/>
      <c r="WCU11" s="50"/>
      <c r="WDO11" s="50"/>
      <c r="WEI11" s="50"/>
      <c r="WFC11" s="50"/>
      <c r="WFW11" s="50"/>
      <c r="WGQ11" s="50"/>
      <c r="WHK11" s="50"/>
      <c r="WIE11" s="50"/>
      <c r="WIY11" s="50"/>
      <c r="WJS11" s="50"/>
      <c r="WKM11" s="50"/>
      <c r="WLG11" s="50"/>
      <c r="WMA11" s="50"/>
      <c r="WMU11" s="50"/>
      <c r="WNO11" s="50"/>
      <c r="WOI11" s="50"/>
      <c r="WPC11" s="50"/>
      <c r="WPW11" s="50"/>
      <c r="WQQ11" s="50"/>
      <c r="WRK11" s="50"/>
      <c r="WSE11" s="50"/>
      <c r="WSY11" s="50"/>
      <c r="WTS11" s="50"/>
      <c r="WUM11" s="50"/>
      <c r="WVG11" s="50"/>
      <c r="WWA11" s="50"/>
      <c r="WWU11" s="50"/>
      <c r="WXO11" s="50"/>
      <c r="WYI11" s="50"/>
      <c r="WZC11" s="50"/>
      <c r="WZW11" s="50"/>
      <c r="XAQ11" s="50"/>
      <c r="XBK11" s="50"/>
      <c r="XCE11" s="50"/>
      <c r="XCY11" s="50"/>
      <c r="XDS11" s="50"/>
      <c r="XEM11" s="50"/>
    </row>
    <row r="12" spans="1:1007 1027:2047 2067:3067 3087:4087 4107:5107 5127:6127 6147:7167 7187:8187 8207:9207 9227:10227 10247:11247 11267:12287 12307:13307 13327:14327 14347:15347 15367:16367" s="51" customFormat="1" ht="18" customHeight="1" x14ac:dyDescent="0.2">
      <c r="A12" s="48" t="s">
        <v>8</v>
      </c>
      <c r="B12" s="49"/>
      <c r="C12" s="49">
        <v>144.73055399999899</v>
      </c>
      <c r="D12" s="49">
        <v>254.57773278400001</v>
      </c>
      <c r="E12" s="49">
        <v>100.7551631014</v>
      </c>
      <c r="F12" s="49">
        <v>278.85212649201901</v>
      </c>
      <c r="G12" s="49">
        <v>245.89318686993599</v>
      </c>
      <c r="H12" s="49">
        <v>406.33641826046397</v>
      </c>
      <c r="I12" s="49">
        <v>113.854135653363</v>
      </c>
      <c r="J12" s="49">
        <v>115.48182015739501</v>
      </c>
      <c r="K12" s="49">
        <v>196.59473183912399</v>
      </c>
      <c r="L12" s="49">
        <v>218.354690581271</v>
      </c>
      <c r="M12" s="49">
        <v>316.60109441228599</v>
      </c>
      <c r="N12" s="49">
        <v>423.47661323047402</v>
      </c>
      <c r="O12" s="49">
        <v>349.97966756849598</v>
      </c>
      <c r="P12" s="49">
        <v>336.48411215731801</v>
      </c>
      <c r="Q12" s="49">
        <v>212.57176488320701</v>
      </c>
      <c r="R12" s="49">
        <v>605.10645628720795</v>
      </c>
      <c r="S12" s="49">
        <v>695.27887088471198</v>
      </c>
      <c r="T12" s="49">
        <v>826.42104554771595</v>
      </c>
      <c r="U12" s="49">
        <v>608.95793282323996</v>
      </c>
      <c r="V12" s="49">
        <v>768.49628587728103</v>
      </c>
      <c r="W12" s="49">
        <v>381.16670728670499</v>
      </c>
      <c r="X12" s="49">
        <v>513.83080779055399</v>
      </c>
      <c r="Y12" s="49">
        <v>351.13676111665899</v>
      </c>
      <c r="Z12" s="49">
        <v>143.31040806028699</v>
      </c>
      <c r="AA12" s="49">
        <v>424.13314504283801</v>
      </c>
      <c r="AB12" s="49">
        <v>409.55434449941203</v>
      </c>
      <c r="AC12" s="49">
        <v>403.61396650004002</v>
      </c>
      <c r="AD12" s="49">
        <v>324.23966099937502</v>
      </c>
      <c r="AE12" s="49">
        <v>427.32985697770903</v>
      </c>
      <c r="AF12" s="49">
        <v>129.32217862403201</v>
      </c>
      <c r="AG12" s="49">
        <v>83.153068378872504</v>
      </c>
      <c r="AH12" s="49">
        <v>385.40333935336298</v>
      </c>
      <c r="AI12" s="49">
        <v>250.94554241805</v>
      </c>
      <c r="AU12" s="50"/>
      <c r="BO12" s="50"/>
      <c r="CI12" s="50"/>
      <c r="DC12" s="50"/>
      <c r="DW12" s="50"/>
      <c r="EQ12" s="50"/>
      <c r="FK12" s="50"/>
      <c r="GE12" s="50"/>
      <c r="GY12" s="50"/>
      <c r="HS12" s="50"/>
      <c r="IM12" s="50"/>
      <c r="JG12" s="50"/>
      <c r="KA12" s="50"/>
      <c r="KU12" s="50"/>
      <c r="LO12" s="50"/>
      <c r="MI12" s="50"/>
      <c r="NC12" s="50"/>
      <c r="NW12" s="50"/>
      <c r="OQ12" s="50"/>
      <c r="PK12" s="50"/>
      <c r="QE12" s="50"/>
      <c r="QY12" s="50"/>
      <c r="RS12" s="50"/>
      <c r="SM12" s="50"/>
      <c r="TG12" s="50"/>
      <c r="UA12" s="50"/>
      <c r="UU12" s="50"/>
      <c r="VO12" s="50"/>
      <c r="WI12" s="50"/>
      <c r="XC12" s="50"/>
      <c r="XW12" s="50"/>
      <c r="YQ12" s="50"/>
      <c r="ZK12" s="50"/>
      <c r="AAE12" s="50"/>
      <c r="AAY12" s="50"/>
      <c r="ABS12" s="50"/>
      <c r="ACM12" s="50"/>
      <c r="ADG12" s="50"/>
      <c r="AEA12" s="50"/>
      <c r="AEU12" s="50"/>
      <c r="AFO12" s="50"/>
      <c r="AGI12" s="50"/>
      <c r="AHC12" s="50"/>
      <c r="AHW12" s="50"/>
      <c r="AIQ12" s="50"/>
      <c r="AJK12" s="50"/>
      <c r="AKE12" s="50"/>
      <c r="AKY12" s="50"/>
      <c r="ALS12" s="50"/>
      <c r="AMM12" s="50"/>
      <c r="ANG12" s="50"/>
      <c r="AOA12" s="50"/>
      <c r="AOU12" s="50"/>
      <c r="APO12" s="50"/>
      <c r="AQI12" s="50"/>
      <c r="ARC12" s="50"/>
      <c r="ARW12" s="50"/>
      <c r="ASQ12" s="50"/>
      <c r="ATK12" s="50"/>
      <c r="AUE12" s="50"/>
      <c r="AUY12" s="50"/>
      <c r="AVS12" s="50"/>
      <c r="AWM12" s="50"/>
      <c r="AXG12" s="50"/>
      <c r="AYA12" s="50"/>
      <c r="AYU12" s="50"/>
      <c r="AZO12" s="50"/>
      <c r="BAI12" s="50"/>
      <c r="BBC12" s="50"/>
      <c r="BBW12" s="50"/>
      <c r="BCQ12" s="50"/>
      <c r="BDK12" s="50"/>
      <c r="BEE12" s="50"/>
      <c r="BEY12" s="50"/>
      <c r="BFS12" s="50"/>
      <c r="BGM12" s="50"/>
      <c r="BHG12" s="50"/>
      <c r="BIA12" s="50"/>
      <c r="BIU12" s="50"/>
      <c r="BJO12" s="50"/>
      <c r="BKI12" s="50"/>
      <c r="BLC12" s="50"/>
      <c r="BLW12" s="50"/>
      <c r="BMQ12" s="50"/>
      <c r="BNK12" s="50"/>
      <c r="BOE12" s="50"/>
      <c r="BOY12" s="50"/>
      <c r="BPS12" s="50"/>
      <c r="BQM12" s="50"/>
      <c r="BRG12" s="50"/>
      <c r="BSA12" s="50"/>
      <c r="BSU12" s="50"/>
      <c r="BTO12" s="50"/>
      <c r="BUI12" s="50"/>
      <c r="BVC12" s="50"/>
      <c r="BVW12" s="50"/>
      <c r="BWQ12" s="50"/>
      <c r="BXK12" s="50"/>
      <c r="BYE12" s="50"/>
      <c r="BYY12" s="50"/>
      <c r="BZS12" s="50"/>
      <c r="CAM12" s="50"/>
      <c r="CBG12" s="50"/>
      <c r="CCA12" s="50"/>
      <c r="CCU12" s="50"/>
      <c r="CDO12" s="50"/>
      <c r="CEI12" s="50"/>
      <c r="CFC12" s="50"/>
      <c r="CFW12" s="50"/>
      <c r="CGQ12" s="50"/>
      <c r="CHK12" s="50"/>
      <c r="CIE12" s="50"/>
      <c r="CIY12" s="50"/>
      <c r="CJS12" s="50"/>
      <c r="CKM12" s="50"/>
      <c r="CLG12" s="50"/>
      <c r="CMA12" s="50"/>
      <c r="CMU12" s="50"/>
      <c r="CNO12" s="50"/>
      <c r="COI12" s="50"/>
      <c r="CPC12" s="50"/>
      <c r="CPW12" s="50"/>
      <c r="CQQ12" s="50"/>
      <c r="CRK12" s="50"/>
      <c r="CSE12" s="50"/>
      <c r="CSY12" s="50"/>
      <c r="CTS12" s="50"/>
      <c r="CUM12" s="50"/>
      <c r="CVG12" s="50"/>
      <c r="CWA12" s="50"/>
      <c r="CWU12" s="50"/>
      <c r="CXO12" s="50"/>
      <c r="CYI12" s="50"/>
      <c r="CZC12" s="50"/>
      <c r="CZW12" s="50"/>
      <c r="DAQ12" s="50"/>
      <c r="DBK12" s="50"/>
      <c r="DCE12" s="50"/>
      <c r="DCY12" s="50"/>
      <c r="DDS12" s="50"/>
      <c r="DEM12" s="50"/>
      <c r="DFG12" s="50"/>
      <c r="DGA12" s="50"/>
      <c r="DGU12" s="50"/>
      <c r="DHO12" s="50"/>
      <c r="DII12" s="50"/>
      <c r="DJC12" s="50"/>
      <c r="DJW12" s="50"/>
      <c r="DKQ12" s="50"/>
      <c r="DLK12" s="50"/>
      <c r="DME12" s="50"/>
      <c r="DMY12" s="50"/>
      <c r="DNS12" s="50"/>
      <c r="DOM12" s="50"/>
      <c r="DPG12" s="50"/>
      <c r="DQA12" s="50"/>
      <c r="DQU12" s="50"/>
      <c r="DRO12" s="50"/>
      <c r="DSI12" s="50"/>
      <c r="DTC12" s="50"/>
      <c r="DTW12" s="50"/>
      <c r="DUQ12" s="50"/>
      <c r="DVK12" s="50"/>
      <c r="DWE12" s="50"/>
      <c r="DWY12" s="50"/>
      <c r="DXS12" s="50"/>
      <c r="DYM12" s="50"/>
      <c r="DZG12" s="50"/>
      <c r="EAA12" s="50"/>
      <c r="EAU12" s="50"/>
      <c r="EBO12" s="50"/>
      <c r="ECI12" s="50"/>
      <c r="EDC12" s="50"/>
      <c r="EDW12" s="50"/>
      <c r="EEQ12" s="50"/>
      <c r="EFK12" s="50"/>
      <c r="EGE12" s="50"/>
      <c r="EGY12" s="50"/>
      <c r="EHS12" s="50"/>
      <c r="EIM12" s="50"/>
      <c r="EJG12" s="50"/>
      <c r="EKA12" s="50"/>
      <c r="EKU12" s="50"/>
      <c r="ELO12" s="50"/>
      <c r="EMI12" s="50"/>
      <c r="ENC12" s="50"/>
      <c r="ENW12" s="50"/>
      <c r="EOQ12" s="50"/>
      <c r="EPK12" s="50"/>
      <c r="EQE12" s="50"/>
      <c r="EQY12" s="50"/>
      <c r="ERS12" s="50"/>
      <c r="ESM12" s="50"/>
      <c r="ETG12" s="50"/>
      <c r="EUA12" s="50"/>
      <c r="EUU12" s="50"/>
      <c r="EVO12" s="50"/>
      <c r="EWI12" s="50"/>
      <c r="EXC12" s="50"/>
      <c r="EXW12" s="50"/>
      <c r="EYQ12" s="50"/>
      <c r="EZK12" s="50"/>
      <c r="FAE12" s="50"/>
      <c r="FAY12" s="50"/>
      <c r="FBS12" s="50"/>
      <c r="FCM12" s="50"/>
      <c r="FDG12" s="50"/>
      <c r="FEA12" s="50"/>
      <c r="FEU12" s="50"/>
      <c r="FFO12" s="50"/>
      <c r="FGI12" s="50"/>
      <c r="FHC12" s="50"/>
      <c r="FHW12" s="50"/>
      <c r="FIQ12" s="50"/>
      <c r="FJK12" s="50"/>
      <c r="FKE12" s="50"/>
      <c r="FKY12" s="50"/>
      <c r="FLS12" s="50"/>
      <c r="FMM12" s="50"/>
      <c r="FNG12" s="50"/>
      <c r="FOA12" s="50"/>
      <c r="FOU12" s="50"/>
      <c r="FPO12" s="50"/>
      <c r="FQI12" s="50"/>
      <c r="FRC12" s="50"/>
      <c r="FRW12" s="50"/>
      <c r="FSQ12" s="50"/>
      <c r="FTK12" s="50"/>
      <c r="FUE12" s="50"/>
      <c r="FUY12" s="50"/>
      <c r="FVS12" s="50"/>
      <c r="FWM12" s="50"/>
      <c r="FXG12" s="50"/>
      <c r="FYA12" s="50"/>
      <c r="FYU12" s="50"/>
      <c r="FZO12" s="50"/>
      <c r="GAI12" s="50"/>
      <c r="GBC12" s="50"/>
      <c r="GBW12" s="50"/>
      <c r="GCQ12" s="50"/>
      <c r="GDK12" s="50"/>
      <c r="GEE12" s="50"/>
      <c r="GEY12" s="50"/>
      <c r="GFS12" s="50"/>
      <c r="GGM12" s="50"/>
      <c r="GHG12" s="50"/>
      <c r="GIA12" s="50"/>
      <c r="GIU12" s="50"/>
      <c r="GJO12" s="50"/>
      <c r="GKI12" s="50"/>
      <c r="GLC12" s="50"/>
      <c r="GLW12" s="50"/>
      <c r="GMQ12" s="50"/>
      <c r="GNK12" s="50"/>
      <c r="GOE12" s="50"/>
      <c r="GOY12" s="50"/>
      <c r="GPS12" s="50"/>
      <c r="GQM12" s="50"/>
      <c r="GRG12" s="50"/>
      <c r="GSA12" s="50"/>
      <c r="GSU12" s="50"/>
      <c r="GTO12" s="50"/>
      <c r="GUI12" s="50"/>
      <c r="GVC12" s="50"/>
      <c r="GVW12" s="50"/>
      <c r="GWQ12" s="50"/>
      <c r="GXK12" s="50"/>
      <c r="GYE12" s="50"/>
      <c r="GYY12" s="50"/>
      <c r="GZS12" s="50"/>
      <c r="HAM12" s="50"/>
      <c r="HBG12" s="50"/>
      <c r="HCA12" s="50"/>
      <c r="HCU12" s="50"/>
      <c r="HDO12" s="50"/>
      <c r="HEI12" s="50"/>
      <c r="HFC12" s="50"/>
      <c r="HFW12" s="50"/>
      <c r="HGQ12" s="50"/>
      <c r="HHK12" s="50"/>
      <c r="HIE12" s="50"/>
      <c r="HIY12" s="50"/>
      <c r="HJS12" s="50"/>
      <c r="HKM12" s="50"/>
      <c r="HLG12" s="50"/>
      <c r="HMA12" s="50"/>
      <c r="HMU12" s="50"/>
      <c r="HNO12" s="50"/>
      <c r="HOI12" s="50"/>
      <c r="HPC12" s="50"/>
      <c r="HPW12" s="50"/>
      <c r="HQQ12" s="50"/>
      <c r="HRK12" s="50"/>
      <c r="HSE12" s="50"/>
      <c r="HSY12" s="50"/>
      <c r="HTS12" s="50"/>
      <c r="HUM12" s="50"/>
      <c r="HVG12" s="50"/>
      <c r="HWA12" s="50"/>
      <c r="HWU12" s="50"/>
      <c r="HXO12" s="50"/>
      <c r="HYI12" s="50"/>
      <c r="HZC12" s="50"/>
      <c r="HZW12" s="50"/>
      <c r="IAQ12" s="50"/>
      <c r="IBK12" s="50"/>
      <c r="ICE12" s="50"/>
      <c r="ICY12" s="50"/>
      <c r="IDS12" s="50"/>
      <c r="IEM12" s="50"/>
      <c r="IFG12" s="50"/>
      <c r="IGA12" s="50"/>
      <c r="IGU12" s="50"/>
      <c r="IHO12" s="50"/>
      <c r="III12" s="50"/>
      <c r="IJC12" s="50"/>
      <c r="IJW12" s="50"/>
      <c r="IKQ12" s="50"/>
      <c r="ILK12" s="50"/>
      <c r="IME12" s="50"/>
      <c r="IMY12" s="50"/>
      <c r="INS12" s="50"/>
      <c r="IOM12" s="50"/>
      <c r="IPG12" s="50"/>
      <c r="IQA12" s="50"/>
      <c r="IQU12" s="50"/>
      <c r="IRO12" s="50"/>
      <c r="ISI12" s="50"/>
      <c r="ITC12" s="50"/>
      <c r="ITW12" s="50"/>
      <c r="IUQ12" s="50"/>
      <c r="IVK12" s="50"/>
      <c r="IWE12" s="50"/>
      <c r="IWY12" s="50"/>
      <c r="IXS12" s="50"/>
      <c r="IYM12" s="50"/>
      <c r="IZG12" s="50"/>
      <c r="JAA12" s="50"/>
      <c r="JAU12" s="50"/>
      <c r="JBO12" s="50"/>
      <c r="JCI12" s="50"/>
      <c r="JDC12" s="50"/>
      <c r="JDW12" s="50"/>
      <c r="JEQ12" s="50"/>
      <c r="JFK12" s="50"/>
      <c r="JGE12" s="50"/>
      <c r="JGY12" s="50"/>
      <c r="JHS12" s="50"/>
      <c r="JIM12" s="50"/>
      <c r="JJG12" s="50"/>
      <c r="JKA12" s="50"/>
      <c r="JKU12" s="50"/>
      <c r="JLO12" s="50"/>
      <c r="JMI12" s="50"/>
      <c r="JNC12" s="50"/>
      <c r="JNW12" s="50"/>
      <c r="JOQ12" s="50"/>
      <c r="JPK12" s="50"/>
      <c r="JQE12" s="50"/>
      <c r="JQY12" s="50"/>
      <c r="JRS12" s="50"/>
      <c r="JSM12" s="50"/>
      <c r="JTG12" s="50"/>
      <c r="JUA12" s="50"/>
      <c r="JUU12" s="50"/>
      <c r="JVO12" s="50"/>
      <c r="JWI12" s="50"/>
      <c r="JXC12" s="50"/>
      <c r="JXW12" s="50"/>
      <c r="JYQ12" s="50"/>
      <c r="JZK12" s="50"/>
      <c r="KAE12" s="50"/>
      <c r="KAY12" s="50"/>
      <c r="KBS12" s="50"/>
      <c r="KCM12" s="50"/>
      <c r="KDG12" s="50"/>
      <c r="KEA12" s="50"/>
      <c r="KEU12" s="50"/>
      <c r="KFO12" s="50"/>
      <c r="KGI12" s="50"/>
      <c r="KHC12" s="50"/>
      <c r="KHW12" s="50"/>
      <c r="KIQ12" s="50"/>
      <c r="KJK12" s="50"/>
      <c r="KKE12" s="50"/>
      <c r="KKY12" s="50"/>
      <c r="KLS12" s="50"/>
      <c r="KMM12" s="50"/>
      <c r="KNG12" s="50"/>
      <c r="KOA12" s="50"/>
      <c r="KOU12" s="50"/>
      <c r="KPO12" s="50"/>
      <c r="KQI12" s="50"/>
      <c r="KRC12" s="50"/>
      <c r="KRW12" s="50"/>
      <c r="KSQ12" s="50"/>
      <c r="KTK12" s="50"/>
      <c r="KUE12" s="50"/>
      <c r="KUY12" s="50"/>
      <c r="KVS12" s="50"/>
      <c r="KWM12" s="50"/>
      <c r="KXG12" s="50"/>
      <c r="KYA12" s="50"/>
      <c r="KYU12" s="50"/>
      <c r="KZO12" s="50"/>
      <c r="LAI12" s="50"/>
      <c r="LBC12" s="50"/>
      <c r="LBW12" s="50"/>
      <c r="LCQ12" s="50"/>
      <c r="LDK12" s="50"/>
      <c r="LEE12" s="50"/>
      <c r="LEY12" s="50"/>
      <c r="LFS12" s="50"/>
      <c r="LGM12" s="50"/>
      <c r="LHG12" s="50"/>
      <c r="LIA12" s="50"/>
      <c r="LIU12" s="50"/>
      <c r="LJO12" s="50"/>
      <c r="LKI12" s="50"/>
      <c r="LLC12" s="50"/>
      <c r="LLW12" s="50"/>
      <c r="LMQ12" s="50"/>
      <c r="LNK12" s="50"/>
      <c r="LOE12" s="50"/>
      <c r="LOY12" s="50"/>
      <c r="LPS12" s="50"/>
      <c r="LQM12" s="50"/>
      <c r="LRG12" s="50"/>
      <c r="LSA12" s="50"/>
      <c r="LSU12" s="50"/>
      <c r="LTO12" s="50"/>
      <c r="LUI12" s="50"/>
      <c r="LVC12" s="50"/>
      <c r="LVW12" s="50"/>
      <c r="LWQ12" s="50"/>
      <c r="LXK12" s="50"/>
      <c r="LYE12" s="50"/>
      <c r="LYY12" s="50"/>
      <c r="LZS12" s="50"/>
      <c r="MAM12" s="50"/>
      <c r="MBG12" s="50"/>
      <c r="MCA12" s="50"/>
      <c r="MCU12" s="50"/>
      <c r="MDO12" s="50"/>
      <c r="MEI12" s="50"/>
      <c r="MFC12" s="50"/>
      <c r="MFW12" s="50"/>
      <c r="MGQ12" s="50"/>
      <c r="MHK12" s="50"/>
      <c r="MIE12" s="50"/>
      <c r="MIY12" s="50"/>
      <c r="MJS12" s="50"/>
      <c r="MKM12" s="50"/>
      <c r="MLG12" s="50"/>
      <c r="MMA12" s="50"/>
      <c r="MMU12" s="50"/>
      <c r="MNO12" s="50"/>
      <c r="MOI12" s="50"/>
      <c r="MPC12" s="50"/>
      <c r="MPW12" s="50"/>
      <c r="MQQ12" s="50"/>
      <c r="MRK12" s="50"/>
      <c r="MSE12" s="50"/>
      <c r="MSY12" s="50"/>
      <c r="MTS12" s="50"/>
      <c r="MUM12" s="50"/>
      <c r="MVG12" s="50"/>
      <c r="MWA12" s="50"/>
      <c r="MWU12" s="50"/>
      <c r="MXO12" s="50"/>
      <c r="MYI12" s="50"/>
      <c r="MZC12" s="50"/>
      <c r="MZW12" s="50"/>
      <c r="NAQ12" s="50"/>
      <c r="NBK12" s="50"/>
      <c r="NCE12" s="50"/>
      <c r="NCY12" s="50"/>
      <c r="NDS12" s="50"/>
      <c r="NEM12" s="50"/>
      <c r="NFG12" s="50"/>
      <c r="NGA12" s="50"/>
      <c r="NGU12" s="50"/>
      <c r="NHO12" s="50"/>
      <c r="NII12" s="50"/>
      <c r="NJC12" s="50"/>
      <c r="NJW12" s="50"/>
      <c r="NKQ12" s="50"/>
      <c r="NLK12" s="50"/>
      <c r="NME12" s="50"/>
      <c r="NMY12" s="50"/>
      <c r="NNS12" s="50"/>
      <c r="NOM12" s="50"/>
      <c r="NPG12" s="50"/>
      <c r="NQA12" s="50"/>
      <c r="NQU12" s="50"/>
      <c r="NRO12" s="50"/>
      <c r="NSI12" s="50"/>
      <c r="NTC12" s="50"/>
      <c r="NTW12" s="50"/>
      <c r="NUQ12" s="50"/>
      <c r="NVK12" s="50"/>
      <c r="NWE12" s="50"/>
      <c r="NWY12" s="50"/>
      <c r="NXS12" s="50"/>
      <c r="NYM12" s="50"/>
      <c r="NZG12" s="50"/>
      <c r="OAA12" s="50"/>
      <c r="OAU12" s="50"/>
      <c r="OBO12" s="50"/>
      <c r="OCI12" s="50"/>
      <c r="ODC12" s="50"/>
      <c r="ODW12" s="50"/>
      <c r="OEQ12" s="50"/>
      <c r="OFK12" s="50"/>
      <c r="OGE12" s="50"/>
      <c r="OGY12" s="50"/>
      <c r="OHS12" s="50"/>
      <c r="OIM12" s="50"/>
      <c r="OJG12" s="50"/>
      <c r="OKA12" s="50"/>
      <c r="OKU12" s="50"/>
      <c r="OLO12" s="50"/>
      <c r="OMI12" s="50"/>
      <c r="ONC12" s="50"/>
      <c r="ONW12" s="50"/>
      <c r="OOQ12" s="50"/>
      <c r="OPK12" s="50"/>
      <c r="OQE12" s="50"/>
      <c r="OQY12" s="50"/>
      <c r="ORS12" s="50"/>
      <c r="OSM12" s="50"/>
      <c r="OTG12" s="50"/>
      <c r="OUA12" s="50"/>
      <c r="OUU12" s="50"/>
      <c r="OVO12" s="50"/>
      <c r="OWI12" s="50"/>
      <c r="OXC12" s="50"/>
      <c r="OXW12" s="50"/>
      <c r="OYQ12" s="50"/>
      <c r="OZK12" s="50"/>
      <c r="PAE12" s="50"/>
      <c r="PAY12" s="50"/>
      <c r="PBS12" s="50"/>
      <c r="PCM12" s="50"/>
      <c r="PDG12" s="50"/>
      <c r="PEA12" s="50"/>
      <c r="PEU12" s="50"/>
      <c r="PFO12" s="50"/>
      <c r="PGI12" s="50"/>
      <c r="PHC12" s="50"/>
      <c r="PHW12" s="50"/>
      <c r="PIQ12" s="50"/>
      <c r="PJK12" s="50"/>
      <c r="PKE12" s="50"/>
      <c r="PKY12" s="50"/>
      <c r="PLS12" s="50"/>
      <c r="PMM12" s="50"/>
      <c r="PNG12" s="50"/>
      <c r="POA12" s="50"/>
      <c r="POU12" s="50"/>
      <c r="PPO12" s="50"/>
      <c r="PQI12" s="50"/>
      <c r="PRC12" s="50"/>
      <c r="PRW12" s="50"/>
      <c r="PSQ12" s="50"/>
      <c r="PTK12" s="50"/>
      <c r="PUE12" s="50"/>
      <c r="PUY12" s="50"/>
      <c r="PVS12" s="50"/>
      <c r="PWM12" s="50"/>
      <c r="PXG12" s="50"/>
      <c r="PYA12" s="50"/>
      <c r="PYU12" s="50"/>
      <c r="PZO12" s="50"/>
      <c r="QAI12" s="50"/>
      <c r="QBC12" s="50"/>
      <c r="QBW12" s="50"/>
      <c r="QCQ12" s="50"/>
      <c r="QDK12" s="50"/>
      <c r="QEE12" s="50"/>
      <c r="QEY12" s="50"/>
      <c r="QFS12" s="50"/>
      <c r="QGM12" s="50"/>
      <c r="QHG12" s="50"/>
      <c r="QIA12" s="50"/>
      <c r="QIU12" s="50"/>
      <c r="QJO12" s="50"/>
      <c r="QKI12" s="50"/>
      <c r="QLC12" s="50"/>
      <c r="QLW12" s="50"/>
      <c r="QMQ12" s="50"/>
      <c r="QNK12" s="50"/>
      <c r="QOE12" s="50"/>
      <c r="QOY12" s="50"/>
      <c r="QPS12" s="50"/>
      <c r="QQM12" s="50"/>
      <c r="QRG12" s="50"/>
      <c r="QSA12" s="50"/>
      <c r="QSU12" s="50"/>
      <c r="QTO12" s="50"/>
      <c r="QUI12" s="50"/>
      <c r="QVC12" s="50"/>
      <c r="QVW12" s="50"/>
      <c r="QWQ12" s="50"/>
      <c r="QXK12" s="50"/>
      <c r="QYE12" s="50"/>
      <c r="QYY12" s="50"/>
      <c r="QZS12" s="50"/>
      <c r="RAM12" s="50"/>
      <c r="RBG12" s="50"/>
      <c r="RCA12" s="50"/>
      <c r="RCU12" s="50"/>
      <c r="RDO12" s="50"/>
      <c r="REI12" s="50"/>
      <c r="RFC12" s="50"/>
      <c r="RFW12" s="50"/>
      <c r="RGQ12" s="50"/>
      <c r="RHK12" s="50"/>
      <c r="RIE12" s="50"/>
      <c r="RIY12" s="50"/>
      <c r="RJS12" s="50"/>
      <c r="RKM12" s="50"/>
      <c r="RLG12" s="50"/>
      <c r="RMA12" s="50"/>
      <c r="RMU12" s="50"/>
      <c r="RNO12" s="50"/>
      <c r="ROI12" s="50"/>
      <c r="RPC12" s="50"/>
      <c r="RPW12" s="50"/>
      <c r="RQQ12" s="50"/>
      <c r="RRK12" s="50"/>
      <c r="RSE12" s="50"/>
      <c r="RSY12" s="50"/>
      <c r="RTS12" s="50"/>
      <c r="RUM12" s="50"/>
      <c r="RVG12" s="50"/>
      <c r="RWA12" s="50"/>
      <c r="RWU12" s="50"/>
      <c r="RXO12" s="50"/>
      <c r="RYI12" s="50"/>
      <c r="RZC12" s="50"/>
      <c r="RZW12" s="50"/>
      <c r="SAQ12" s="50"/>
      <c r="SBK12" s="50"/>
      <c r="SCE12" s="50"/>
      <c r="SCY12" s="50"/>
      <c r="SDS12" s="50"/>
      <c r="SEM12" s="50"/>
      <c r="SFG12" s="50"/>
      <c r="SGA12" s="50"/>
      <c r="SGU12" s="50"/>
      <c r="SHO12" s="50"/>
      <c r="SII12" s="50"/>
      <c r="SJC12" s="50"/>
      <c r="SJW12" s="50"/>
      <c r="SKQ12" s="50"/>
      <c r="SLK12" s="50"/>
      <c r="SME12" s="50"/>
      <c r="SMY12" s="50"/>
      <c r="SNS12" s="50"/>
      <c r="SOM12" s="50"/>
      <c r="SPG12" s="50"/>
      <c r="SQA12" s="50"/>
      <c r="SQU12" s="50"/>
      <c r="SRO12" s="50"/>
      <c r="SSI12" s="50"/>
      <c r="STC12" s="50"/>
      <c r="STW12" s="50"/>
      <c r="SUQ12" s="50"/>
      <c r="SVK12" s="50"/>
      <c r="SWE12" s="50"/>
      <c r="SWY12" s="50"/>
      <c r="SXS12" s="50"/>
      <c r="SYM12" s="50"/>
      <c r="SZG12" s="50"/>
      <c r="TAA12" s="50"/>
      <c r="TAU12" s="50"/>
      <c r="TBO12" s="50"/>
      <c r="TCI12" s="50"/>
      <c r="TDC12" s="50"/>
      <c r="TDW12" s="50"/>
      <c r="TEQ12" s="50"/>
      <c r="TFK12" s="50"/>
      <c r="TGE12" s="50"/>
      <c r="TGY12" s="50"/>
      <c r="THS12" s="50"/>
      <c r="TIM12" s="50"/>
      <c r="TJG12" s="50"/>
      <c r="TKA12" s="50"/>
      <c r="TKU12" s="50"/>
      <c r="TLO12" s="50"/>
      <c r="TMI12" s="50"/>
      <c r="TNC12" s="50"/>
      <c r="TNW12" s="50"/>
      <c r="TOQ12" s="50"/>
      <c r="TPK12" s="50"/>
      <c r="TQE12" s="50"/>
      <c r="TQY12" s="50"/>
      <c r="TRS12" s="50"/>
      <c r="TSM12" s="50"/>
      <c r="TTG12" s="50"/>
      <c r="TUA12" s="50"/>
      <c r="TUU12" s="50"/>
      <c r="TVO12" s="50"/>
      <c r="TWI12" s="50"/>
      <c r="TXC12" s="50"/>
      <c r="TXW12" s="50"/>
      <c r="TYQ12" s="50"/>
      <c r="TZK12" s="50"/>
      <c r="UAE12" s="50"/>
      <c r="UAY12" s="50"/>
      <c r="UBS12" s="50"/>
      <c r="UCM12" s="50"/>
      <c r="UDG12" s="50"/>
      <c r="UEA12" s="50"/>
      <c r="UEU12" s="50"/>
      <c r="UFO12" s="50"/>
      <c r="UGI12" s="50"/>
      <c r="UHC12" s="50"/>
      <c r="UHW12" s="50"/>
      <c r="UIQ12" s="50"/>
      <c r="UJK12" s="50"/>
      <c r="UKE12" s="50"/>
      <c r="UKY12" s="50"/>
      <c r="ULS12" s="50"/>
      <c r="UMM12" s="50"/>
      <c r="UNG12" s="50"/>
      <c r="UOA12" s="50"/>
      <c r="UOU12" s="50"/>
      <c r="UPO12" s="50"/>
      <c r="UQI12" s="50"/>
      <c r="URC12" s="50"/>
      <c r="URW12" s="50"/>
      <c r="USQ12" s="50"/>
      <c r="UTK12" s="50"/>
      <c r="UUE12" s="50"/>
      <c r="UUY12" s="50"/>
      <c r="UVS12" s="50"/>
      <c r="UWM12" s="50"/>
      <c r="UXG12" s="50"/>
      <c r="UYA12" s="50"/>
      <c r="UYU12" s="50"/>
      <c r="UZO12" s="50"/>
      <c r="VAI12" s="50"/>
      <c r="VBC12" s="50"/>
      <c r="VBW12" s="50"/>
      <c r="VCQ12" s="50"/>
      <c r="VDK12" s="50"/>
      <c r="VEE12" s="50"/>
      <c r="VEY12" s="50"/>
      <c r="VFS12" s="50"/>
      <c r="VGM12" s="50"/>
      <c r="VHG12" s="50"/>
      <c r="VIA12" s="50"/>
      <c r="VIU12" s="50"/>
      <c r="VJO12" s="50"/>
      <c r="VKI12" s="50"/>
      <c r="VLC12" s="50"/>
      <c r="VLW12" s="50"/>
      <c r="VMQ12" s="50"/>
      <c r="VNK12" s="50"/>
      <c r="VOE12" s="50"/>
      <c r="VOY12" s="50"/>
      <c r="VPS12" s="50"/>
      <c r="VQM12" s="50"/>
      <c r="VRG12" s="50"/>
      <c r="VSA12" s="50"/>
      <c r="VSU12" s="50"/>
      <c r="VTO12" s="50"/>
      <c r="VUI12" s="50"/>
      <c r="VVC12" s="50"/>
      <c r="VVW12" s="50"/>
      <c r="VWQ12" s="50"/>
      <c r="VXK12" s="50"/>
      <c r="VYE12" s="50"/>
      <c r="VYY12" s="50"/>
      <c r="VZS12" s="50"/>
      <c r="WAM12" s="50"/>
      <c r="WBG12" s="50"/>
      <c r="WCA12" s="50"/>
      <c r="WCU12" s="50"/>
      <c r="WDO12" s="50"/>
      <c r="WEI12" s="50"/>
      <c r="WFC12" s="50"/>
      <c r="WFW12" s="50"/>
      <c r="WGQ12" s="50"/>
      <c r="WHK12" s="50"/>
      <c r="WIE12" s="50"/>
      <c r="WIY12" s="50"/>
      <c r="WJS12" s="50"/>
      <c r="WKM12" s="50"/>
      <c r="WLG12" s="50"/>
      <c r="WMA12" s="50"/>
      <c r="WMU12" s="50"/>
      <c r="WNO12" s="50"/>
      <c r="WOI12" s="50"/>
      <c r="WPC12" s="50"/>
      <c r="WPW12" s="50"/>
      <c r="WQQ12" s="50"/>
      <c r="WRK12" s="50"/>
      <c r="WSE12" s="50"/>
      <c r="WSY12" s="50"/>
      <c r="WTS12" s="50"/>
      <c r="WUM12" s="50"/>
      <c r="WVG12" s="50"/>
      <c r="WWA12" s="50"/>
      <c r="WWU12" s="50"/>
      <c r="WXO12" s="50"/>
      <c r="WYI12" s="50"/>
      <c r="WZC12" s="50"/>
      <c r="WZW12" s="50"/>
      <c r="XAQ12" s="50"/>
      <c r="XBK12" s="50"/>
      <c r="XCE12" s="50"/>
      <c r="XCY12" s="50"/>
      <c r="XDS12" s="50"/>
      <c r="XEM12" s="50"/>
    </row>
    <row r="13" spans="1:1007 1027:2047 2067:3067 3087:4087 4107:5107 5127:6127 6147:7167 7187:8187 8207:9207 9227:10227 10247:11247 11267:12287 12307:13307 13327:14327 14347:15347 15367:16367" s="51" customFormat="1" ht="18" customHeight="1" x14ac:dyDescent="0.2">
      <c r="A13" s="48" t="s">
        <v>44</v>
      </c>
      <c r="B13" s="49"/>
      <c r="C13" s="49">
        <v>32.65</v>
      </c>
      <c r="D13" s="49">
        <v>39.971621753631503</v>
      </c>
      <c r="E13" s="49">
        <v>45.948461957070002</v>
      </c>
      <c r="F13" s="49">
        <v>47.485972487189997</v>
      </c>
      <c r="G13" s="49">
        <v>50.491684116854998</v>
      </c>
      <c r="H13" s="49">
        <v>65.567163517949993</v>
      </c>
      <c r="I13" s="49">
        <v>70.231202114840002</v>
      </c>
      <c r="J13" s="49">
        <v>79.79331626842</v>
      </c>
      <c r="K13" s="49">
        <v>79.413840088105005</v>
      </c>
      <c r="L13" s="49">
        <v>88.971363568460006</v>
      </c>
      <c r="M13" s="49">
        <v>95.555988278784994</v>
      </c>
      <c r="N13" s="49">
        <v>85.407648106365002</v>
      </c>
      <c r="O13" s="49">
        <v>92.613144396750002</v>
      </c>
      <c r="P13" s="49">
        <v>147.67023683201199</v>
      </c>
      <c r="Q13" s="49">
        <v>153.85510642584299</v>
      </c>
      <c r="R13" s="49">
        <v>164.11055569667101</v>
      </c>
      <c r="S13" s="49">
        <v>157.37705758609599</v>
      </c>
      <c r="T13" s="49">
        <v>165.84578809092201</v>
      </c>
      <c r="U13" s="49">
        <v>144.08879732349601</v>
      </c>
      <c r="V13" s="49">
        <v>143.14740222164599</v>
      </c>
      <c r="W13" s="49">
        <v>174.166437427359</v>
      </c>
      <c r="X13" s="49">
        <v>182.00407755920301</v>
      </c>
      <c r="Y13" s="49">
        <v>175.929483015057</v>
      </c>
      <c r="Z13" s="49">
        <v>161.069392952893</v>
      </c>
      <c r="AA13" s="49">
        <v>180.52732662636299</v>
      </c>
      <c r="AB13" s="49">
        <v>199.14926237301799</v>
      </c>
      <c r="AC13" s="49">
        <v>209.70298988850999</v>
      </c>
      <c r="AD13" s="49">
        <v>210.77585025291299</v>
      </c>
      <c r="AE13" s="49">
        <v>176.00942959669501</v>
      </c>
      <c r="AF13" s="49">
        <v>201.85449990106099</v>
      </c>
      <c r="AG13" s="49">
        <v>192.56683718582201</v>
      </c>
      <c r="AH13" s="49">
        <v>215.71535897829901</v>
      </c>
      <c r="AI13" s="49">
        <v>200.35944492286001</v>
      </c>
      <c r="AU13" s="50"/>
      <c r="BO13" s="50"/>
      <c r="CI13" s="50"/>
      <c r="DC13" s="50"/>
      <c r="DW13" s="50"/>
      <c r="EQ13" s="50"/>
      <c r="FK13" s="50"/>
      <c r="GE13" s="50"/>
      <c r="GY13" s="50"/>
      <c r="HS13" s="50"/>
      <c r="IM13" s="50"/>
      <c r="JG13" s="50"/>
      <c r="KA13" s="50"/>
      <c r="KU13" s="50"/>
      <c r="LO13" s="50"/>
      <c r="MI13" s="50"/>
      <c r="NC13" s="50"/>
      <c r="NW13" s="50"/>
      <c r="OQ13" s="50"/>
      <c r="PK13" s="50"/>
      <c r="QE13" s="50"/>
      <c r="QY13" s="50"/>
      <c r="RS13" s="50"/>
      <c r="SM13" s="50"/>
      <c r="TG13" s="50"/>
      <c r="UA13" s="50"/>
      <c r="UU13" s="50"/>
      <c r="VO13" s="50"/>
      <c r="WI13" s="50"/>
      <c r="XC13" s="50"/>
      <c r="XW13" s="50"/>
      <c r="YQ13" s="50"/>
      <c r="ZK13" s="50"/>
      <c r="AAE13" s="50"/>
      <c r="AAY13" s="50"/>
      <c r="ABS13" s="50"/>
      <c r="ACM13" s="50"/>
      <c r="ADG13" s="50"/>
      <c r="AEA13" s="50"/>
      <c r="AEU13" s="50"/>
      <c r="AFO13" s="50"/>
      <c r="AGI13" s="50"/>
      <c r="AHC13" s="50"/>
      <c r="AHW13" s="50"/>
      <c r="AIQ13" s="50"/>
      <c r="AJK13" s="50"/>
      <c r="AKE13" s="50"/>
      <c r="AKY13" s="50"/>
      <c r="ALS13" s="50"/>
      <c r="AMM13" s="50"/>
      <c r="ANG13" s="50"/>
      <c r="AOA13" s="50"/>
      <c r="AOU13" s="50"/>
      <c r="APO13" s="50"/>
      <c r="AQI13" s="50"/>
      <c r="ARC13" s="50"/>
      <c r="ARW13" s="50"/>
      <c r="ASQ13" s="50"/>
      <c r="ATK13" s="50"/>
      <c r="AUE13" s="50"/>
      <c r="AUY13" s="50"/>
      <c r="AVS13" s="50"/>
      <c r="AWM13" s="50"/>
      <c r="AXG13" s="50"/>
      <c r="AYA13" s="50"/>
      <c r="AYU13" s="50"/>
      <c r="AZO13" s="50"/>
      <c r="BAI13" s="50"/>
      <c r="BBC13" s="50"/>
      <c r="BBW13" s="50"/>
      <c r="BCQ13" s="50"/>
      <c r="BDK13" s="50"/>
      <c r="BEE13" s="50"/>
      <c r="BEY13" s="50"/>
      <c r="BFS13" s="50"/>
      <c r="BGM13" s="50"/>
      <c r="BHG13" s="50"/>
      <c r="BIA13" s="50"/>
      <c r="BIU13" s="50"/>
      <c r="BJO13" s="50"/>
      <c r="BKI13" s="50"/>
      <c r="BLC13" s="50"/>
      <c r="BLW13" s="50"/>
      <c r="BMQ13" s="50"/>
      <c r="BNK13" s="50"/>
      <c r="BOE13" s="50"/>
      <c r="BOY13" s="50"/>
      <c r="BPS13" s="50"/>
      <c r="BQM13" s="50"/>
      <c r="BRG13" s="50"/>
      <c r="BSA13" s="50"/>
      <c r="BSU13" s="50"/>
      <c r="BTO13" s="50"/>
      <c r="BUI13" s="50"/>
      <c r="BVC13" s="50"/>
      <c r="BVW13" s="50"/>
      <c r="BWQ13" s="50"/>
      <c r="BXK13" s="50"/>
      <c r="BYE13" s="50"/>
      <c r="BYY13" s="50"/>
      <c r="BZS13" s="50"/>
      <c r="CAM13" s="50"/>
      <c r="CBG13" s="50"/>
      <c r="CCA13" s="50"/>
      <c r="CCU13" s="50"/>
      <c r="CDO13" s="50"/>
      <c r="CEI13" s="50"/>
      <c r="CFC13" s="50"/>
      <c r="CFW13" s="50"/>
      <c r="CGQ13" s="50"/>
      <c r="CHK13" s="50"/>
      <c r="CIE13" s="50"/>
      <c r="CIY13" s="50"/>
      <c r="CJS13" s="50"/>
      <c r="CKM13" s="50"/>
      <c r="CLG13" s="50"/>
      <c r="CMA13" s="50"/>
      <c r="CMU13" s="50"/>
      <c r="CNO13" s="50"/>
      <c r="COI13" s="50"/>
      <c r="CPC13" s="50"/>
      <c r="CPW13" s="50"/>
      <c r="CQQ13" s="50"/>
      <c r="CRK13" s="50"/>
      <c r="CSE13" s="50"/>
      <c r="CSY13" s="50"/>
      <c r="CTS13" s="50"/>
      <c r="CUM13" s="50"/>
      <c r="CVG13" s="50"/>
      <c r="CWA13" s="50"/>
      <c r="CWU13" s="50"/>
      <c r="CXO13" s="50"/>
      <c r="CYI13" s="50"/>
      <c r="CZC13" s="50"/>
      <c r="CZW13" s="50"/>
      <c r="DAQ13" s="50"/>
      <c r="DBK13" s="50"/>
      <c r="DCE13" s="50"/>
      <c r="DCY13" s="50"/>
      <c r="DDS13" s="50"/>
      <c r="DEM13" s="50"/>
      <c r="DFG13" s="50"/>
      <c r="DGA13" s="50"/>
      <c r="DGU13" s="50"/>
      <c r="DHO13" s="50"/>
      <c r="DII13" s="50"/>
      <c r="DJC13" s="50"/>
      <c r="DJW13" s="50"/>
      <c r="DKQ13" s="50"/>
      <c r="DLK13" s="50"/>
      <c r="DME13" s="50"/>
      <c r="DMY13" s="50"/>
      <c r="DNS13" s="50"/>
      <c r="DOM13" s="50"/>
      <c r="DPG13" s="50"/>
      <c r="DQA13" s="50"/>
      <c r="DQU13" s="50"/>
      <c r="DRO13" s="50"/>
      <c r="DSI13" s="50"/>
      <c r="DTC13" s="50"/>
      <c r="DTW13" s="50"/>
      <c r="DUQ13" s="50"/>
      <c r="DVK13" s="50"/>
      <c r="DWE13" s="50"/>
      <c r="DWY13" s="50"/>
      <c r="DXS13" s="50"/>
      <c r="DYM13" s="50"/>
      <c r="DZG13" s="50"/>
      <c r="EAA13" s="50"/>
      <c r="EAU13" s="50"/>
      <c r="EBO13" s="50"/>
      <c r="ECI13" s="50"/>
      <c r="EDC13" s="50"/>
      <c r="EDW13" s="50"/>
      <c r="EEQ13" s="50"/>
      <c r="EFK13" s="50"/>
      <c r="EGE13" s="50"/>
      <c r="EGY13" s="50"/>
      <c r="EHS13" s="50"/>
      <c r="EIM13" s="50"/>
      <c r="EJG13" s="50"/>
      <c r="EKA13" s="50"/>
      <c r="EKU13" s="50"/>
      <c r="ELO13" s="50"/>
      <c r="EMI13" s="50"/>
      <c r="ENC13" s="50"/>
      <c r="ENW13" s="50"/>
      <c r="EOQ13" s="50"/>
      <c r="EPK13" s="50"/>
      <c r="EQE13" s="50"/>
      <c r="EQY13" s="50"/>
      <c r="ERS13" s="50"/>
      <c r="ESM13" s="50"/>
      <c r="ETG13" s="50"/>
      <c r="EUA13" s="50"/>
      <c r="EUU13" s="50"/>
      <c r="EVO13" s="50"/>
      <c r="EWI13" s="50"/>
      <c r="EXC13" s="50"/>
      <c r="EXW13" s="50"/>
      <c r="EYQ13" s="50"/>
      <c r="EZK13" s="50"/>
      <c r="FAE13" s="50"/>
      <c r="FAY13" s="50"/>
      <c r="FBS13" s="50"/>
      <c r="FCM13" s="50"/>
      <c r="FDG13" s="50"/>
      <c r="FEA13" s="50"/>
      <c r="FEU13" s="50"/>
      <c r="FFO13" s="50"/>
      <c r="FGI13" s="50"/>
      <c r="FHC13" s="50"/>
      <c r="FHW13" s="50"/>
      <c r="FIQ13" s="50"/>
      <c r="FJK13" s="50"/>
      <c r="FKE13" s="50"/>
      <c r="FKY13" s="50"/>
      <c r="FLS13" s="50"/>
      <c r="FMM13" s="50"/>
      <c r="FNG13" s="50"/>
      <c r="FOA13" s="50"/>
      <c r="FOU13" s="50"/>
      <c r="FPO13" s="50"/>
      <c r="FQI13" s="50"/>
      <c r="FRC13" s="50"/>
      <c r="FRW13" s="50"/>
      <c r="FSQ13" s="50"/>
      <c r="FTK13" s="50"/>
      <c r="FUE13" s="50"/>
      <c r="FUY13" s="50"/>
      <c r="FVS13" s="50"/>
      <c r="FWM13" s="50"/>
      <c r="FXG13" s="50"/>
      <c r="FYA13" s="50"/>
      <c r="FYU13" s="50"/>
      <c r="FZO13" s="50"/>
      <c r="GAI13" s="50"/>
      <c r="GBC13" s="50"/>
      <c r="GBW13" s="50"/>
      <c r="GCQ13" s="50"/>
      <c r="GDK13" s="50"/>
      <c r="GEE13" s="50"/>
      <c r="GEY13" s="50"/>
      <c r="GFS13" s="50"/>
      <c r="GGM13" s="50"/>
      <c r="GHG13" s="50"/>
      <c r="GIA13" s="50"/>
      <c r="GIU13" s="50"/>
      <c r="GJO13" s="50"/>
      <c r="GKI13" s="50"/>
      <c r="GLC13" s="50"/>
      <c r="GLW13" s="50"/>
      <c r="GMQ13" s="50"/>
      <c r="GNK13" s="50"/>
      <c r="GOE13" s="50"/>
      <c r="GOY13" s="50"/>
      <c r="GPS13" s="50"/>
      <c r="GQM13" s="50"/>
      <c r="GRG13" s="50"/>
      <c r="GSA13" s="50"/>
      <c r="GSU13" s="50"/>
      <c r="GTO13" s="50"/>
      <c r="GUI13" s="50"/>
      <c r="GVC13" s="50"/>
      <c r="GVW13" s="50"/>
      <c r="GWQ13" s="50"/>
      <c r="GXK13" s="50"/>
      <c r="GYE13" s="50"/>
      <c r="GYY13" s="50"/>
      <c r="GZS13" s="50"/>
      <c r="HAM13" s="50"/>
      <c r="HBG13" s="50"/>
      <c r="HCA13" s="50"/>
      <c r="HCU13" s="50"/>
      <c r="HDO13" s="50"/>
      <c r="HEI13" s="50"/>
      <c r="HFC13" s="50"/>
      <c r="HFW13" s="50"/>
      <c r="HGQ13" s="50"/>
      <c r="HHK13" s="50"/>
      <c r="HIE13" s="50"/>
      <c r="HIY13" s="50"/>
      <c r="HJS13" s="50"/>
      <c r="HKM13" s="50"/>
      <c r="HLG13" s="50"/>
      <c r="HMA13" s="50"/>
      <c r="HMU13" s="50"/>
      <c r="HNO13" s="50"/>
      <c r="HOI13" s="50"/>
      <c r="HPC13" s="50"/>
      <c r="HPW13" s="50"/>
      <c r="HQQ13" s="50"/>
      <c r="HRK13" s="50"/>
      <c r="HSE13" s="50"/>
      <c r="HSY13" s="50"/>
      <c r="HTS13" s="50"/>
      <c r="HUM13" s="50"/>
      <c r="HVG13" s="50"/>
      <c r="HWA13" s="50"/>
      <c r="HWU13" s="50"/>
      <c r="HXO13" s="50"/>
      <c r="HYI13" s="50"/>
      <c r="HZC13" s="50"/>
      <c r="HZW13" s="50"/>
      <c r="IAQ13" s="50"/>
      <c r="IBK13" s="50"/>
      <c r="ICE13" s="50"/>
      <c r="ICY13" s="50"/>
      <c r="IDS13" s="50"/>
      <c r="IEM13" s="50"/>
      <c r="IFG13" s="50"/>
      <c r="IGA13" s="50"/>
      <c r="IGU13" s="50"/>
      <c r="IHO13" s="50"/>
      <c r="III13" s="50"/>
      <c r="IJC13" s="50"/>
      <c r="IJW13" s="50"/>
      <c r="IKQ13" s="50"/>
      <c r="ILK13" s="50"/>
      <c r="IME13" s="50"/>
      <c r="IMY13" s="50"/>
      <c r="INS13" s="50"/>
      <c r="IOM13" s="50"/>
      <c r="IPG13" s="50"/>
      <c r="IQA13" s="50"/>
      <c r="IQU13" s="50"/>
      <c r="IRO13" s="50"/>
      <c r="ISI13" s="50"/>
      <c r="ITC13" s="50"/>
      <c r="ITW13" s="50"/>
      <c r="IUQ13" s="50"/>
      <c r="IVK13" s="50"/>
      <c r="IWE13" s="50"/>
      <c r="IWY13" s="50"/>
      <c r="IXS13" s="50"/>
      <c r="IYM13" s="50"/>
      <c r="IZG13" s="50"/>
      <c r="JAA13" s="50"/>
      <c r="JAU13" s="50"/>
      <c r="JBO13" s="50"/>
      <c r="JCI13" s="50"/>
      <c r="JDC13" s="50"/>
      <c r="JDW13" s="50"/>
      <c r="JEQ13" s="50"/>
      <c r="JFK13" s="50"/>
      <c r="JGE13" s="50"/>
      <c r="JGY13" s="50"/>
      <c r="JHS13" s="50"/>
      <c r="JIM13" s="50"/>
      <c r="JJG13" s="50"/>
      <c r="JKA13" s="50"/>
      <c r="JKU13" s="50"/>
      <c r="JLO13" s="50"/>
      <c r="JMI13" s="50"/>
      <c r="JNC13" s="50"/>
      <c r="JNW13" s="50"/>
      <c r="JOQ13" s="50"/>
      <c r="JPK13" s="50"/>
      <c r="JQE13" s="50"/>
      <c r="JQY13" s="50"/>
      <c r="JRS13" s="50"/>
      <c r="JSM13" s="50"/>
      <c r="JTG13" s="50"/>
      <c r="JUA13" s="50"/>
      <c r="JUU13" s="50"/>
      <c r="JVO13" s="50"/>
      <c r="JWI13" s="50"/>
      <c r="JXC13" s="50"/>
      <c r="JXW13" s="50"/>
      <c r="JYQ13" s="50"/>
      <c r="JZK13" s="50"/>
      <c r="KAE13" s="50"/>
      <c r="KAY13" s="50"/>
      <c r="KBS13" s="50"/>
      <c r="KCM13" s="50"/>
      <c r="KDG13" s="50"/>
      <c r="KEA13" s="50"/>
      <c r="KEU13" s="50"/>
      <c r="KFO13" s="50"/>
      <c r="KGI13" s="50"/>
      <c r="KHC13" s="50"/>
      <c r="KHW13" s="50"/>
      <c r="KIQ13" s="50"/>
      <c r="KJK13" s="50"/>
      <c r="KKE13" s="50"/>
      <c r="KKY13" s="50"/>
      <c r="KLS13" s="50"/>
      <c r="KMM13" s="50"/>
      <c r="KNG13" s="50"/>
      <c r="KOA13" s="50"/>
      <c r="KOU13" s="50"/>
      <c r="KPO13" s="50"/>
      <c r="KQI13" s="50"/>
      <c r="KRC13" s="50"/>
      <c r="KRW13" s="50"/>
      <c r="KSQ13" s="50"/>
      <c r="KTK13" s="50"/>
      <c r="KUE13" s="50"/>
      <c r="KUY13" s="50"/>
      <c r="KVS13" s="50"/>
      <c r="KWM13" s="50"/>
      <c r="KXG13" s="50"/>
      <c r="KYA13" s="50"/>
      <c r="KYU13" s="50"/>
      <c r="KZO13" s="50"/>
      <c r="LAI13" s="50"/>
      <c r="LBC13" s="50"/>
      <c r="LBW13" s="50"/>
      <c r="LCQ13" s="50"/>
      <c r="LDK13" s="50"/>
      <c r="LEE13" s="50"/>
      <c r="LEY13" s="50"/>
      <c r="LFS13" s="50"/>
      <c r="LGM13" s="50"/>
      <c r="LHG13" s="50"/>
      <c r="LIA13" s="50"/>
      <c r="LIU13" s="50"/>
      <c r="LJO13" s="50"/>
      <c r="LKI13" s="50"/>
      <c r="LLC13" s="50"/>
      <c r="LLW13" s="50"/>
      <c r="LMQ13" s="50"/>
      <c r="LNK13" s="50"/>
      <c r="LOE13" s="50"/>
      <c r="LOY13" s="50"/>
      <c r="LPS13" s="50"/>
      <c r="LQM13" s="50"/>
      <c r="LRG13" s="50"/>
      <c r="LSA13" s="50"/>
      <c r="LSU13" s="50"/>
      <c r="LTO13" s="50"/>
      <c r="LUI13" s="50"/>
      <c r="LVC13" s="50"/>
      <c r="LVW13" s="50"/>
      <c r="LWQ13" s="50"/>
      <c r="LXK13" s="50"/>
      <c r="LYE13" s="50"/>
      <c r="LYY13" s="50"/>
      <c r="LZS13" s="50"/>
      <c r="MAM13" s="50"/>
      <c r="MBG13" s="50"/>
      <c r="MCA13" s="50"/>
      <c r="MCU13" s="50"/>
      <c r="MDO13" s="50"/>
      <c r="MEI13" s="50"/>
      <c r="MFC13" s="50"/>
      <c r="MFW13" s="50"/>
      <c r="MGQ13" s="50"/>
      <c r="MHK13" s="50"/>
      <c r="MIE13" s="50"/>
      <c r="MIY13" s="50"/>
      <c r="MJS13" s="50"/>
      <c r="MKM13" s="50"/>
      <c r="MLG13" s="50"/>
      <c r="MMA13" s="50"/>
      <c r="MMU13" s="50"/>
      <c r="MNO13" s="50"/>
      <c r="MOI13" s="50"/>
      <c r="MPC13" s="50"/>
      <c r="MPW13" s="50"/>
      <c r="MQQ13" s="50"/>
      <c r="MRK13" s="50"/>
      <c r="MSE13" s="50"/>
      <c r="MSY13" s="50"/>
      <c r="MTS13" s="50"/>
      <c r="MUM13" s="50"/>
      <c r="MVG13" s="50"/>
      <c r="MWA13" s="50"/>
      <c r="MWU13" s="50"/>
      <c r="MXO13" s="50"/>
      <c r="MYI13" s="50"/>
      <c r="MZC13" s="50"/>
      <c r="MZW13" s="50"/>
      <c r="NAQ13" s="50"/>
      <c r="NBK13" s="50"/>
      <c r="NCE13" s="50"/>
      <c r="NCY13" s="50"/>
      <c r="NDS13" s="50"/>
      <c r="NEM13" s="50"/>
      <c r="NFG13" s="50"/>
      <c r="NGA13" s="50"/>
      <c r="NGU13" s="50"/>
      <c r="NHO13" s="50"/>
      <c r="NII13" s="50"/>
      <c r="NJC13" s="50"/>
      <c r="NJW13" s="50"/>
      <c r="NKQ13" s="50"/>
      <c r="NLK13" s="50"/>
      <c r="NME13" s="50"/>
      <c r="NMY13" s="50"/>
      <c r="NNS13" s="50"/>
      <c r="NOM13" s="50"/>
      <c r="NPG13" s="50"/>
      <c r="NQA13" s="50"/>
      <c r="NQU13" s="50"/>
      <c r="NRO13" s="50"/>
      <c r="NSI13" s="50"/>
      <c r="NTC13" s="50"/>
      <c r="NTW13" s="50"/>
      <c r="NUQ13" s="50"/>
      <c r="NVK13" s="50"/>
      <c r="NWE13" s="50"/>
      <c r="NWY13" s="50"/>
      <c r="NXS13" s="50"/>
      <c r="NYM13" s="50"/>
      <c r="NZG13" s="50"/>
      <c r="OAA13" s="50"/>
      <c r="OAU13" s="50"/>
      <c r="OBO13" s="50"/>
      <c r="OCI13" s="50"/>
      <c r="ODC13" s="50"/>
      <c r="ODW13" s="50"/>
      <c r="OEQ13" s="50"/>
      <c r="OFK13" s="50"/>
      <c r="OGE13" s="50"/>
      <c r="OGY13" s="50"/>
      <c r="OHS13" s="50"/>
      <c r="OIM13" s="50"/>
      <c r="OJG13" s="50"/>
      <c r="OKA13" s="50"/>
      <c r="OKU13" s="50"/>
      <c r="OLO13" s="50"/>
      <c r="OMI13" s="50"/>
      <c r="ONC13" s="50"/>
      <c r="ONW13" s="50"/>
      <c r="OOQ13" s="50"/>
      <c r="OPK13" s="50"/>
      <c r="OQE13" s="50"/>
      <c r="OQY13" s="50"/>
      <c r="ORS13" s="50"/>
      <c r="OSM13" s="50"/>
      <c r="OTG13" s="50"/>
      <c r="OUA13" s="50"/>
      <c r="OUU13" s="50"/>
      <c r="OVO13" s="50"/>
      <c r="OWI13" s="50"/>
      <c r="OXC13" s="50"/>
      <c r="OXW13" s="50"/>
      <c r="OYQ13" s="50"/>
      <c r="OZK13" s="50"/>
      <c r="PAE13" s="50"/>
      <c r="PAY13" s="50"/>
      <c r="PBS13" s="50"/>
      <c r="PCM13" s="50"/>
      <c r="PDG13" s="50"/>
      <c r="PEA13" s="50"/>
      <c r="PEU13" s="50"/>
      <c r="PFO13" s="50"/>
      <c r="PGI13" s="50"/>
      <c r="PHC13" s="50"/>
      <c r="PHW13" s="50"/>
      <c r="PIQ13" s="50"/>
      <c r="PJK13" s="50"/>
      <c r="PKE13" s="50"/>
      <c r="PKY13" s="50"/>
      <c r="PLS13" s="50"/>
      <c r="PMM13" s="50"/>
      <c r="PNG13" s="50"/>
      <c r="POA13" s="50"/>
      <c r="POU13" s="50"/>
      <c r="PPO13" s="50"/>
      <c r="PQI13" s="50"/>
      <c r="PRC13" s="50"/>
      <c r="PRW13" s="50"/>
      <c r="PSQ13" s="50"/>
      <c r="PTK13" s="50"/>
      <c r="PUE13" s="50"/>
      <c r="PUY13" s="50"/>
      <c r="PVS13" s="50"/>
      <c r="PWM13" s="50"/>
      <c r="PXG13" s="50"/>
      <c r="PYA13" s="50"/>
      <c r="PYU13" s="50"/>
      <c r="PZO13" s="50"/>
      <c r="QAI13" s="50"/>
      <c r="QBC13" s="50"/>
      <c r="QBW13" s="50"/>
      <c r="QCQ13" s="50"/>
      <c r="QDK13" s="50"/>
      <c r="QEE13" s="50"/>
      <c r="QEY13" s="50"/>
      <c r="QFS13" s="50"/>
      <c r="QGM13" s="50"/>
      <c r="QHG13" s="50"/>
      <c r="QIA13" s="50"/>
      <c r="QIU13" s="50"/>
      <c r="QJO13" s="50"/>
      <c r="QKI13" s="50"/>
      <c r="QLC13" s="50"/>
      <c r="QLW13" s="50"/>
      <c r="QMQ13" s="50"/>
      <c r="QNK13" s="50"/>
      <c r="QOE13" s="50"/>
      <c r="QOY13" s="50"/>
      <c r="QPS13" s="50"/>
      <c r="QQM13" s="50"/>
      <c r="QRG13" s="50"/>
      <c r="QSA13" s="50"/>
      <c r="QSU13" s="50"/>
      <c r="QTO13" s="50"/>
      <c r="QUI13" s="50"/>
      <c r="QVC13" s="50"/>
      <c r="QVW13" s="50"/>
      <c r="QWQ13" s="50"/>
      <c r="QXK13" s="50"/>
      <c r="QYE13" s="50"/>
      <c r="QYY13" s="50"/>
      <c r="QZS13" s="50"/>
      <c r="RAM13" s="50"/>
      <c r="RBG13" s="50"/>
      <c r="RCA13" s="50"/>
      <c r="RCU13" s="50"/>
      <c r="RDO13" s="50"/>
      <c r="REI13" s="50"/>
      <c r="RFC13" s="50"/>
      <c r="RFW13" s="50"/>
      <c r="RGQ13" s="50"/>
      <c r="RHK13" s="50"/>
      <c r="RIE13" s="50"/>
      <c r="RIY13" s="50"/>
      <c r="RJS13" s="50"/>
      <c r="RKM13" s="50"/>
      <c r="RLG13" s="50"/>
      <c r="RMA13" s="50"/>
      <c r="RMU13" s="50"/>
      <c r="RNO13" s="50"/>
      <c r="ROI13" s="50"/>
      <c r="RPC13" s="50"/>
      <c r="RPW13" s="50"/>
      <c r="RQQ13" s="50"/>
      <c r="RRK13" s="50"/>
      <c r="RSE13" s="50"/>
      <c r="RSY13" s="50"/>
      <c r="RTS13" s="50"/>
      <c r="RUM13" s="50"/>
      <c r="RVG13" s="50"/>
      <c r="RWA13" s="50"/>
      <c r="RWU13" s="50"/>
      <c r="RXO13" s="50"/>
      <c r="RYI13" s="50"/>
      <c r="RZC13" s="50"/>
      <c r="RZW13" s="50"/>
      <c r="SAQ13" s="50"/>
      <c r="SBK13" s="50"/>
      <c r="SCE13" s="50"/>
      <c r="SCY13" s="50"/>
      <c r="SDS13" s="50"/>
      <c r="SEM13" s="50"/>
      <c r="SFG13" s="50"/>
      <c r="SGA13" s="50"/>
      <c r="SGU13" s="50"/>
      <c r="SHO13" s="50"/>
      <c r="SII13" s="50"/>
      <c r="SJC13" s="50"/>
      <c r="SJW13" s="50"/>
      <c r="SKQ13" s="50"/>
      <c r="SLK13" s="50"/>
      <c r="SME13" s="50"/>
      <c r="SMY13" s="50"/>
      <c r="SNS13" s="50"/>
      <c r="SOM13" s="50"/>
      <c r="SPG13" s="50"/>
      <c r="SQA13" s="50"/>
      <c r="SQU13" s="50"/>
      <c r="SRO13" s="50"/>
      <c r="SSI13" s="50"/>
      <c r="STC13" s="50"/>
      <c r="STW13" s="50"/>
      <c r="SUQ13" s="50"/>
      <c r="SVK13" s="50"/>
      <c r="SWE13" s="50"/>
      <c r="SWY13" s="50"/>
      <c r="SXS13" s="50"/>
      <c r="SYM13" s="50"/>
      <c r="SZG13" s="50"/>
      <c r="TAA13" s="50"/>
      <c r="TAU13" s="50"/>
      <c r="TBO13" s="50"/>
      <c r="TCI13" s="50"/>
      <c r="TDC13" s="50"/>
      <c r="TDW13" s="50"/>
      <c r="TEQ13" s="50"/>
      <c r="TFK13" s="50"/>
      <c r="TGE13" s="50"/>
      <c r="TGY13" s="50"/>
      <c r="THS13" s="50"/>
      <c r="TIM13" s="50"/>
      <c r="TJG13" s="50"/>
      <c r="TKA13" s="50"/>
      <c r="TKU13" s="50"/>
      <c r="TLO13" s="50"/>
      <c r="TMI13" s="50"/>
      <c r="TNC13" s="50"/>
      <c r="TNW13" s="50"/>
      <c r="TOQ13" s="50"/>
      <c r="TPK13" s="50"/>
      <c r="TQE13" s="50"/>
      <c r="TQY13" s="50"/>
      <c r="TRS13" s="50"/>
      <c r="TSM13" s="50"/>
      <c r="TTG13" s="50"/>
      <c r="TUA13" s="50"/>
      <c r="TUU13" s="50"/>
      <c r="TVO13" s="50"/>
      <c r="TWI13" s="50"/>
      <c r="TXC13" s="50"/>
      <c r="TXW13" s="50"/>
      <c r="TYQ13" s="50"/>
      <c r="TZK13" s="50"/>
      <c r="UAE13" s="50"/>
      <c r="UAY13" s="50"/>
      <c r="UBS13" s="50"/>
      <c r="UCM13" s="50"/>
      <c r="UDG13" s="50"/>
      <c r="UEA13" s="50"/>
      <c r="UEU13" s="50"/>
      <c r="UFO13" s="50"/>
      <c r="UGI13" s="50"/>
      <c r="UHC13" s="50"/>
      <c r="UHW13" s="50"/>
      <c r="UIQ13" s="50"/>
      <c r="UJK13" s="50"/>
      <c r="UKE13" s="50"/>
      <c r="UKY13" s="50"/>
      <c r="ULS13" s="50"/>
      <c r="UMM13" s="50"/>
      <c r="UNG13" s="50"/>
      <c r="UOA13" s="50"/>
      <c r="UOU13" s="50"/>
      <c r="UPO13" s="50"/>
      <c r="UQI13" s="50"/>
      <c r="URC13" s="50"/>
      <c r="URW13" s="50"/>
      <c r="USQ13" s="50"/>
      <c r="UTK13" s="50"/>
      <c r="UUE13" s="50"/>
      <c r="UUY13" s="50"/>
      <c r="UVS13" s="50"/>
      <c r="UWM13" s="50"/>
      <c r="UXG13" s="50"/>
      <c r="UYA13" s="50"/>
      <c r="UYU13" s="50"/>
      <c r="UZO13" s="50"/>
      <c r="VAI13" s="50"/>
      <c r="VBC13" s="50"/>
      <c r="VBW13" s="50"/>
      <c r="VCQ13" s="50"/>
      <c r="VDK13" s="50"/>
      <c r="VEE13" s="50"/>
      <c r="VEY13" s="50"/>
      <c r="VFS13" s="50"/>
      <c r="VGM13" s="50"/>
      <c r="VHG13" s="50"/>
      <c r="VIA13" s="50"/>
      <c r="VIU13" s="50"/>
      <c r="VJO13" s="50"/>
      <c r="VKI13" s="50"/>
      <c r="VLC13" s="50"/>
      <c r="VLW13" s="50"/>
      <c r="VMQ13" s="50"/>
      <c r="VNK13" s="50"/>
      <c r="VOE13" s="50"/>
      <c r="VOY13" s="50"/>
      <c r="VPS13" s="50"/>
      <c r="VQM13" s="50"/>
      <c r="VRG13" s="50"/>
      <c r="VSA13" s="50"/>
      <c r="VSU13" s="50"/>
      <c r="VTO13" s="50"/>
      <c r="VUI13" s="50"/>
      <c r="VVC13" s="50"/>
      <c r="VVW13" s="50"/>
      <c r="VWQ13" s="50"/>
      <c r="VXK13" s="50"/>
      <c r="VYE13" s="50"/>
      <c r="VYY13" s="50"/>
      <c r="VZS13" s="50"/>
      <c r="WAM13" s="50"/>
      <c r="WBG13" s="50"/>
      <c r="WCA13" s="50"/>
      <c r="WCU13" s="50"/>
      <c r="WDO13" s="50"/>
      <c r="WEI13" s="50"/>
      <c r="WFC13" s="50"/>
      <c r="WFW13" s="50"/>
      <c r="WGQ13" s="50"/>
      <c r="WHK13" s="50"/>
      <c r="WIE13" s="50"/>
      <c r="WIY13" s="50"/>
      <c r="WJS13" s="50"/>
      <c r="WKM13" s="50"/>
      <c r="WLG13" s="50"/>
      <c r="WMA13" s="50"/>
      <c r="WMU13" s="50"/>
      <c r="WNO13" s="50"/>
      <c r="WOI13" s="50"/>
      <c r="WPC13" s="50"/>
      <c r="WPW13" s="50"/>
      <c r="WQQ13" s="50"/>
      <c r="WRK13" s="50"/>
      <c r="WSE13" s="50"/>
      <c r="WSY13" s="50"/>
      <c r="WTS13" s="50"/>
      <c r="WUM13" s="50"/>
      <c r="WVG13" s="50"/>
      <c r="WWA13" s="50"/>
      <c r="WWU13" s="50"/>
      <c r="WXO13" s="50"/>
      <c r="WYI13" s="50"/>
      <c r="WZC13" s="50"/>
      <c r="WZW13" s="50"/>
      <c r="XAQ13" s="50"/>
      <c r="XBK13" s="50"/>
      <c r="XCE13" s="50"/>
      <c r="XCY13" s="50"/>
      <c r="XDS13" s="50"/>
      <c r="XEM13" s="50"/>
    </row>
    <row r="14" spans="1:1007 1027:2047 2067:3067 3087:4087 4107:5107 5127:6127 6147:7167 7187:8187 8207:9207 9227:10227 10247:11247 11267:12287 12307:13307 13327:14327 14347:15347 15367:16367" s="51" customFormat="1" ht="18" customHeight="1" x14ac:dyDescent="0.2">
      <c r="A14" s="48" t="s">
        <v>59</v>
      </c>
      <c r="B14" s="49"/>
      <c r="C14" s="49">
        <f>SUM(C15:C24)</f>
        <v>484.27702632</v>
      </c>
      <c r="D14" s="49">
        <f t="shared" ref="D14:AI14" si="0">SUM(D15:D24)</f>
        <v>563.6308203673949</v>
      </c>
      <c r="E14" s="49">
        <f t="shared" si="0"/>
        <v>652.18066512407995</v>
      </c>
      <c r="F14" s="49">
        <f t="shared" si="0"/>
        <v>547.73364734697009</v>
      </c>
      <c r="G14" s="49">
        <f t="shared" si="0"/>
        <v>539.70304573660496</v>
      </c>
      <c r="H14" s="49">
        <f t="shared" si="0"/>
        <v>497.49643473905002</v>
      </c>
      <c r="I14" s="49">
        <f t="shared" si="0"/>
        <v>659.53957647212997</v>
      </c>
      <c r="J14" s="49">
        <f t="shared" si="0"/>
        <v>607.25017856097998</v>
      </c>
      <c r="K14" s="49">
        <f t="shared" si="0"/>
        <v>542.80865061077509</v>
      </c>
      <c r="L14" s="49">
        <f t="shared" si="0"/>
        <v>527.95360649079998</v>
      </c>
      <c r="M14" s="49">
        <f t="shared" si="0"/>
        <v>505.98278355101502</v>
      </c>
      <c r="N14" s="49">
        <f t="shared" si="0"/>
        <v>561.64813519521499</v>
      </c>
      <c r="O14" s="49">
        <f t="shared" si="0"/>
        <v>482.8001252987201</v>
      </c>
      <c r="P14" s="49">
        <f t="shared" si="0"/>
        <v>699.41696847778883</v>
      </c>
      <c r="Q14" s="49">
        <f t="shared" si="0"/>
        <v>660.83001255309603</v>
      </c>
      <c r="R14" s="49">
        <f t="shared" si="0"/>
        <v>538.26251081278474</v>
      </c>
      <c r="S14" s="49">
        <f t="shared" si="0"/>
        <v>530.61039058741096</v>
      </c>
      <c r="T14" s="49">
        <f t="shared" si="0"/>
        <v>603.90268643046238</v>
      </c>
      <c r="U14" s="49">
        <f t="shared" si="0"/>
        <v>737.54994056520832</v>
      </c>
      <c r="V14" s="49">
        <f t="shared" si="0"/>
        <v>916.34383257480079</v>
      </c>
      <c r="W14" s="49">
        <f t="shared" si="0"/>
        <v>1128.1055182576793</v>
      </c>
      <c r="X14" s="49">
        <f t="shared" si="0"/>
        <v>1140.363261423166</v>
      </c>
      <c r="Y14" s="49">
        <f t="shared" si="0"/>
        <v>1269.3153227409878</v>
      </c>
      <c r="Z14" s="49">
        <f t="shared" si="0"/>
        <v>1330.6132965767197</v>
      </c>
      <c r="AA14" s="49">
        <f t="shared" si="0"/>
        <v>1320.5964808472033</v>
      </c>
      <c r="AB14" s="49">
        <f t="shared" si="0"/>
        <v>1274.6742598562689</v>
      </c>
      <c r="AC14" s="49">
        <f t="shared" si="0"/>
        <v>1275.3065623523307</v>
      </c>
      <c r="AD14" s="49">
        <f t="shared" si="0"/>
        <v>1352.5105325944355</v>
      </c>
      <c r="AE14" s="49">
        <f t="shared" si="0"/>
        <v>1572.8647190736453</v>
      </c>
      <c r="AF14" s="49">
        <f t="shared" si="0"/>
        <v>1505.4338766336093</v>
      </c>
      <c r="AG14" s="49">
        <f t="shared" si="0"/>
        <v>1603.708124103056</v>
      </c>
      <c r="AH14" s="49">
        <f t="shared" si="0"/>
        <v>1521.7424535943278</v>
      </c>
      <c r="AI14" s="49">
        <f t="shared" si="0"/>
        <v>1519.0208263595646</v>
      </c>
      <c r="AU14" s="50"/>
      <c r="BO14" s="50"/>
      <c r="CI14" s="50"/>
      <c r="DC14" s="50"/>
      <c r="DW14" s="50"/>
      <c r="EQ14" s="50"/>
      <c r="FK14" s="50"/>
      <c r="GE14" s="50"/>
      <c r="GY14" s="50"/>
      <c r="HS14" s="50"/>
      <c r="IM14" s="50"/>
      <c r="JG14" s="50"/>
      <c r="KA14" s="50"/>
      <c r="KU14" s="50"/>
      <c r="LO14" s="50"/>
      <c r="MI14" s="50"/>
      <c r="NC14" s="50"/>
      <c r="NW14" s="50"/>
      <c r="OQ14" s="50"/>
      <c r="PK14" s="50"/>
      <c r="QE14" s="50"/>
      <c r="QY14" s="50"/>
      <c r="RS14" s="50"/>
      <c r="SM14" s="50"/>
      <c r="TG14" s="50"/>
      <c r="UA14" s="50"/>
      <c r="UU14" s="50"/>
      <c r="VO14" s="50"/>
      <c r="WI14" s="50"/>
      <c r="XC14" s="50"/>
      <c r="XW14" s="50"/>
      <c r="YQ14" s="50"/>
      <c r="ZK14" s="50"/>
      <c r="AAE14" s="50"/>
      <c r="AAY14" s="50"/>
      <c r="ABS14" s="50"/>
      <c r="ACM14" s="50"/>
      <c r="ADG14" s="50"/>
      <c r="AEA14" s="50"/>
      <c r="AEU14" s="50"/>
      <c r="AFO14" s="50"/>
      <c r="AGI14" s="50"/>
      <c r="AHC14" s="50"/>
      <c r="AHW14" s="50"/>
      <c r="AIQ14" s="50"/>
      <c r="AJK14" s="50"/>
      <c r="AKE14" s="50"/>
      <c r="AKY14" s="50"/>
      <c r="ALS14" s="50"/>
      <c r="AMM14" s="50"/>
      <c r="ANG14" s="50"/>
      <c r="AOA14" s="50"/>
      <c r="AOU14" s="50"/>
      <c r="APO14" s="50"/>
      <c r="AQI14" s="50"/>
      <c r="ARC14" s="50"/>
      <c r="ARW14" s="50"/>
      <c r="ASQ14" s="50"/>
      <c r="ATK14" s="50"/>
      <c r="AUE14" s="50"/>
      <c r="AUY14" s="50"/>
      <c r="AVS14" s="50"/>
      <c r="AWM14" s="50"/>
      <c r="AXG14" s="50"/>
      <c r="AYA14" s="50"/>
      <c r="AYU14" s="50"/>
      <c r="AZO14" s="50"/>
      <c r="BAI14" s="50"/>
      <c r="BBC14" s="50"/>
      <c r="BBW14" s="50"/>
      <c r="BCQ14" s="50"/>
      <c r="BDK14" s="50"/>
      <c r="BEE14" s="50"/>
      <c r="BEY14" s="50"/>
      <c r="BFS14" s="50"/>
      <c r="BGM14" s="50"/>
      <c r="BHG14" s="50"/>
      <c r="BIA14" s="50"/>
      <c r="BIU14" s="50"/>
      <c r="BJO14" s="50"/>
      <c r="BKI14" s="50"/>
      <c r="BLC14" s="50"/>
      <c r="BLW14" s="50"/>
      <c r="BMQ14" s="50"/>
      <c r="BNK14" s="50"/>
      <c r="BOE14" s="50"/>
      <c r="BOY14" s="50"/>
      <c r="BPS14" s="50"/>
      <c r="BQM14" s="50"/>
      <c r="BRG14" s="50"/>
      <c r="BSA14" s="50"/>
      <c r="BSU14" s="50"/>
      <c r="BTO14" s="50"/>
      <c r="BUI14" s="50"/>
      <c r="BVC14" s="50"/>
      <c r="BVW14" s="50"/>
      <c r="BWQ14" s="50"/>
      <c r="BXK14" s="50"/>
      <c r="BYE14" s="50"/>
      <c r="BYY14" s="50"/>
      <c r="BZS14" s="50"/>
      <c r="CAM14" s="50"/>
      <c r="CBG14" s="50"/>
      <c r="CCA14" s="50"/>
      <c r="CCU14" s="50"/>
      <c r="CDO14" s="50"/>
      <c r="CEI14" s="50"/>
      <c r="CFC14" s="50"/>
      <c r="CFW14" s="50"/>
      <c r="CGQ14" s="50"/>
      <c r="CHK14" s="50"/>
      <c r="CIE14" s="50"/>
      <c r="CIY14" s="50"/>
      <c r="CJS14" s="50"/>
      <c r="CKM14" s="50"/>
      <c r="CLG14" s="50"/>
      <c r="CMA14" s="50"/>
      <c r="CMU14" s="50"/>
      <c r="CNO14" s="50"/>
      <c r="COI14" s="50"/>
      <c r="CPC14" s="50"/>
      <c r="CPW14" s="50"/>
      <c r="CQQ14" s="50"/>
      <c r="CRK14" s="50"/>
      <c r="CSE14" s="50"/>
      <c r="CSY14" s="50"/>
      <c r="CTS14" s="50"/>
      <c r="CUM14" s="50"/>
      <c r="CVG14" s="50"/>
      <c r="CWA14" s="50"/>
      <c r="CWU14" s="50"/>
      <c r="CXO14" s="50"/>
      <c r="CYI14" s="50"/>
      <c r="CZC14" s="50"/>
      <c r="CZW14" s="50"/>
      <c r="DAQ14" s="50"/>
      <c r="DBK14" s="50"/>
      <c r="DCE14" s="50"/>
      <c r="DCY14" s="50"/>
      <c r="DDS14" s="50"/>
      <c r="DEM14" s="50"/>
      <c r="DFG14" s="50"/>
      <c r="DGA14" s="50"/>
      <c r="DGU14" s="50"/>
      <c r="DHO14" s="50"/>
      <c r="DII14" s="50"/>
      <c r="DJC14" s="50"/>
      <c r="DJW14" s="50"/>
      <c r="DKQ14" s="50"/>
      <c r="DLK14" s="50"/>
      <c r="DME14" s="50"/>
      <c r="DMY14" s="50"/>
      <c r="DNS14" s="50"/>
      <c r="DOM14" s="50"/>
      <c r="DPG14" s="50"/>
      <c r="DQA14" s="50"/>
      <c r="DQU14" s="50"/>
      <c r="DRO14" s="50"/>
      <c r="DSI14" s="50"/>
      <c r="DTC14" s="50"/>
      <c r="DTW14" s="50"/>
      <c r="DUQ14" s="50"/>
      <c r="DVK14" s="50"/>
      <c r="DWE14" s="50"/>
      <c r="DWY14" s="50"/>
      <c r="DXS14" s="50"/>
      <c r="DYM14" s="50"/>
      <c r="DZG14" s="50"/>
      <c r="EAA14" s="50"/>
      <c r="EAU14" s="50"/>
      <c r="EBO14" s="50"/>
      <c r="ECI14" s="50"/>
      <c r="EDC14" s="50"/>
      <c r="EDW14" s="50"/>
      <c r="EEQ14" s="50"/>
      <c r="EFK14" s="50"/>
      <c r="EGE14" s="50"/>
      <c r="EGY14" s="50"/>
      <c r="EHS14" s="50"/>
      <c r="EIM14" s="50"/>
      <c r="EJG14" s="50"/>
      <c r="EKA14" s="50"/>
      <c r="EKU14" s="50"/>
      <c r="ELO14" s="50"/>
      <c r="EMI14" s="50"/>
      <c r="ENC14" s="50"/>
      <c r="ENW14" s="50"/>
      <c r="EOQ14" s="50"/>
      <c r="EPK14" s="50"/>
      <c r="EQE14" s="50"/>
      <c r="EQY14" s="50"/>
      <c r="ERS14" s="50"/>
      <c r="ESM14" s="50"/>
      <c r="ETG14" s="50"/>
      <c r="EUA14" s="50"/>
      <c r="EUU14" s="50"/>
      <c r="EVO14" s="50"/>
      <c r="EWI14" s="50"/>
      <c r="EXC14" s="50"/>
      <c r="EXW14" s="50"/>
      <c r="EYQ14" s="50"/>
      <c r="EZK14" s="50"/>
      <c r="FAE14" s="50"/>
      <c r="FAY14" s="50"/>
      <c r="FBS14" s="50"/>
      <c r="FCM14" s="50"/>
      <c r="FDG14" s="50"/>
      <c r="FEA14" s="50"/>
      <c r="FEU14" s="50"/>
      <c r="FFO14" s="50"/>
      <c r="FGI14" s="50"/>
      <c r="FHC14" s="50"/>
      <c r="FHW14" s="50"/>
      <c r="FIQ14" s="50"/>
      <c r="FJK14" s="50"/>
      <c r="FKE14" s="50"/>
      <c r="FKY14" s="50"/>
      <c r="FLS14" s="50"/>
      <c r="FMM14" s="50"/>
      <c r="FNG14" s="50"/>
      <c r="FOA14" s="50"/>
      <c r="FOU14" s="50"/>
      <c r="FPO14" s="50"/>
      <c r="FQI14" s="50"/>
      <c r="FRC14" s="50"/>
      <c r="FRW14" s="50"/>
      <c r="FSQ14" s="50"/>
      <c r="FTK14" s="50"/>
      <c r="FUE14" s="50"/>
      <c r="FUY14" s="50"/>
      <c r="FVS14" s="50"/>
      <c r="FWM14" s="50"/>
      <c r="FXG14" s="50"/>
      <c r="FYA14" s="50"/>
      <c r="FYU14" s="50"/>
      <c r="FZO14" s="50"/>
      <c r="GAI14" s="50"/>
      <c r="GBC14" s="50"/>
      <c r="GBW14" s="50"/>
      <c r="GCQ14" s="50"/>
      <c r="GDK14" s="50"/>
      <c r="GEE14" s="50"/>
      <c r="GEY14" s="50"/>
      <c r="GFS14" s="50"/>
      <c r="GGM14" s="50"/>
      <c r="GHG14" s="50"/>
      <c r="GIA14" s="50"/>
      <c r="GIU14" s="50"/>
      <c r="GJO14" s="50"/>
      <c r="GKI14" s="50"/>
      <c r="GLC14" s="50"/>
      <c r="GLW14" s="50"/>
      <c r="GMQ14" s="50"/>
      <c r="GNK14" s="50"/>
      <c r="GOE14" s="50"/>
      <c r="GOY14" s="50"/>
      <c r="GPS14" s="50"/>
      <c r="GQM14" s="50"/>
      <c r="GRG14" s="50"/>
      <c r="GSA14" s="50"/>
      <c r="GSU14" s="50"/>
      <c r="GTO14" s="50"/>
      <c r="GUI14" s="50"/>
      <c r="GVC14" s="50"/>
      <c r="GVW14" s="50"/>
      <c r="GWQ14" s="50"/>
      <c r="GXK14" s="50"/>
      <c r="GYE14" s="50"/>
      <c r="GYY14" s="50"/>
      <c r="GZS14" s="50"/>
      <c r="HAM14" s="50"/>
      <c r="HBG14" s="50"/>
      <c r="HCA14" s="50"/>
      <c r="HCU14" s="50"/>
      <c r="HDO14" s="50"/>
      <c r="HEI14" s="50"/>
      <c r="HFC14" s="50"/>
      <c r="HFW14" s="50"/>
      <c r="HGQ14" s="50"/>
      <c r="HHK14" s="50"/>
      <c r="HIE14" s="50"/>
      <c r="HIY14" s="50"/>
      <c r="HJS14" s="50"/>
      <c r="HKM14" s="50"/>
      <c r="HLG14" s="50"/>
      <c r="HMA14" s="50"/>
      <c r="HMU14" s="50"/>
      <c r="HNO14" s="50"/>
      <c r="HOI14" s="50"/>
      <c r="HPC14" s="50"/>
      <c r="HPW14" s="50"/>
      <c r="HQQ14" s="50"/>
      <c r="HRK14" s="50"/>
      <c r="HSE14" s="50"/>
      <c r="HSY14" s="50"/>
      <c r="HTS14" s="50"/>
      <c r="HUM14" s="50"/>
      <c r="HVG14" s="50"/>
      <c r="HWA14" s="50"/>
      <c r="HWU14" s="50"/>
      <c r="HXO14" s="50"/>
      <c r="HYI14" s="50"/>
      <c r="HZC14" s="50"/>
      <c r="HZW14" s="50"/>
      <c r="IAQ14" s="50"/>
      <c r="IBK14" s="50"/>
      <c r="ICE14" s="50"/>
      <c r="ICY14" s="50"/>
      <c r="IDS14" s="50"/>
      <c r="IEM14" s="50"/>
      <c r="IFG14" s="50"/>
      <c r="IGA14" s="50"/>
      <c r="IGU14" s="50"/>
      <c r="IHO14" s="50"/>
      <c r="III14" s="50"/>
      <c r="IJC14" s="50"/>
      <c r="IJW14" s="50"/>
      <c r="IKQ14" s="50"/>
      <c r="ILK14" s="50"/>
      <c r="IME14" s="50"/>
      <c r="IMY14" s="50"/>
      <c r="INS14" s="50"/>
      <c r="IOM14" s="50"/>
      <c r="IPG14" s="50"/>
      <c r="IQA14" s="50"/>
      <c r="IQU14" s="50"/>
      <c r="IRO14" s="50"/>
      <c r="ISI14" s="50"/>
      <c r="ITC14" s="50"/>
      <c r="ITW14" s="50"/>
      <c r="IUQ14" s="50"/>
      <c r="IVK14" s="50"/>
      <c r="IWE14" s="50"/>
      <c r="IWY14" s="50"/>
      <c r="IXS14" s="50"/>
      <c r="IYM14" s="50"/>
      <c r="IZG14" s="50"/>
      <c r="JAA14" s="50"/>
      <c r="JAU14" s="50"/>
      <c r="JBO14" s="50"/>
      <c r="JCI14" s="50"/>
      <c r="JDC14" s="50"/>
      <c r="JDW14" s="50"/>
      <c r="JEQ14" s="50"/>
      <c r="JFK14" s="50"/>
      <c r="JGE14" s="50"/>
      <c r="JGY14" s="50"/>
      <c r="JHS14" s="50"/>
      <c r="JIM14" s="50"/>
      <c r="JJG14" s="50"/>
      <c r="JKA14" s="50"/>
      <c r="JKU14" s="50"/>
      <c r="JLO14" s="50"/>
      <c r="JMI14" s="50"/>
      <c r="JNC14" s="50"/>
      <c r="JNW14" s="50"/>
      <c r="JOQ14" s="50"/>
      <c r="JPK14" s="50"/>
      <c r="JQE14" s="50"/>
      <c r="JQY14" s="50"/>
      <c r="JRS14" s="50"/>
      <c r="JSM14" s="50"/>
      <c r="JTG14" s="50"/>
      <c r="JUA14" s="50"/>
      <c r="JUU14" s="50"/>
      <c r="JVO14" s="50"/>
      <c r="JWI14" s="50"/>
      <c r="JXC14" s="50"/>
      <c r="JXW14" s="50"/>
      <c r="JYQ14" s="50"/>
      <c r="JZK14" s="50"/>
      <c r="KAE14" s="50"/>
      <c r="KAY14" s="50"/>
      <c r="KBS14" s="50"/>
      <c r="KCM14" s="50"/>
      <c r="KDG14" s="50"/>
      <c r="KEA14" s="50"/>
      <c r="KEU14" s="50"/>
      <c r="KFO14" s="50"/>
      <c r="KGI14" s="50"/>
      <c r="KHC14" s="50"/>
      <c r="KHW14" s="50"/>
      <c r="KIQ14" s="50"/>
      <c r="KJK14" s="50"/>
      <c r="KKE14" s="50"/>
      <c r="KKY14" s="50"/>
      <c r="KLS14" s="50"/>
      <c r="KMM14" s="50"/>
      <c r="KNG14" s="50"/>
      <c r="KOA14" s="50"/>
      <c r="KOU14" s="50"/>
      <c r="KPO14" s="50"/>
      <c r="KQI14" s="50"/>
      <c r="KRC14" s="50"/>
      <c r="KRW14" s="50"/>
      <c r="KSQ14" s="50"/>
      <c r="KTK14" s="50"/>
      <c r="KUE14" s="50"/>
      <c r="KUY14" s="50"/>
      <c r="KVS14" s="50"/>
      <c r="KWM14" s="50"/>
      <c r="KXG14" s="50"/>
      <c r="KYA14" s="50"/>
      <c r="KYU14" s="50"/>
      <c r="KZO14" s="50"/>
      <c r="LAI14" s="50"/>
      <c r="LBC14" s="50"/>
      <c r="LBW14" s="50"/>
      <c r="LCQ14" s="50"/>
      <c r="LDK14" s="50"/>
      <c r="LEE14" s="50"/>
      <c r="LEY14" s="50"/>
      <c r="LFS14" s="50"/>
      <c r="LGM14" s="50"/>
      <c r="LHG14" s="50"/>
      <c r="LIA14" s="50"/>
      <c r="LIU14" s="50"/>
      <c r="LJO14" s="50"/>
      <c r="LKI14" s="50"/>
      <c r="LLC14" s="50"/>
      <c r="LLW14" s="50"/>
      <c r="LMQ14" s="50"/>
      <c r="LNK14" s="50"/>
      <c r="LOE14" s="50"/>
      <c r="LOY14" s="50"/>
      <c r="LPS14" s="50"/>
      <c r="LQM14" s="50"/>
      <c r="LRG14" s="50"/>
      <c r="LSA14" s="50"/>
      <c r="LSU14" s="50"/>
      <c r="LTO14" s="50"/>
      <c r="LUI14" s="50"/>
      <c r="LVC14" s="50"/>
      <c r="LVW14" s="50"/>
      <c r="LWQ14" s="50"/>
      <c r="LXK14" s="50"/>
      <c r="LYE14" s="50"/>
      <c r="LYY14" s="50"/>
      <c r="LZS14" s="50"/>
      <c r="MAM14" s="50"/>
      <c r="MBG14" s="50"/>
      <c r="MCA14" s="50"/>
      <c r="MCU14" s="50"/>
      <c r="MDO14" s="50"/>
      <c r="MEI14" s="50"/>
      <c r="MFC14" s="50"/>
      <c r="MFW14" s="50"/>
      <c r="MGQ14" s="50"/>
      <c r="MHK14" s="50"/>
      <c r="MIE14" s="50"/>
      <c r="MIY14" s="50"/>
      <c r="MJS14" s="50"/>
      <c r="MKM14" s="50"/>
      <c r="MLG14" s="50"/>
      <c r="MMA14" s="50"/>
      <c r="MMU14" s="50"/>
      <c r="MNO14" s="50"/>
      <c r="MOI14" s="50"/>
      <c r="MPC14" s="50"/>
      <c r="MPW14" s="50"/>
      <c r="MQQ14" s="50"/>
      <c r="MRK14" s="50"/>
      <c r="MSE14" s="50"/>
      <c r="MSY14" s="50"/>
      <c r="MTS14" s="50"/>
      <c r="MUM14" s="50"/>
      <c r="MVG14" s="50"/>
      <c r="MWA14" s="50"/>
      <c r="MWU14" s="50"/>
      <c r="MXO14" s="50"/>
      <c r="MYI14" s="50"/>
      <c r="MZC14" s="50"/>
      <c r="MZW14" s="50"/>
      <c r="NAQ14" s="50"/>
      <c r="NBK14" s="50"/>
      <c r="NCE14" s="50"/>
      <c r="NCY14" s="50"/>
      <c r="NDS14" s="50"/>
      <c r="NEM14" s="50"/>
      <c r="NFG14" s="50"/>
      <c r="NGA14" s="50"/>
      <c r="NGU14" s="50"/>
      <c r="NHO14" s="50"/>
      <c r="NII14" s="50"/>
      <c r="NJC14" s="50"/>
      <c r="NJW14" s="50"/>
      <c r="NKQ14" s="50"/>
      <c r="NLK14" s="50"/>
      <c r="NME14" s="50"/>
      <c r="NMY14" s="50"/>
      <c r="NNS14" s="50"/>
      <c r="NOM14" s="50"/>
      <c r="NPG14" s="50"/>
      <c r="NQA14" s="50"/>
      <c r="NQU14" s="50"/>
      <c r="NRO14" s="50"/>
      <c r="NSI14" s="50"/>
      <c r="NTC14" s="50"/>
      <c r="NTW14" s="50"/>
      <c r="NUQ14" s="50"/>
      <c r="NVK14" s="50"/>
      <c r="NWE14" s="50"/>
      <c r="NWY14" s="50"/>
      <c r="NXS14" s="50"/>
      <c r="NYM14" s="50"/>
      <c r="NZG14" s="50"/>
      <c r="OAA14" s="50"/>
      <c r="OAU14" s="50"/>
      <c r="OBO14" s="50"/>
      <c r="OCI14" s="50"/>
      <c r="ODC14" s="50"/>
      <c r="ODW14" s="50"/>
      <c r="OEQ14" s="50"/>
      <c r="OFK14" s="50"/>
      <c r="OGE14" s="50"/>
      <c r="OGY14" s="50"/>
      <c r="OHS14" s="50"/>
      <c r="OIM14" s="50"/>
      <c r="OJG14" s="50"/>
      <c r="OKA14" s="50"/>
      <c r="OKU14" s="50"/>
      <c r="OLO14" s="50"/>
      <c r="OMI14" s="50"/>
      <c r="ONC14" s="50"/>
      <c r="ONW14" s="50"/>
      <c r="OOQ14" s="50"/>
      <c r="OPK14" s="50"/>
      <c r="OQE14" s="50"/>
      <c r="OQY14" s="50"/>
      <c r="ORS14" s="50"/>
      <c r="OSM14" s="50"/>
      <c r="OTG14" s="50"/>
      <c r="OUA14" s="50"/>
      <c r="OUU14" s="50"/>
      <c r="OVO14" s="50"/>
      <c r="OWI14" s="50"/>
      <c r="OXC14" s="50"/>
      <c r="OXW14" s="50"/>
      <c r="OYQ14" s="50"/>
      <c r="OZK14" s="50"/>
      <c r="PAE14" s="50"/>
      <c r="PAY14" s="50"/>
      <c r="PBS14" s="50"/>
      <c r="PCM14" s="50"/>
      <c r="PDG14" s="50"/>
      <c r="PEA14" s="50"/>
      <c r="PEU14" s="50"/>
      <c r="PFO14" s="50"/>
      <c r="PGI14" s="50"/>
      <c r="PHC14" s="50"/>
      <c r="PHW14" s="50"/>
      <c r="PIQ14" s="50"/>
      <c r="PJK14" s="50"/>
      <c r="PKE14" s="50"/>
      <c r="PKY14" s="50"/>
      <c r="PLS14" s="50"/>
      <c r="PMM14" s="50"/>
      <c r="PNG14" s="50"/>
      <c r="POA14" s="50"/>
      <c r="POU14" s="50"/>
      <c r="PPO14" s="50"/>
      <c r="PQI14" s="50"/>
      <c r="PRC14" s="50"/>
      <c r="PRW14" s="50"/>
      <c r="PSQ14" s="50"/>
      <c r="PTK14" s="50"/>
      <c r="PUE14" s="50"/>
      <c r="PUY14" s="50"/>
      <c r="PVS14" s="50"/>
      <c r="PWM14" s="50"/>
      <c r="PXG14" s="50"/>
      <c r="PYA14" s="50"/>
      <c r="PYU14" s="50"/>
      <c r="PZO14" s="50"/>
      <c r="QAI14" s="50"/>
      <c r="QBC14" s="50"/>
      <c r="QBW14" s="50"/>
      <c r="QCQ14" s="50"/>
      <c r="QDK14" s="50"/>
      <c r="QEE14" s="50"/>
      <c r="QEY14" s="50"/>
      <c r="QFS14" s="50"/>
      <c r="QGM14" s="50"/>
      <c r="QHG14" s="50"/>
      <c r="QIA14" s="50"/>
      <c r="QIU14" s="50"/>
      <c r="QJO14" s="50"/>
      <c r="QKI14" s="50"/>
      <c r="QLC14" s="50"/>
      <c r="QLW14" s="50"/>
      <c r="QMQ14" s="50"/>
      <c r="QNK14" s="50"/>
      <c r="QOE14" s="50"/>
      <c r="QOY14" s="50"/>
      <c r="QPS14" s="50"/>
      <c r="QQM14" s="50"/>
      <c r="QRG14" s="50"/>
      <c r="QSA14" s="50"/>
      <c r="QSU14" s="50"/>
      <c r="QTO14" s="50"/>
      <c r="QUI14" s="50"/>
      <c r="QVC14" s="50"/>
      <c r="QVW14" s="50"/>
      <c r="QWQ14" s="50"/>
      <c r="QXK14" s="50"/>
      <c r="QYE14" s="50"/>
      <c r="QYY14" s="50"/>
      <c r="QZS14" s="50"/>
      <c r="RAM14" s="50"/>
      <c r="RBG14" s="50"/>
      <c r="RCA14" s="50"/>
      <c r="RCU14" s="50"/>
      <c r="RDO14" s="50"/>
      <c r="REI14" s="50"/>
      <c r="RFC14" s="50"/>
      <c r="RFW14" s="50"/>
      <c r="RGQ14" s="50"/>
      <c r="RHK14" s="50"/>
      <c r="RIE14" s="50"/>
      <c r="RIY14" s="50"/>
      <c r="RJS14" s="50"/>
      <c r="RKM14" s="50"/>
      <c r="RLG14" s="50"/>
      <c r="RMA14" s="50"/>
      <c r="RMU14" s="50"/>
      <c r="RNO14" s="50"/>
      <c r="ROI14" s="50"/>
      <c r="RPC14" s="50"/>
      <c r="RPW14" s="50"/>
      <c r="RQQ14" s="50"/>
      <c r="RRK14" s="50"/>
      <c r="RSE14" s="50"/>
      <c r="RSY14" s="50"/>
      <c r="RTS14" s="50"/>
      <c r="RUM14" s="50"/>
      <c r="RVG14" s="50"/>
      <c r="RWA14" s="50"/>
      <c r="RWU14" s="50"/>
      <c r="RXO14" s="50"/>
      <c r="RYI14" s="50"/>
      <c r="RZC14" s="50"/>
      <c r="RZW14" s="50"/>
      <c r="SAQ14" s="50"/>
      <c r="SBK14" s="50"/>
      <c r="SCE14" s="50"/>
      <c r="SCY14" s="50"/>
      <c r="SDS14" s="50"/>
      <c r="SEM14" s="50"/>
      <c r="SFG14" s="50"/>
      <c r="SGA14" s="50"/>
      <c r="SGU14" s="50"/>
      <c r="SHO14" s="50"/>
      <c r="SII14" s="50"/>
      <c r="SJC14" s="50"/>
      <c r="SJW14" s="50"/>
      <c r="SKQ14" s="50"/>
      <c r="SLK14" s="50"/>
      <c r="SME14" s="50"/>
      <c r="SMY14" s="50"/>
      <c r="SNS14" s="50"/>
      <c r="SOM14" s="50"/>
      <c r="SPG14" s="50"/>
      <c r="SQA14" s="50"/>
      <c r="SQU14" s="50"/>
      <c r="SRO14" s="50"/>
      <c r="SSI14" s="50"/>
      <c r="STC14" s="50"/>
      <c r="STW14" s="50"/>
      <c r="SUQ14" s="50"/>
      <c r="SVK14" s="50"/>
      <c r="SWE14" s="50"/>
      <c r="SWY14" s="50"/>
      <c r="SXS14" s="50"/>
      <c r="SYM14" s="50"/>
      <c r="SZG14" s="50"/>
      <c r="TAA14" s="50"/>
      <c r="TAU14" s="50"/>
      <c r="TBO14" s="50"/>
      <c r="TCI14" s="50"/>
      <c r="TDC14" s="50"/>
      <c r="TDW14" s="50"/>
      <c r="TEQ14" s="50"/>
      <c r="TFK14" s="50"/>
      <c r="TGE14" s="50"/>
      <c r="TGY14" s="50"/>
      <c r="THS14" s="50"/>
      <c r="TIM14" s="50"/>
      <c r="TJG14" s="50"/>
      <c r="TKA14" s="50"/>
      <c r="TKU14" s="50"/>
      <c r="TLO14" s="50"/>
      <c r="TMI14" s="50"/>
      <c r="TNC14" s="50"/>
      <c r="TNW14" s="50"/>
      <c r="TOQ14" s="50"/>
      <c r="TPK14" s="50"/>
      <c r="TQE14" s="50"/>
      <c r="TQY14" s="50"/>
      <c r="TRS14" s="50"/>
      <c r="TSM14" s="50"/>
      <c r="TTG14" s="50"/>
      <c r="TUA14" s="50"/>
      <c r="TUU14" s="50"/>
      <c r="TVO14" s="50"/>
      <c r="TWI14" s="50"/>
      <c r="TXC14" s="50"/>
      <c r="TXW14" s="50"/>
      <c r="TYQ14" s="50"/>
      <c r="TZK14" s="50"/>
      <c r="UAE14" s="50"/>
      <c r="UAY14" s="50"/>
      <c r="UBS14" s="50"/>
      <c r="UCM14" s="50"/>
      <c r="UDG14" s="50"/>
      <c r="UEA14" s="50"/>
      <c r="UEU14" s="50"/>
      <c r="UFO14" s="50"/>
      <c r="UGI14" s="50"/>
      <c r="UHC14" s="50"/>
      <c r="UHW14" s="50"/>
      <c r="UIQ14" s="50"/>
      <c r="UJK14" s="50"/>
      <c r="UKE14" s="50"/>
      <c r="UKY14" s="50"/>
      <c r="ULS14" s="50"/>
      <c r="UMM14" s="50"/>
      <c r="UNG14" s="50"/>
      <c r="UOA14" s="50"/>
      <c r="UOU14" s="50"/>
      <c r="UPO14" s="50"/>
      <c r="UQI14" s="50"/>
      <c r="URC14" s="50"/>
      <c r="URW14" s="50"/>
      <c r="USQ14" s="50"/>
      <c r="UTK14" s="50"/>
      <c r="UUE14" s="50"/>
      <c r="UUY14" s="50"/>
      <c r="UVS14" s="50"/>
      <c r="UWM14" s="50"/>
      <c r="UXG14" s="50"/>
      <c r="UYA14" s="50"/>
      <c r="UYU14" s="50"/>
      <c r="UZO14" s="50"/>
      <c r="VAI14" s="50"/>
      <c r="VBC14" s="50"/>
      <c r="VBW14" s="50"/>
      <c r="VCQ14" s="50"/>
      <c r="VDK14" s="50"/>
      <c r="VEE14" s="50"/>
      <c r="VEY14" s="50"/>
      <c r="VFS14" s="50"/>
      <c r="VGM14" s="50"/>
      <c r="VHG14" s="50"/>
      <c r="VIA14" s="50"/>
      <c r="VIU14" s="50"/>
      <c r="VJO14" s="50"/>
      <c r="VKI14" s="50"/>
      <c r="VLC14" s="50"/>
      <c r="VLW14" s="50"/>
      <c r="VMQ14" s="50"/>
      <c r="VNK14" s="50"/>
      <c r="VOE14" s="50"/>
      <c r="VOY14" s="50"/>
      <c r="VPS14" s="50"/>
      <c r="VQM14" s="50"/>
      <c r="VRG14" s="50"/>
      <c r="VSA14" s="50"/>
      <c r="VSU14" s="50"/>
      <c r="VTO14" s="50"/>
      <c r="VUI14" s="50"/>
      <c r="VVC14" s="50"/>
      <c r="VVW14" s="50"/>
      <c r="VWQ14" s="50"/>
      <c r="VXK14" s="50"/>
      <c r="VYE14" s="50"/>
      <c r="VYY14" s="50"/>
      <c r="VZS14" s="50"/>
      <c r="WAM14" s="50"/>
      <c r="WBG14" s="50"/>
      <c r="WCA14" s="50"/>
      <c r="WCU14" s="50"/>
      <c r="WDO14" s="50"/>
      <c r="WEI14" s="50"/>
      <c r="WFC14" s="50"/>
      <c r="WFW14" s="50"/>
      <c r="WGQ14" s="50"/>
      <c r="WHK14" s="50"/>
      <c r="WIE14" s="50"/>
      <c r="WIY14" s="50"/>
      <c r="WJS14" s="50"/>
      <c r="WKM14" s="50"/>
      <c r="WLG14" s="50"/>
      <c r="WMA14" s="50"/>
      <c r="WMU14" s="50"/>
      <c r="WNO14" s="50"/>
      <c r="WOI14" s="50"/>
      <c r="WPC14" s="50"/>
      <c r="WPW14" s="50"/>
      <c r="WQQ14" s="50"/>
      <c r="WRK14" s="50"/>
      <c r="WSE14" s="50"/>
      <c r="WSY14" s="50"/>
      <c r="WTS14" s="50"/>
      <c r="WUM14" s="50"/>
      <c r="WVG14" s="50"/>
      <c r="WWA14" s="50"/>
      <c r="WWU14" s="50"/>
      <c r="WXO14" s="50"/>
      <c r="WYI14" s="50"/>
      <c r="WZC14" s="50"/>
      <c r="WZW14" s="50"/>
      <c r="XAQ14" s="50"/>
      <c r="XBK14" s="50"/>
      <c r="XCE14" s="50"/>
      <c r="XCY14" s="50"/>
      <c r="XDS14" s="50"/>
      <c r="XEM14" s="50"/>
    </row>
    <row r="15" spans="1:1007 1027:2047 2067:3067 3087:4087 4107:5107 5127:6127 6147:7167 7187:8187 8207:9207 9227:10227 10247:11247 11267:12287 12307:13307 13327:14327 14347:15347 15367:16367" ht="15" customHeight="1" x14ac:dyDescent="0.2">
      <c r="A15" s="25"/>
      <c r="B15" s="25" t="s">
        <v>52</v>
      </c>
      <c r="C15" s="26">
        <v>1.2</v>
      </c>
      <c r="D15" s="26">
        <v>1.3</v>
      </c>
      <c r="E15" s="26">
        <v>1.3</v>
      </c>
      <c r="F15" s="26">
        <v>1.3</v>
      </c>
      <c r="G15" s="26">
        <v>1.3</v>
      </c>
      <c r="H15" s="26">
        <v>1.3</v>
      </c>
      <c r="I15" s="26">
        <v>1.4</v>
      </c>
      <c r="J15" s="26">
        <v>1.4</v>
      </c>
      <c r="K15" s="26">
        <v>1.4</v>
      </c>
      <c r="L15" s="26">
        <v>1.6</v>
      </c>
      <c r="M15" s="26">
        <v>2.1</v>
      </c>
      <c r="N15" s="26">
        <v>2.2999999999999998</v>
      </c>
      <c r="O15" s="26">
        <v>2.5</v>
      </c>
      <c r="P15" s="26">
        <v>2.54545654425463</v>
      </c>
      <c r="Q15" s="26">
        <v>4.3423911481240802</v>
      </c>
      <c r="R15" s="26">
        <v>6.0152025405205496</v>
      </c>
      <c r="S15" s="26">
        <v>7.8316827405205496</v>
      </c>
      <c r="T15" s="26">
        <v>9.60648569202686</v>
      </c>
      <c r="U15" s="26">
        <v>13.3114344471085</v>
      </c>
      <c r="V15" s="26">
        <v>18.5483212235583</v>
      </c>
      <c r="W15" s="26">
        <v>21.087327762399099</v>
      </c>
      <c r="X15" s="26">
        <v>23.6157566108099</v>
      </c>
      <c r="Y15" s="26">
        <v>25.522513790011399</v>
      </c>
      <c r="Z15" s="26">
        <v>26.437833907543801</v>
      </c>
      <c r="AA15" s="26">
        <v>27.185625996914801</v>
      </c>
      <c r="AB15" s="26">
        <v>27.910172005602998</v>
      </c>
      <c r="AC15" s="26">
        <v>28.7361767923848</v>
      </c>
      <c r="AD15" s="26">
        <v>29.698345569632501</v>
      </c>
      <c r="AE15" s="26">
        <v>30.667508892891998</v>
      </c>
      <c r="AF15" s="26">
        <v>31.692529209993602</v>
      </c>
      <c r="AG15" s="26">
        <v>32.951625257095401</v>
      </c>
      <c r="AH15" s="26">
        <v>34.402196684703704</v>
      </c>
      <c r="AI15" s="26">
        <v>35.745154352324903</v>
      </c>
    </row>
    <row r="16" spans="1:1007 1027:2047 2067:3067 3087:4087 4107:5107 5127:6127 6147:7167 7187:8187 8207:9207 9227:10227 10247:11247 11267:12287 12307:13307 13327:14327 14347:15347 15367:16367" ht="15" customHeight="1" x14ac:dyDescent="0.2">
      <c r="A16" s="25"/>
      <c r="B16" s="25" t="s">
        <v>53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6.5168220000000002E-3</v>
      </c>
      <c r="K16" s="26">
        <v>3.978016E-3</v>
      </c>
      <c r="L16" s="26">
        <v>3.6428739999999999E-3</v>
      </c>
      <c r="M16" s="26">
        <v>6.6967340000000002E-3</v>
      </c>
      <c r="N16" s="26">
        <v>1.1859744E-2</v>
      </c>
      <c r="O16" s="26">
        <v>2.9738198E-2</v>
      </c>
      <c r="P16" s="26">
        <v>8.7366368E-2</v>
      </c>
      <c r="Q16" s="26">
        <v>0.18015022</v>
      </c>
      <c r="R16" s="26">
        <v>0.30898037</v>
      </c>
      <c r="S16" s="26">
        <v>0.64032452399999995</v>
      </c>
      <c r="T16" s="26">
        <v>2.4622641939999999</v>
      </c>
      <c r="U16" s="26">
        <v>10.435001006</v>
      </c>
      <c r="V16" s="26">
        <v>23.932324068</v>
      </c>
      <c r="W16" s="26">
        <v>25.577477494</v>
      </c>
      <c r="X16" s="26">
        <v>30.875326980000001</v>
      </c>
      <c r="Y16" s="26">
        <v>34.926855177999997</v>
      </c>
      <c r="Z16" s="26">
        <v>37.130105776000001</v>
      </c>
      <c r="AA16" s="26">
        <v>35.680111977999999</v>
      </c>
      <c r="AB16" s="26">
        <v>36.485189884</v>
      </c>
      <c r="AC16" s="26">
        <v>36.022060017999998</v>
      </c>
      <c r="AD16" s="26">
        <v>36.889386014000003</v>
      </c>
      <c r="AE16" s="26">
        <v>34.414767995267198</v>
      </c>
      <c r="AF16" s="26">
        <v>38.829557424505801</v>
      </c>
      <c r="AG16" s="26">
        <v>42.1712024514189</v>
      </c>
      <c r="AH16" s="26">
        <v>51.807921334752699</v>
      </c>
      <c r="AI16" s="26">
        <v>75.6933580037349</v>
      </c>
    </row>
    <row r="17" spans="1:35" ht="15" customHeight="1" x14ac:dyDescent="0.2">
      <c r="A17" s="25"/>
      <c r="B17" s="25" t="s">
        <v>99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6.4343298999999998</v>
      </c>
      <c r="AA17" s="26">
        <v>10.7349414</v>
      </c>
      <c r="AB17" s="26">
        <v>11.6868161</v>
      </c>
      <c r="AC17" s="26">
        <v>10.7855208</v>
      </c>
      <c r="AD17" s="26">
        <v>11.0074948</v>
      </c>
      <c r="AE17" s="26">
        <v>9.4382944999999996</v>
      </c>
      <c r="AF17" s="26">
        <v>8.6857942000000001</v>
      </c>
      <c r="AG17" s="26">
        <v>11.1076228</v>
      </c>
      <c r="AH17" s="26">
        <v>11.395955600000001</v>
      </c>
      <c r="AI17" s="26">
        <v>11.7393819</v>
      </c>
    </row>
    <row r="18" spans="1:35" ht="15" customHeight="1" x14ac:dyDescent="0.2">
      <c r="A18" s="25"/>
      <c r="B18" s="25" t="s">
        <v>5</v>
      </c>
      <c r="C18" s="26">
        <v>3.8700000000000002E-3</v>
      </c>
      <c r="D18" s="26">
        <v>6.1891533999999998E-2</v>
      </c>
      <c r="E18" s="26">
        <v>6.2521999999999994E-2</v>
      </c>
      <c r="F18" s="26">
        <v>8.0549406000000004E-2</v>
      </c>
      <c r="G18" s="26">
        <v>0.119699272</v>
      </c>
      <c r="H18" s="26">
        <v>0.34376066199999999</v>
      </c>
      <c r="I18" s="26">
        <v>0.70883006000000004</v>
      </c>
      <c r="J18" s="26">
        <v>0.60306098200000002</v>
      </c>
      <c r="K18" s="26">
        <v>0.72695799999999999</v>
      </c>
      <c r="L18" s="26">
        <v>7.5515468239999999</v>
      </c>
      <c r="M18" s="26">
        <v>11.878849416</v>
      </c>
      <c r="N18" s="26">
        <v>14.027581776</v>
      </c>
      <c r="O18" s="26">
        <v>14.804695234</v>
      </c>
      <c r="P18" s="26">
        <v>14.026085805999999</v>
      </c>
      <c r="Q18" s="26">
        <v>17.710185884000001</v>
      </c>
      <c r="R18" s="26">
        <v>20.902122840000001</v>
      </c>
      <c r="S18" s="26">
        <v>27.270441330000001</v>
      </c>
      <c r="T18" s="26">
        <v>42.695831415999997</v>
      </c>
      <c r="U18" s="26">
        <v>66.199025202000001</v>
      </c>
      <c r="V18" s="26">
        <v>78.604756026000004</v>
      </c>
      <c r="W18" s="26">
        <v>136.28888476399999</v>
      </c>
      <c r="X18" s="26">
        <v>170.95043966</v>
      </c>
      <c r="Y18" s="26">
        <v>231.45533571799999</v>
      </c>
      <c r="Z18" s="26">
        <v>280.69640293200001</v>
      </c>
      <c r="AA18" s="26">
        <v>252.32782149600001</v>
      </c>
      <c r="AB18" s="26">
        <v>228.629773812</v>
      </c>
      <c r="AC18" s="26">
        <v>235.24725296400001</v>
      </c>
      <c r="AD18" s="26">
        <v>248.15325541999999</v>
      </c>
      <c r="AE18" s="26">
        <v>237.99938746800001</v>
      </c>
      <c r="AF18" s="26">
        <v>268.19181416200001</v>
      </c>
      <c r="AG18" s="26">
        <v>224.76589529200001</v>
      </c>
      <c r="AH18" s="26">
        <v>230.90375149799999</v>
      </c>
      <c r="AI18" s="26">
        <v>216.817770226085</v>
      </c>
    </row>
    <row r="19" spans="1:35" ht="15" customHeight="1" x14ac:dyDescent="0.2">
      <c r="A19" s="25"/>
      <c r="B19" s="25" t="s">
        <v>16</v>
      </c>
      <c r="C19" s="26">
        <v>250.92315632</v>
      </c>
      <c r="D19" s="26">
        <v>295.78143227999999</v>
      </c>
      <c r="E19" s="26">
        <v>405.232747512</v>
      </c>
      <c r="F19" s="26">
        <v>353.07283737400002</v>
      </c>
      <c r="G19" s="26">
        <v>384.42407975399999</v>
      </c>
      <c r="H19" s="26">
        <v>333.37800300200001</v>
      </c>
      <c r="I19" s="26">
        <v>494.66180805400001</v>
      </c>
      <c r="J19" s="26">
        <v>447.91005831199999</v>
      </c>
      <c r="K19" s="26">
        <v>386.57205755000001</v>
      </c>
      <c r="L19" s="26">
        <v>365.643669192</v>
      </c>
      <c r="M19" s="26">
        <v>342.77785649399999</v>
      </c>
      <c r="N19" s="26">
        <v>395.594121298</v>
      </c>
      <c r="O19" s="26">
        <v>319.11012742200001</v>
      </c>
      <c r="P19" s="26">
        <v>481.88052120700002</v>
      </c>
      <c r="Q19" s="26">
        <v>425.46213059619998</v>
      </c>
      <c r="R19" s="26">
        <v>283.12619128742</v>
      </c>
      <c r="S19" s="26">
        <v>263.48971617400002</v>
      </c>
      <c r="T19" s="26">
        <v>275.24808775999998</v>
      </c>
      <c r="U19" s="26">
        <v>327.23006398400003</v>
      </c>
      <c r="V19" s="26">
        <v>360.27372489893997</v>
      </c>
      <c r="W19" s="26">
        <v>422.82872806199998</v>
      </c>
      <c r="X19" s="26">
        <v>326.023509096</v>
      </c>
      <c r="Y19" s="26">
        <v>290.20951627400001</v>
      </c>
      <c r="Z19" s="26">
        <v>471.112715466</v>
      </c>
      <c r="AA19" s="26">
        <v>457.33423114200002</v>
      </c>
      <c r="AB19" s="26">
        <v>384.71932798799997</v>
      </c>
      <c r="AC19" s="26">
        <v>345.24807904199997</v>
      </c>
      <c r="AD19" s="26">
        <v>323.27377175599997</v>
      </c>
      <c r="AE19" s="26">
        <v>468.67234664324002</v>
      </c>
      <c r="AF19" s="26">
        <v>301.35792256494</v>
      </c>
      <c r="AG19" s="26">
        <v>442.42261740731999</v>
      </c>
      <c r="AH19" s="26">
        <v>294.06806274325999</v>
      </c>
      <c r="AI19" s="26">
        <v>233.50386091412</v>
      </c>
    </row>
    <row r="20" spans="1:35" ht="15" customHeight="1" x14ac:dyDescent="0.2">
      <c r="A20" s="25"/>
      <c r="B20" s="25" t="s">
        <v>63</v>
      </c>
      <c r="C20" s="26">
        <v>211.5</v>
      </c>
      <c r="D20" s="26">
        <v>239.18749655339499</v>
      </c>
      <c r="E20" s="26">
        <v>211.50616716208</v>
      </c>
      <c r="F20" s="26">
        <v>156.69368359977</v>
      </c>
      <c r="G20" s="26">
        <v>115.49729497778</v>
      </c>
      <c r="H20" s="26">
        <v>110.23074177778</v>
      </c>
      <c r="I20" s="26">
        <v>108.41951333333</v>
      </c>
      <c r="J20" s="26">
        <v>95.675277777779996</v>
      </c>
      <c r="K20" s="26">
        <v>94.067400000000006</v>
      </c>
      <c r="L20" s="26">
        <v>91.513499999999993</v>
      </c>
      <c r="M20" s="26">
        <v>86.045000000000002</v>
      </c>
      <c r="N20" s="26">
        <v>86.899000000000001</v>
      </c>
      <c r="O20" s="26">
        <v>80.690000000050006</v>
      </c>
      <c r="P20" s="26">
        <v>88.837355751231001</v>
      </c>
      <c r="Q20" s="26">
        <v>91.4365698333295</v>
      </c>
      <c r="R20" s="26">
        <v>99.459142377470101</v>
      </c>
      <c r="S20" s="26">
        <v>93.556460031446605</v>
      </c>
      <c r="T20" s="26">
        <v>101.801089691478</v>
      </c>
      <c r="U20" s="26">
        <v>110.64428140643</v>
      </c>
      <c r="V20" s="26">
        <v>109.09683012119901</v>
      </c>
      <c r="W20" s="26">
        <v>118.05404441364</v>
      </c>
      <c r="X20" s="26">
        <v>124.437726713771</v>
      </c>
      <c r="Y20" s="26">
        <v>138.22429465990399</v>
      </c>
      <c r="Z20" s="26">
        <v>146.95662888278</v>
      </c>
      <c r="AA20" s="26">
        <v>169.215546051959</v>
      </c>
      <c r="AB20" s="26">
        <v>175.37910180262801</v>
      </c>
      <c r="AC20" s="26">
        <v>170.452049035756</v>
      </c>
      <c r="AD20" s="26">
        <v>192.31295393473101</v>
      </c>
      <c r="AE20" s="26">
        <v>206.771056658324</v>
      </c>
      <c r="AF20" s="26">
        <v>228.42184123473001</v>
      </c>
      <c r="AG20" s="26">
        <v>233.14946281605901</v>
      </c>
      <c r="AH20" s="26">
        <v>240.479540139687</v>
      </c>
      <c r="AI20" s="26">
        <v>253.522119001123</v>
      </c>
    </row>
    <row r="21" spans="1:35" ht="15" customHeight="1" x14ac:dyDescent="0.2">
      <c r="A21" s="25"/>
      <c r="B21" s="25" t="s">
        <v>23</v>
      </c>
      <c r="C21" s="26">
        <v>20.65</v>
      </c>
      <c r="D21" s="26">
        <v>27.3</v>
      </c>
      <c r="E21" s="26">
        <v>34.079228450000002</v>
      </c>
      <c r="F21" s="26">
        <v>36.320607699999996</v>
      </c>
      <c r="G21" s="26">
        <v>38.149015000025003</v>
      </c>
      <c r="H21" s="26">
        <v>51.878713559669997</v>
      </c>
      <c r="I21" s="26">
        <v>53.944949299999998</v>
      </c>
      <c r="J21" s="26">
        <v>61.626981800000003</v>
      </c>
      <c r="K21" s="26">
        <v>59.699991799975002</v>
      </c>
      <c r="L21" s="26">
        <v>61.316835300000001</v>
      </c>
      <c r="M21" s="26">
        <v>61.355367099974998</v>
      </c>
      <c r="N21" s="26">
        <v>57.773666299974998</v>
      </c>
      <c r="O21" s="26">
        <v>55.316201399999997</v>
      </c>
      <c r="P21" s="26">
        <v>74.314926700000001</v>
      </c>
      <c r="Q21" s="26">
        <v>68.273365499998306</v>
      </c>
      <c r="R21" s="26">
        <v>69.469209999974495</v>
      </c>
      <c r="S21" s="26">
        <v>70.262330599999402</v>
      </c>
      <c r="T21" s="26">
        <v>70.454413400024393</v>
      </c>
      <c r="U21" s="26">
        <v>71.406271250007194</v>
      </c>
      <c r="V21" s="26">
        <v>77.3241724000261</v>
      </c>
      <c r="W21" s="26">
        <v>82.560897700026104</v>
      </c>
      <c r="X21" s="26">
        <v>86.880700700046702</v>
      </c>
      <c r="Y21" s="26">
        <v>102.553330600047</v>
      </c>
      <c r="Z21" s="26">
        <v>94.063463849998897</v>
      </c>
      <c r="AA21" s="26">
        <v>89.239969000024999</v>
      </c>
      <c r="AB21" s="26">
        <v>103.12548420002</v>
      </c>
      <c r="AC21" s="26">
        <v>105.955026887502</v>
      </c>
      <c r="AD21" s="26">
        <v>110.976063237503</v>
      </c>
      <c r="AE21" s="26">
        <v>99.162935817523902</v>
      </c>
      <c r="AF21" s="26">
        <v>110.58553900399799</v>
      </c>
      <c r="AG21" s="26">
        <v>107.356829810223</v>
      </c>
      <c r="AH21" s="26">
        <v>124.35613275002</v>
      </c>
      <c r="AI21" s="26">
        <v>124.503403472676</v>
      </c>
    </row>
    <row r="22" spans="1:35" ht="15" customHeight="1" x14ac:dyDescent="0.2">
      <c r="A22" s="25"/>
      <c r="B22" s="25" t="s">
        <v>54</v>
      </c>
      <c r="C22" s="26">
        <v>0</v>
      </c>
      <c r="D22" s="26">
        <v>0</v>
      </c>
      <c r="E22" s="26">
        <v>0</v>
      </c>
      <c r="F22" s="26">
        <v>0.26596926720000003</v>
      </c>
      <c r="G22" s="26">
        <v>0.21295673279999999</v>
      </c>
      <c r="H22" s="26">
        <v>0.36521573759999998</v>
      </c>
      <c r="I22" s="26">
        <v>0.40447572479999999</v>
      </c>
      <c r="J22" s="26">
        <v>2.8282867199999999E-2</v>
      </c>
      <c r="K22" s="26">
        <v>0.33826524479999998</v>
      </c>
      <c r="L22" s="26">
        <v>0.3244123008</v>
      </c>
      <c r="M22" s="26">
        <v>1.8190138070399999</v>
      </c>
      <c r="N22" s="26">
        <v>5.0419060772400002</v>
      </c>
      <c r="O22" s="26">
        <v>9.2493630446699999</v>
      </c>
      <c r="P22" s="26">
        <v>20.384822248604401</v>
      </c>
      <c r="Q22" s="26">
        <v>33.595734882093303</v>
      </c>
      <c r="R22" s="26">
        <v>35.975706345491098</v>
      </c>
      <c r="S22" s="26">
        <v>39.538607126574398</v>
      </c>
      <c r="T22" s="26">
        <v>40.184185004518902</v>
      </c>
      <c r="U22" s="26">
        <v>43.173681005763299</v>
      </c>
      <c r="V22" s="26">
        <v>46.150746752225601</v>
      </c>
      <c r="W22" s="26">
        <v>56.092059799725597</v>
      </c>
      <c r="X22" s="26">
        <v>59.1386545384822</v>
      </c>
      <c r="Y22" s="26">
        <v>64.297510128582203</v>
      </c>
      <c r="Z22" s="26">
        <v>68.800326445829995</v>
      </c>
      <c r="AA22" s="26">
        <v>54.658829289090001</v>
      </c>
      <c r="AB22" s="26">
        <v>58.429809395141099</v>
      </c>
      <c r="AC22" s="26">
        <v>53.0083873341</v>
      </c>
      <c r="AD22" s="26">
        <v>54.842110655956702</v>
      </c>
      <c r="AE22" s="26">
        <v>50.703500772357799</v>
      </c>
      <c r="AF22" s="26">
        <v>50.709522174457803</v>
      </c>
      <c r="AG22" s="26">
        <v>49.836076142718902</v>
      </c>
      <c r="AH22" s="26">
        <v>60.356099620049797</v>
      </c>
      <c r="AI22" s="26">
        <v>59.9361005186867</v>
      </c>
    </row>
    <row r="23" spans="1:35" ht="15" customHeight="1" x14ac:dyDescent="0.2">
      <c r="A23" s="25"/>
      <c r="B23" s="25" t="s">
        <v>17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1.1000000000000001</v>
      </c>
      <c r="P23" s="26">
        <v>17.340433852698759</v>
      </c>
      <c r="Q23" s="26">
        <v>19.829484489350779</v>
      </c>
      <c r="R23" s="26">
        <v>23.005955051908508</v>
      </c>
      <c r="S23" s="26">
        <v>28.020828060869952</v>
      </c>
      <c r="T23" s="26">
        <v>61.450329272414301</v>
      </c>
      <c r="U23" s="26">
        <v>95.150182263899296</v>
      </c>
      <c r="V23" s="26">
        <v>168.9433050848518</v>
      </c>
      <c r="W23" s="26">
        <v>227.79338426188872</v>
      </c>
      <c r="X23" s="26">
        <v>273.65294912405614</v>
      </c>
      <c r="Y23" s="26">
        <v>331.1366523924433</v>
      </c>
      <c r="Z23" s="26">
        <v>137.92105941656709</v>
      </c>
      <c r="AA23" s="26">
        <v>151.4020004932147</v>
      </c>
      <c r="AB23" s="26">
        <v>160.35156866887672</v>
      </c>
      <c r="AC23" s="26">
        <v>177.37501747858789</v>
      </c>
      <c r="AD23" s="26">
        <v>206.27236120661249</v>
      </c>
      <c r="AE23" s="26">
        <v>267.26861432604051</v>
      </c>
      <c r="AF23" s="26">
        <v>273.22097278308991</v>
      </c>
      <c r="AG23" s="26">
        <v>241.59104920593879</v>
      </c>
      <c r="AH23" s="26">
        <v>230.99967679491363</v>
      </c>
      <c r="AI23" s="26">
        <v>239.969173568945</v>
      </c>
    </row>
    <row r="24" spans="1:35" ht="15" customHeight="1" thickBot="1" x14ac:dyDescent="0.25">
      <c r="A24" s="25"/>
      <c r="B24" s="25" t="s">
        <v>116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33.469652000000004</v>
      </c>
      <c r="W24" s="26">
        <v>37.822713999999998</v>
      </c>
      <c r="X24" s="26">
        <v>44.788198000000001</v>
      </c>
      <c r="Y24" s="26">
        <v>50.989314</v>
      </c>
      <c r="Z24" s="26">
        <v>61.060429999999997</v>
      </c>
      <c r="AA24" s="26">
        <v>72.817403999999996</v>
      </c>
      <c r="AB24" s="26">
        <v>87.957015999999996</v>
      </c>
      <c r="AC24" s="26">
        <v>112.476992</v>
      </c>
      <c r="AD24" s="26">
        <v>139.08479</v>
      </c>
      <c r="AE24" s="26">
        <v>167.76630599999999</v>
      </c>
      <c r="AF24" s="26">
        <v>193.73838387589399</v>
      </c>
      <c r="AG24" s="26">
        <v>218.35574292028201</v>
      </c>
      <c r="AH24" s="26">
        <v>242.97311642894101</v>
      </c>
      <c r="AI24" s="26">
        <v>267.590504401869</v>
      </c>
    </row>
    <row r="25" spans="1:35" ht="21" customHeight="1" thickBot="1" x14ac:dyDescent="0.25">
      <c r="A25" s="22" t="s">
        <v>3</v>
      </c>
      <c r="B25" s="22"/>
      <c r="C25" s="23">
        <f>SUM(C8:C14)</f>
        <v>17079.788150591437</v>
      </c>
      <c r="D25" s="23">
        <f t="shared" ref="D25:AI25" si="1">SUM(D8:D14)</f>
        <v>17684.077087429851</v>
      </c>
      <c r="E25" s="23">
        <f t="shared" si="1"/>
        <v>17675.557528814701</v>
      </c>
      <c r="F25" s="23">
        <f t="shared" si="1"/>
        <v>17862.920102601289</v>
      </c>
      <c r="G25" s="23">
        <f t="shared" si="1"/>
        <v>18371.133886847652</v>
      </c>
      <c r="H25" s="23">
        <f t="shared" si="1"/>
        <v>18919.388739443621</v>
      </c>
      <c r="I25" s="23">
        <f t="shared" si="1"/>
        <v>20011.333529224787</v>
      </c>
      <c r="J25" s="23">
        <f t="shared" si="1"/>
        <v>20426.89477644478</v>
      </c>
      <c r="K25" s="23">
        <f t="shared" si="1"/>
        <v>21492.951886575185</v>
      </c>
      <c r="L25" s="23">
        <f t="shared" si="1"/>
        <v>22405.606687726144</v>
      </c>
      <c r="M25" s="23">
        <f t="shared" si="1"/>
        <v>22882.673958591531</v>
      </c>
      <c r="N25" s="23">
        <f t="shared" si="1"/>
        <v>23800.277083320743</v>
      </c>
      <c r="O25" s="23">
        <f t="shared" si="1"/>
        <v>24671.371200683028</v>
      </c>
      <c r="P25" s="23">
        <f t="shared" si="1"/>
        <v>25791.592794713579</v>
      </c>
      <c r="Q25" s="23">
        <f t="shared" si="1"/>
        <v>26301.468591915185</v>
      </c>
      <c r="R25" s="23">
        <f t="shared" si="1"/>
        <v>26260.079869507263</v>
      </c>
      <c r="S25" s="23">
        <f t="shared" si="1"/>
        <v>26147.644543125498</v>
      </c>
      <c r="T25" s="23">
        <f t="shared" si="1"/>
        <v>26350.873978278585</v>
      </c>
      <c r="U25" s="23">
        <f t="shared" si="1"/>
        <v>25176.951172481378</v>
      </c>
      <c r="V25" s="23">
        <f t="shared" si="1"/>
        <v>24034.895322220647</v>
      </c>
      <c r="W25" s="23">
        <f t="shared" si="1"/>
        <v>25671.302372972073</v>
      </c>
      <c r="X25" s="23">
        <f t="shared" si="1"/>
        <v>24079.394066494784</v>
      </c>
      <c r="Y25" s="23">
        <f t="shared" si="1"/>
        <v>23574.849919483011</v>
      </c>
      <c r="Z25" s="23">
        <f t="shared" si="1"/>
        <v>22564.112184385336</v>
      </c>
      <c r="AA25" s="23">
        <f t="shared" si="1"/>
        <v>22514.849647971689</v>
      </c>
      <c r="AB25" s="23">
        <f t="shared" si="1"/>
        <v>23704.756849630958</v>
      </c>
      <c r="AC25" s="23">
        <f t="shared" si="1"/>
        <v>23845.463662660048</v>
      </c>
      <c r="AD25" s="23">
        <f t="shared" si="1"/>
        <v>24582.000299836021</v>
      </c>
      <c r="AE25" s="23">
        <f t="shared" si="1"/>
        <v>24125.876181847827</v>
      </c>
      <c r="AF25" s="23">
        <f t="shared" si="1"/>
        <v>24605.735573304526</v>
      </c>
      <c r="AG25" s="23">
        <f t="shared" si="1"/>
        <v>22541.112464117061</v>
      </c>
      <c r="AH25" s="23">
        <f t="shared" si="1"/>
        <v>23175.569749425264</v>
      </c>
      <c r="AI25" s="23">
        <f t="shared" si="1"/>
        <v>23793.176046906032</v>
      </c>
    </row>
    <row r="26" spans="1:35" x14ac:dyDescent="0.2">
      <c r="P26" s="45"/>
      <c r="Q26" s="45"/>
      <c r="R26" s="45"/>
      <c r="S26" s="45"/>
      <c r="T26" s="45"/>
      <c r="U26" s="76"/>
    </row>
    <row r="27" spans="1:35" ht="19.5" customHeight="1" x14ac:dyDescent="0.2">
      <c r="A27" s="97" t="s">
        <v>14</v>
      </c>
      <c r="B27" s="97"/>
      <c r="C27" s="97" t="s">
        <v>22</v>
      </c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100"/>
      <c r="AF27" s="100"/>
      <c r="AG27" s="100"/>
      <c r="AH27" s="100"/>
      <c r="AI27" s="100"/>
    </row>
    <row r="28" spans="1:35" ht="18.75" customHeight="1" x14ac:dyDescent="0.2">
      <c r="A28" s="98"/>
      <c r="B28" s="98"/>
      <c r="C28" s="82">
        <v>1990</v>
      </c>
      <c r="D28" s="82">
        <v>1991</v>
      </c>
      <c r="E28" s="82">
        <v>1992</v>
      </c>
      <c r="F28" s="82">
        <v>1993</v>
      </c>
      <c r="G28" s="82">
        <v>1994</v>
      </c>
      <c r="H28" s="82">
        <v>1995</v>
      </c>
      <c r="I28" s="82">
        <v>1996</v>
      </c>
      <c r="J28" s="82">
        <v>1997</v>
      </c>
      <c r="K28" s="82">
        <v>1998</v>
      </c>
      <c r="L28" s="82">
        <v>1999</v>
      </c>
      <c r="M28" s="82">
        <v>2000</v>
      </c>
      <c r="N28" s="82">
        <v>2001</v>
      </c>
      <c r="O28" s="82">
        <v>2002</v>
      </c>
      <c r="P28" s="82">
        <v>2003</v>
      </c>
      <c r="Q28" s="82">
        <v>2004</v>
      </c>
      <c r="R28" s="82">
        <v>2005</v>
      </c>
      <c r="S28" s="82">
        <v>2006</v>
      </c>
      <c r="T28" s="82">
        <v>2007</v>
      </c>
      <c r="U28" s="82">
        <v>2008</v>
      </c>
      <c r="V28" s="82">
        <v>2009</v>
      </c>
      <c r="W28" s="82">
        <v>2010</v>
      </c>
      <c r="X28" s="82">
        <v>2011</v>
      </c>
      <c r="Y28" s="82">
        <v>2012</v>
      </c>
      <c r="Z28" s="82">
        <v>2013</v>
      </c>
      <c r="AA28" s="82">
        <v>2014</v>
      </c>
      <c r="AB28" s="82">
        <v>2015</v>
      </c>
      <c r="AC28" s="82">
        <v>2016</v>
      </c>
      <c r="AD28" s="82">
        <v>2017</v>
      </c>
      <c r="AE28" s="82">
        <v>2018</v>
      </c>
      <c r="AF28" s="82">
        <v>2019</v>
      </c>
      <c r="AG28" s="82">
        <v>2020</v>
      </c>
      <c r="AH28" s="82">
        <v>2021</v>
      </c>
      <c r="AI28" s="82">
        <v>2022</v>
      </c>
    </row>
    <row r="29" spans="1:35" ht="15" customHeight="1" x14ac:dyDescent="0.2">
      <c r="A29" s="31" t="s">
        <v>6</v>
      </c>
      <c r="B29" s="31"/>
      <c r="C29" s="63">
        <f t="shared" ref="C29:V29" si="2">C8/C$25</f>
        <v>3.3085890469925515E-2</v>
      </c>
      <c r="D29" s="63">
        <f t="shared" si="2"/>
        <v>2.7188300391529113E-2</v>
      </c>
      <c r="E29" s="63">
        <f t="shared" si="2"/>
        <v>1.7872184468581451E-2</v>
      </c>
      <c r="F29" s="63">
        <f t="shared" si="2"/>
        <v>1.3995496889872651E-2</v>
      </c>
      <c r="G29" s="63">
        <f t="shared" si="2"/>
        <v>1.4484578673203519E-2</v>
      </c>
      <c r="H29" s="63">
        <f t="shared" si="2"/>
        <v>1.2532096295779827E-2</v>
      </c>
      <c r="I29" s="63">
        <f t="shared" si="2"/>
        <v>1.4866537858935217E-2</v>
      </c>
      <c r="J29" s="63">
        <f t="shared" si="2"/>
        <v>1.6732832491218663E-2</v>
      </c>
      <c r="K29" s="63">
        <f t="shared" si="2"/>
        <v>9.7433395484778692E-3</v>
      </c>
      <c r="L29" s="63">
        <f t="shared" si="2"/>
        <v>1.0393861671577622E-2</v>
      </c>
      <c r="M29" s="63">
        <f t="shared" si="2"/>
        <v>1.1341276420300569E-2</v>
      </c>
      <c r="N29" s="63">
        <f t="shared" si="2"/>
        <v>5.5156274668750208E-3</v>
      </c>
      <c r="O29" s="63">
        <f t="shared" si="2"/>
        <v>1.1276359101284888E-2</v>
      </c>
      <c r="P29" s="63">
        <f t="shared" si="2"/>
        <v>6.9354592879840972E-3</v>
      </c>
      <c r="Q29" s="63">
        <f t="shared" si="2"/>
        <v>1.0141536977976675E-2</v>
      </c>
      <c r="R29" s="63">
        <f t="shared" si="2"/>
        <v>1.0382849279396195E-2</v>
      </c>
      <c r="S29" s="63">
        <f t="shared" si="2"/>
        <v>1.1540599291928797E-2</v>
      </c>
      <c r="T29" s="63">
        <f t="shared" si="2"/>
        <v>1.0135337572490152E-2</v>
      </c>
      <c r="U29" s="63">
        <f t="shared" si="2"/>
        <v>8.8480570214349991E-3</v>
      </c>
      <c r="V29" s="63">
        <f t="shared" si="2"/>
        <v>5.6943836228596804E-3</v>
      </c>
      <c r="W29" s="63">
        <f t="shared" ref="W29:AD29" si="3">W8/W$25</f>
        <v>6.5995935973917445E-3</v>
      </c>
      <c r="X29" s="63">
        <f t="shared" si="3"/>
        <v>1.7395671101389993E-3</v>
      </c>
      <c r="Y29" s="63">
        <f t="shared" si="3"/>
        <v>1.395290236326987E-3</v>
      </c>
      <c r="Z29" s="63">
        <f t="shared" si="3"/>
        <v>1.4051334746946963E-3</v>
      </c>
      <c r="AA29" s="63">
        <f t="shared" ref="AA29:AC29" si="4">AA8/AA$25</f>
        <v>1.4165770421392025E-3</v>
      </c>
      <c r="AB29" s="63">
        <f t="shared" si="4"/>
        <v>1.3075042362428841E-3</v>
      </c>
      <c r="AC29" s="63">
        <f t="shared" si="4"/>
        <v>1.2514648665326495E-3</v>
      </c>
      <c r="AD29" s="63">
        <f t="shared" si="3"/>
        <v>1.492878103994035E-3</v>
      </c>
      <c r="AE29" s="63">
        <f t="shared" ref="AE29:AI29" si="5">AE8/AE$25</f>
        <v>1.2811269429980428E-3</v>
      </c>
      <c r="AF29" s="63">
        <f t="shared" ref="AF29:AH29" si="6">AF8/AF$25</f>
        <v>1.151313681137615E-3</v>
      </c>
      <c r="AG29" s="63">
        <f t="shared" si="6"/>
        <v>1.2441519931478018E-3</v>
      </c>
      <c r="AH29" s="63">
        <f t="shared" si="6"/>
        <v>1.5362081875412324E-3</v>
      </c>
      <c r="AI29" s="63">
        <f t="shared" si="5"/>
        <v>1.4693986179514808E-3</v>
      </c>
    </row>
    <row r="30" spans="1:35" ht="15" customHeight="1" x14ac:dyDescent="0.2">
      <c r="A30" s="31" t="s">
        <v>13</v>
      </c>
      <c r="B30" s="31"/>
      <c r="C30" s="63">
        <f t="shared" ref="C30:V30" si="7">C9/C$25</f>
        <v>0.49350340858762703</v>
      </c>
      <c r="D30" s="63">
        <f t="shared" si="7"/>
        <v>0.49824561899814596</v>
      </c>
      <c r="E30" s="63">
        <f t="shared" si="7"/>
        <v>0.50607610547755177</v>
      </c>
      <c r="F30" s="63">
        <f t="shared" si="7"/>
        <v>0.52120833838489533</v>
      </c>
      <c r="G30" s="63">
        <f t="shared" si="7"/>
        <v>0.52065834643793396</v>
      </c>
      <c r="H30" s="63">
        <f t="shared" si="7"/>
        <v>0.53333446500838932</v>
      </c>
      <c r="I30" s="63">
        <f t="shared" si="7"/>
        <v>0.52763363997396628</v>
      </c>
      <c r="J30" s="63">
        <f t="shared" si="7"/>
        <v>0.50122561732081117</v>
      </c>
      <c r="K30" s="63">
        <f t="shared" si="7"/>
        <v>0.51423286490416753</v>
      </c>
      <c r="L30" s="63">
        <f t="shared" si="7"/>
        <v>0.51585173735379197</v>
      </c>
      <c r="M30" s="63">
        <f t="shared" si="7"/>
        <v>0.49004617317215188</v>
      </c>
      <c r="N30" s="63">
        <f t="shared" si="7"/>
        <v>0.48969328321039757</v>
      </c>
      <c r="O30" s="63">
        <f t="shared" si="7"/>
        <v>0.48446256286188283</v>
      </c>
      <c r="P30" s="63">
        <f t="shared" si="7"/>
        <v>0.47100083775693175</v>
      </c>
      <c r="Q30" s="63">
        <f t="shared" si="7"/>
        <v>0.473594366007074</v>
      </c>
      <c r="R30" s="63">
        <f t="shared" si="7"/>
        <v>0.47873852317827892</v>
      </c>
      <c r="S30" s="63">
        <f t="shared" si="7"/>
        <v>0.46868453162217477</v>
      </c>
      <c r="T30" s="63">
        <f t="shared" si="7"/>
        <v>0.47379111359839787</v>
      </c>
      <c r="U30" s="63">
        <f t="shared" si="7"/>
        <v>0.44116459262658808</v>
      </c>
      <c r="V30" s="63">
        <f t="shared" si="7"/>
        <v>0.46101274192291286</v>
      </c>
      <c r="W30" s="63">
        <f t="shared" ref="W30:AD30" si="8">W9/W$25</f>
        <v>0.43881988814017575</v>
      </c>
      <c r="X30" s="63">
        <f t="shared" si="8"/>
        <v>0.43958198464897014</v>
      </c>
      <c r="Y30" s="63">
        <f t="shared" si="8"/>
        <v>0.40595631361286688</v>
      </c>
      <c r="Z30" s="63">
        <f t="shared" si="8"/>
        <v>0.39499934796845865</v>
      </c>
      <c r="AA30" s="63">
        <f t="shared" ref="AA30:AC30" si="9">AA9/AA$25</f>
        <v>0.41945315127265503</v>
      </c>
      <c r="AB30" s="63">
        <f t="shared" si="9"/>
        <v>0.43064143440709035</v>
      </c>
      <c r="AC30" s="63">
        <f t="shared" si="9"/>
        <v>0.43133613724774283</v>
      </c>
      <c r="AD30" s="63">
        <f t="shared" si="8"/>
        <v>0.425850658080629</v>
      </c>
      <c r="AE30" s="63">
        <f t="shared" ref="AE30:AI30" si="10">AE9/AE$25</f>
        <v>0.44266093229241604</v>
      </c>
      <c r="AF30" s="63">
        <f t="shared" ref="AF30:AH30" si="11">AF9/AF$25</f>
        <v>0.42773539190957666</v>
      </c>
      <c r="AG30" s="63">
        <f t="shared" si="11"/>
        <v>0.4085595565452767</v>
      </c>
      <c r="AH30" s="63">
        <f t="shared" si="11"/>
        <v>0.40849552043089077</v>
      </c>
      <c r="AI30" s="63">
        <f t="shared" si="10"/>
        <v>0.43204321492361925</v>
      </c>
    </row>
    <row r="31" spans="1:35" ht="15" customHeight="1" x14ac:dyDescent="0.2">
      <c r="A31" s="31" t="s">
        <v>7</v>
      </c>
      <c r="B31" s="31"/>
      <c r="C31" s="63">
        <f t="shared" ref="C31:V31" si="12">C10/C$25</f>
        <v>0.10241344825693455</v>
      </c>
      <c r="D31" s="63">
        <f t="shared" si="12"/>
        <v>0.10695121030838542</v>
      </c>
      <c r="E31" s="63">
        <f t="shared" si="12"/>
        <v>0.11391752833157825</v>
      </c>
      <c r="F31" s="63">
        <f t="shared" si="12"/>
        <v>0.10567508527798086</v>
      </c>
      <c r="G31" s="63">
        <f t="shared" si="12"/>
        <v>0.10838852699962215</v>
      </c>
      <c r="H31" s="63">
        <f t="shared" si="12"/>
        <v>0.11711482142812667</v>
      </c>
      <c r="I31" s="63">
        <f t="shared" si="12"/>
        <v>0.12520558427789899</v>
      </c>
      <c r="J31" s="63">
        <f t="shared" si="12"/>
        <v>0.15697598845394767</v>
      </c>
      <c r="K31" s="63">
        <f t="shared" si="12"/>
        <v>0.14714313504798562</v>
      </c>
      <c r="L31" s="63">
        <f t="shared" si="12"/>
        <v>0.16258968935538542</v>
      </c>
      <c r="M31" s="63">
        <f t="shared" si="12"/>
        <v>0.17204197518697356</v>
      </c>
      <c r="N31" s="63">
        <f t="shared" si="12"/>
        <v>0.17845407932316265</v>
      </c>
      <c r="O31" s="63">
        <f t="shared" si="12"/>
        <v>0.19911476699370964</v>
      </c>
      <c r="P31" s="63">
        <f t="shared" si="12"/>
        <v>0.21977895914137818</v>
      </c>
      <c r="Q31" s="63">
        <f t="shared" si="12"/>
        <v>0.23598946007097227</v>
      </c>
      <c r="R31" s="63">
        <f t="shared" si="12"/>
        <v>0.25590116716960243</v>
      </c>
      <c r="S31" s="63">
        <f t="shared" si="12"/>
        <v>0.23338312692650029</v>
      </c>
      <c r="T31" s="63">
        <f t="shared" si="12"/>
        <v>0.24909304746744962</v>
      </c>
      <c r="U31" s="63">
        <f t="shared" si="12"/>
        <v>0.2587137082088023</v>
      </c>
      <c r="V31" s="63">
        <f t="shared" si="12"/>
        <v>0.24779953257157955</v>
      </c>
      <c r="W31" s="63">
        <f t="shared" ref="W31:AD31" si="13">W10/W$25</f>
        <v>0.23663659057182376</v>
      </c>
      <c r="X31" s="63">
        <f t="shared" si="13"/>
        <v>0.24665894516420747</v>
      </c>
      <c r="Y31" s="63">
        <f t="shared" si="13"/>
        <v>0.25118325901076738</v>
      </c>
      <c r="Z31" s="63">
        <f t="shared" si="13"/>
        <v>0.24574887917701879</v>
      </c>
      <c r="AA31" s="63">
        <f t="shared" ref="AA31:AC31" si="14">AA10/AA$25</f>
        <v>0.2189262729674471</v>
      </c>
      <c r="AB31" s="63">
        <f t="shared" si="14"/>
        <v>0.22159930508758116</v>
      </c>
      <c r="AC31" s="63">
        <f t="shared" si="14"/>
        <v>0.21821655615657101</v>
      </c>
      <c r="AD31" s="63">
        <f t="shared" si="13"/>
        <v>0.22816222744839623</v>
      </c>
      <c r="AE31" s="63">
        <f t="shared" ref="AE31:AI31" si="15">AE10/AE$25</f>
        <v>0.2289126403672237</v>
      </c>
      <c r="AF31" s="63">
        <f t="shared" ref="AF31:AH31" si="16">AF10/AF$25</f>
        <v>0.23606962672734158</v>
      </c>
      <c r="AG31" s="63">
        <f t="shared" si="16"/>
        <v>0.21911316047154747</v>
      </c>
      <c r="AH31" s="63">
        <f t="shared" si="16"/>
        <v>0.22390309751393642</v>
      </c>
      <c r="AI31" s="63">
        <f t="shared" si="15"/>
        <v>0.20948743021490768</v>
      </c>
    </row>
    <row r="32" spans="1:35" ht="15" customHeight="1" x14ac:dyDescent="0.2">
      <c r="A32" s="31" t="s">
        <v>4</v>
      </c>
      <c r="B32" s="31"/>
      <c r="C32" s="63">
        <f t="shared" ref="C32:V32" si="17">C11/C$25</f>
        <v>0.33225803797826908</v>
      </c>
      <c r="D32" s="63">
        <f t="shared" si="17"/>
        <v>0.3190864585187182</v>
      </c>
      <c r="E32" s="63">
        <f t="shared" si="17"/>
        <v>0.3169370619776804</v>
      </c>
      <c r="F32" s="63">
        <f t="shared" si="17"/>
        <v>0.31018889247526271</v>
      </c>
      <c r="G32" s="63">
        <f t="shared" si="17"/>
        <v>0.31095758912789934</v>
      </c>
      <c r="H32" s="63">
        <f t="shared" si="17"/>
        <v>0.28578017453216104</v>
      </c>
      <c r="I32" s="63">
        <f t="shared" si="17"/>
        <v>0.29013688175857005</v>
      </c>
      <c r="J32" s="63">
        <f t="shared" si="17"/>
        <v>0.28577788126326281</v>
      </c>
      <c r="K32" s="63">
        <f t="shared" si="17"/>
        <v>0.29078364958811065</v>
      </c>
      <c r="L32" s="63">
        <f t="shared" si="17"/>
        <v>0.27388477217006679</v>
      </c>
      <c r="M32" s="63">
        <f t="shared" si="17"/>
        <v>0.28644677378445033</v>
      </c>
      <c r="N32" s="63">
        <f t="shared" si="17"/>
        <v>0.28135718086630296</v>
      </c>
      <c r="O32" s="63">
        <f t="shared" si="17"/>
        <v>0.26763753499105053</v>
      </c>
      <c r="P32" s="63">
        <f t="shared" si="17"/>
        <v>0.25639493286299525</v>
      </c>
      <c r="Q32" s="63">
        <f t="shared" si="17"/>
        <v>0.24121762078260905</v>
      </c>
      <c r="R32" s="63">
        <f t="shared" si="17"/>
        <v>0.2051878356155302</v>
      </c>
      <c r="S32" s="63">
        <f t="shared" si="17"/>
        <v>0.23348960343034972</v>
      </c>
      <c r="T32" s="63">
        <f t="shared" si="17"/>
        <v>0.20640681711176442</v>
      </c>
      <c r="U32" s="63">
        <f t="shared" si="17"/>
        <v>0.232068829753453</v>
      </c>
      <c r="V32" s="63">
        <f t="shared" si="17"/>
        <v>0.20943777783017123</v>
      </c>
      <c r="W32" s="63">
        <f t="shared" ref="W32:AD32" si="18">W11/W$25</f>
        <v>0.25236725228421614</v>
      </c>
      <c r="X32" s="63">
        <f t="shared" si="18"/>
        <v>0.23576350835761797</v>
      </c>
      <c r="Y32" s="63">
        <f t="shared" si="18"/>
        <v>0.26526607021032222</v>
      </c>
      <c r="Z32" s="63">
        <f t="shared" si="18"/>
        <v>0.28538674890289006</v>
      </c>
      <c r="AA32" s="63">
        <f t="shared" ref="AA32:AC32" si="19">AA11/AA$25</f>
        <v>0.2746934586689227</v>
      </c>
      <c r="AB32" s="63">
        <f t="shared" si="19"/>
        <v>0.26700028251317476</v>
      </c>
      <c r="AC32" s="63">
        <f t="shared" si="19"/>
        <v>0.26999320824468487</v>
      </c>
      <c r="AD32" s="63">
        <f t="shared" si="18"/>
        <v>0.26770935227195808</v>
      </c>
      <c r="AE32" s="63">
        <f t="shared" ref="AE32:AI32" si="20">AE11/AE$25</f>
        <v>0.23694322900957085</v>
      </c>
      <c r="AF32" s="63">
        <f t="shared" ref="AF32:AH32" si="21">AF11/AF$25</f>
        <v>0.26040210495819877</v>
      </c>
      <c r="AG32" s="63">
        <f t="shared" si="21"/>
        <v>0.28770534594682773</v>
      </c>
      <c r="AH32" s="63">
        <f t="shared" si="21"/>
        <v>0.27446608159596747</v>
      </c>
      <c r="AI32" s="63">
        <f t="shared" si="20"/>
        <v>0.27418941385035156</v>
      </c>
    </row>
    <row r="33" spans="1:35" ht="15" customHeight="1" x14ac:dyDescent="0.2">
      <c r="A33" s="31" t="s">
        <v>8</v>
      </c>
      <c r="B33" s="31"/>
      <c r="C33" s="63">
        <f t="shared" ref="C33:V33" si="22">C12/C$25</f>
        <v>8.4737909348710089E-3</v>
      </c>
      <c r="D33" s="63">
        <f t="shared" si="22"/>
        <v>1.4395873277715934E-2</v>
      </c>
      <c r="E33" s="63">
        <f t="shared" si="22"/>
        <v>5.7002537508165666E-3</v>
      </c>
      <c r="F33" s="63">
        <f t="shared" si="22"/>
        <v>1.5610668630343992E-2</v>
      </c>
      <c r="G33" s="63">
        <f t="shared" si="22"/>
        <v>1.338475830530945E-2</v>
      </c>
      <c r="H33" s="63">
        <f t="shared" si="22"/>
        <v>2.1477248755575464E-2</v>
      </c>
      <c r="I33" s="63">
        <f t="shared" si="22"/>
        <v>5.6894826867529384E-3</v>
      </c>
      <c r="J33" s="63">
        <f t="shared" si="22"/>
        <v>5.653420229616229E-3</v>
      </c>
      <c r="K33" s="63">
        <f t="shared" si="22"/>
        <v>9.1469395584475276E-3</v>
      </c>
      <c r="L33" s="63">
        <f t="shared" si="22"/>
        <v>9.7455379639814141E-3</v>
      </c>
      <c r="M33" s="63">
        <f t="shared" si="22"/>
        <v>1.3835843441426779E-2</v>
      </c>
      <c r="N33" s="63">
        <f t="shared" si="22"/>
        <v>1.7792927861635981E-2</v>
      </c>
      <c r="O33" s="63">
        <f t="shared" si="22"/>
        <v>1.4185659350737942E-2</v>
      </c>
      <c r="P33" s="63">
        <f t="shared" si="22"/>
        <v>1.3046271117706468E-2</v>
      </c>
      <c r="Q33" s="63">
        <f t="shared" si="22"/>
        <v>8.082125305677779E-3</v>
      </c>
      <c r="R33" s="63">
        <f t="shared" si="22"/>
        <v>2.3042826194517665E-2</v>
      </c>
      <c r="S33" s="63">
        <f t="shared" si="22"/>
        <v>2.6590497271675218E-2</v>
      </c>
      <c r="T33" s="63">
        <f t="shared" si="22"/>
        <v>3.1362187312229076E-2</v>
      </c>
      <c r="U33" s="63">
        <f t="shared" si="22"/>
        <v>2.4187119745016472E-2</v>
      </c>
      <c r="V33" s="63">
        <f t="shared" si="22"/>
        <v>3.1974189010375839E-2</v>
      </c>
      <c r="W33" s="63">
        <f t="shared" ref="W33:AD33" si="23">W12/W$25</f>
        <v>1.4847969212813091E-2</v>
      </c>
      <c r="X33" s="63">
        <f t="shared" si="23"/>
        <v>2.1339025657025258E-2</v>
      </c>
      <c r="Y33" s="63">
        <f t="shared" si="23"/>
        <v>1.4894549162175931E-2</v>
      </c>
      <c r="Z33" s="63">
        <f t="shared" si="23"/>
        <v>6.3512540129746246E-3</v>
      </c>
      <c r="AA33" s="63">
        <f t="shared" ref="AA33:AC33" si="24">AA12/AA$25</f>
        <v>1.8837929263322759E-2</v>
      </c>
      <c r="AB33" s="63">
        <f t="shared" si="24"/>
        <v>1.7277306284868645E-2</v>
      </c>
      <c r="AC33" s="63">
        <f t="shared" si="24"/>
        <v>1.6926236881359739E-2</v>
      </c>
      <c r="AD33" s="63">
        <f t="shared" si="23"/>
        <v>1.3190125174701016E-2</v>
      </c>
      <c r="AE33" s="63">
        <f t="shared" ref="AE33:AI33" si="25">AE12/AE$25</f>
        <v>1.771251140297361E-2</v>
      </c>
      <c r="AF33" s="63">
        <f t="shared" ref="AF33:AH33" si="26">AF12/AF$25</f>
        <v>5.2557737296151947E-3</v>
      </c>
      <c r="AG33" s="63">
        <f t="shared" si="26"/>
        <v>3.6889513998584994E-3</v>
      </c>
      <c r="AH33" s="63">
        <f t="shared" si="26"/>
        <v>1.6629724469359407E-2</v>
      </c>
      <c r="AI33" s="63">
        <f t="shared" si="25"/>
        <v>1.0546954384035752E-2</v>
      </c>
    </row>
    <row r="34" spans="1:35" ht="15" customHeight="1" x14ac:dyDescent="0.2">
      <c r="A34" s="31" t="s">
        <v>44</v>
      </c>
      <c r="B34" s="31"/>
      <c r="C34" s="63">
        <f t="shared" ref="C34:V34" si="27">C13/C$25</f>
        <v>1.9116162163211256E-3</v>
      </c>
      <c r="D34" s="63">
        <f t="shared" si="27"/>
        <v>2.260317095204478E-3</v>
      </c>
      <c r="E34" s="63">
        <f t="shared" si="27"/>
        <v>2.5995480981103312E-3</v>
      </c>
      <c r="F34" s="63">
        <f t="shared" si="27"/>
        <v>2.658354413188852E-3</v>
      </c>
      <c r="G34" s="63">
        <f t="shared" si="27"/>
        <v>2.7484250252513393E-3</v>
      </c>
      <c r="H34" s="63">
        <f t="shared" si="27"/>
        <v>3.4656068661062982E-3</v>
      </c>
      <c r="I34" s="63">
        <f t="shared" si="27"/>
        <v>3.5095713142891515E-3</v>
      </c>
      <c r="J34" s="63">
        <f t="shared" si="27"/>
        <v>3.9062871347647736E-3</v>
      </c>
      <c r="K34" s="63">
        <f t="shared" si="27"/>
        <v>3.6948782329759024E-3</v>
      </c>
      <c r="L34" s="63">
        <f t="shared" si="27"/>
        <v>3.9709419525425652E-3</v>
      </c>
      <c r="M34" s="63">
        <f t="shared" si="27"/>
        <v>4.1759100554289693E-3</v>
      </c>
      <c r="N34" s="63">
        <f t="shared" si="27"/>
        <v>3.5885148650735147E-3</v>
      </c>
      <c r="O34" s="63">
        <f t="shared" si="27"/>
        <v>3.7538709803930964E-3</v>
      </c>
      <c r="P34" s="63">
        <f t="shared" si="27"/>
        <v>5.7255183116212771E-3</v>
      </c>
      <c r="Q34" s="63">
        <f t="shared" si="27"/>
        <v>5.8496774006428125E-3</v>
      </c>
      <c r="R34" s="63">
        <f t="shared" si="27"/>
        <v>6.2494309427913531E-3</v>
      </c>
      <c r="S34" s="63">
        <f t="shared" si="27"/>
        <v>6.0187852610024918E-3</v>
      </c>
      <c r="T34" s="63">
        <f t="shared" si="27"/>
        <v>6.2937490508903479E-3</v>
      </c>
      <c r="U34" s="63">
        <f t="shared" si="27"/>
        <v>5.7230439196699198E-3</v>
      </c>
      <c r="V34" s="63">
        <f t="shared" si="27"/>
        <v>5.9558155050213144E-3</v>
      </c>
      <c r="W34" s="63">
        <f t="shared" ref="W34:AD34" si="28">W13/W$25</f>
        <v>6.7844799962595362E-3</v>
      </c>
      <c r="X34" s="63">
        <f t="shared" si="28"/>
        <v>7.5584990659068188E-3</v>
      </c>
      <c r="Y34" s="63">
        <f t="shared" si="28"/>
        <v>7.4625918559788262E-3</v>
      </c>
      <c r="Z34" s="63">
        <f t="shared" si="28"/>
        <v>7.1382995987918883E-3</v>
      </c>
      <c r="AA34" s="63">
        <f t="shared" ref="AA34:AC34" si="29">AA13/AA$25</f>
        <v>8.0181448887723886E-3</v>
      </c>
      <c r="AB34" s="63">
        <f t="shared" si="29"/>
        <v>8.4012362428479582E-3</v>
      </c>
      <c r="AC34" s="63">
        <f t="shared" si="29"/>
        <v>8.7942508837388182E-3</v>
      </c>
      <c r="AD34" s="63">
        <f t="shared" si="28"/>
        <v>8.5743978391505833E-3</v>
      </c>
      <c r="AE34" s="63">
        <f t="shared" ref="AE34:AI34" si="30">AE13/AE$25</f>
        <v>7.29546269200882E-3</v>
      </c>
      <c r="AF34" s="63">
        <f t="shared" ref="AF34:AH34" si="31">AF13/AF$25</f>
        <v>8.2035547890735999E-3</v>
      </c>
      <c r="AG34" s="63">
        <f t="shared" si="31"/>
        <v>8.5429163042581389E-3</v>
      </c>
      <c r="AH34" s="63">
        <f t="shared" si="31"/>
        <v>9.3078772738110823E-3</v>
      </c>
      <c r="AI34" s="63">
        <f t="shared" si="30"/>
        <v>8.4208785127244043E-3</v>
      </c>
    </row>
    <row r="35" spans="1:35" ht="15" customHeight="1" thickBot="1" x14ac:dyDescent="0.25">
      <c r="A35" s="31" t="s">
        <v>59</v>
      </c>
      <c r="B35" s="31"/>
      <c r="C35" s="63">
        <f t="shared" ref="C35:V35" si="32">C14/C$25</f>
        <v>2.8353807556051595E-2</v>
      </c>
      <c r="D35" s="63">
        <f t="shared" si="32"/>
        <v>3.1872221410300994E-2</v>
      </c>
      <c r="E35" s="63">
        <f t="shared" si="32"/>
        <v>3.6897317895681354E-2</v>
      </c>
      <c r="F35" s="63">
        <f t="shared" si="32"/>
        <v>3.0663163928455705E-2</v>
      </c>
      <c r="G35" s="63">
        <f t="shared" si="32"/>
        <v>2.9377775430780115E-2</v>
      </c>
      <c r="H35" s="63">
        <f t="shared" si="32"/>
        <v>2.6295587113861499E-2</v>
      </c>
      <c r="I35" s="63">
        <f t="shared" si="32"/>
        <v>3.2958302129587246E-2</v>
      </c>
      <c r="J35" s="63">
        <f t="shared" si="32"/>
        <v>2.9727973106378799E-2</v>
      </c>
      <c r="K35" s="63">
        <f t="shared" si="32"/>
        <v>2.5255193119834849E-2</v>
      </c>
      <c r="L35" s="63">
        <f t="shared" si="32"/>
        <v>2.3563459532654141E-2</v>
      </c>
      <c r="M35" s="63">
        <f t="shared" si="32"/>
        <v>2.2112047939267982E-2</v>
      </c>
      <c r="N35" s="63">
        <f t="shared" si="32"/>
        <v>2.3598386406552322E-2</v>
      </c>
      <c r="O35" s="63">
        <f t="shared" si="32"/>
        <v>1.9569245720941274E-2</v>
      </c>
      <c r="P35" s="63">
        <f t="shared" si="32"/>
        <v>2.7118021521382971E-2</v>
      </c>
      <c r="Q35" s="63">
        <f t="shared" si="32"/>
        <v>2.5125213455047476E-2</v>
      </c>
      <c r="R35" s="63">
        <f t="shared" si="32"/>
        <v>2.0497367619883196E-2</v>
      </c>
      <c r="S35" s="63">
        <f t="shared" si="32"/>
        <v>2.0292856196368718E-2</v>
      </c>
      <c r="T35" s="63">
        <f t="shared" si="32"/>
        <v>2.2917747886778566E-2</v>
      </c>
      <c r="U35" s="63">
        <f t="shared" si="32"/>
        <v>2.9294648725035326E-2</v>
      </c>
      <c r="V35" s="63">
        <f t="shared" si="32"/>
        <v>3.8125559537079662E-2</v>
      </c>
      <c r="W35" s="63">
        <f t="shared" ref="W35:AD35" si="33">W14/W$25</f>
        <v>4.3944226197319872E-2</v>
      </c>
      <c r="X35" s="63">
        <f t="shared" si="33"/>
        <v>4.7358469996133405E-2</v>
      </c>
      <c r="Y35" s="63">
        <f t="shared" si="33"/>
        <v>5.3841925911561582E-2</v>
      </c>
      <c r="Z35" s="63">
        <f t="shared" si="33"/>
        <v>5.8970336865171308E-2</v>
      </c>
      <c r="AA35" s="63">
        <f t="shared" ref="AA35:AC35" si="34">AA14/AA$25</f>
        <v>5.8654465896740858E-2</v>
      </c>
      <c r="AB35" s="63">
        <f t="shared" si="34"/>
        <v>5.3772931228194119E-2</v>
      </c>
      <c r="AC35" s="63">
        <f t="shared" si="34"/>
        <v>5.3482145719370155E-2</v>
      </c>
      <c r="AD35" s="63">
        <f t="shared" si="33"/>
        <v>5.5020361081171157E-2</v>
      </c>
      <c r="AE35" s="63">
        <f t="shared" ref="AE35:AI35" si="35">AE14/AE$25</f>
        <v>6.5194097292808784E-2</v>
      </c>
      <c r="AF35" s="63">
        <f t="shared" ref="AF35:AH35" si="36">AF14/AF$25</f>
        <v>6.1182234205056564E-2</v>
      </c>
      <c r="AG35" s="63">
        <f t="shared" si="36"/>
        <v>7.1145917339083445E-2</v>
      </c>
      <c r="AH35" s="63">
        <f t="shared" si="36"/>
        <v>6.5661490528493516E-2</v>
      </c>
      <c r="AI35" s="63">
        <f t="shared" si="35"/>
        <v>6.3842709496410077E-2</v>
      </c>
    </row>
    <row r="36" spans="1:35" ht="21" customHeight="1" thickBot="1" x14ac:dyDescent="0.25">
      <c r="A36" s="22" t="s">
        <v>3</v>
      </c>
      <c r="B36" s="22"/>
      <c r="C36" s="24">
        <f>SUM(C29:C35)</f>
        <v>0.99999999999999978</v>
      </c>
      <c r="D36" s="24">
        <f t="shared" ref="D36:V36" si="37">SUM(D29:D35)</f>
        <v>1</v>
      </c>
      <c r="E36" s="24">
        <f t="shared" si="37"/>
        <v>1.0000000000000002</v>
      </c>
      <c r="F36" s="24">
        <f t="shared" si="37"/>
        <v>1.0000000000000002</v>
      </c>
      <c r="G36" s="24">
        <f t="shared" si="37"/>
        <v>0.99999999999999978</v>
      </c>
      <c r="H36" s="24">
        <f t="shared" si="37"/>
        <v>1</v>
      </c>
      <c r="I36" s="24">
        <f t="shared" si="37"/>
        <v>1</v>
      </c>
      <c r="J36" s="24">
        <f t="shared" si="37"/>
        <v>1.0000000000000002</v>
      </c>
      <c r="K36" s="24">
        <f t="shared" si="37"/>
        <v>0.99999999999999978</v>
      </c>
      <c r="L36" s="24">
        <f t="shared" si="37"/>
        <v>0.99999999999999989</v>
      </c>
      <c r="M36" s="24">
        <f t="shared" si="37"/>
        <v>0.99999999999999989</v>
      </c>
      <c r="N36" s="24">
        <f t="shared" si="37"/>
        <v>0.99999999999999989</v>
      </c>
      <c r="O36" s="24">
        <f t="shared" si="37"/>
        <v>1.0000000000000002</v>
      </c>
      <c r="P36" s="24">
        <f t="shared" si="37"/>
        <v>1</v>
      </c>
      <c r="Q36" s="24">
        <f t="shared" si="37"/>
        <v>1</v>
      </c>
      <c r="R36" s="24">
        <f t="shared" si="37"/>
        <v>1.0000000000000002</v>
      </c>
      <c r="S36" s="24">
        <f t="shared" si="37"/>
        <v>1</v>
      </c>
      <c r="T36" s="24">
        <f t="shared" si="37"/>
        <v>1</v>
      </c>
      <c r="U36" s="24">
        <f t="shared" si="37"/>
        <v>1</v>
      </c>
      <c r="V36" s="24">
        <f t="shared" si="37"/>
        <v>1.0000000000000002</v>
      </c>
      <c r="W36" s="24">
        <f t="shared" ref="W36:AD36" si="38">SUM(W29:W35)</f>
        <v>0.99999999999999978</v>
      </c>
      <c r="X36" s="24">
        <f t="shared" si="38"/>
        <v>1</v>
      </c>
      <c r="Y36" s="24">
        <f t="shared" si="38"/>
        <v>0.99999999999999978</v>
      </c>
      <c r="Z36" s="24">
        <f t="shared" si="38"/>
        <v>1</v>
      </c>
      <c r="AA36" s="24">
        <f t="shared" ref="AA36:AC36" si="39">SUM(AA29:AA35)</f>
        <v>1</v>
      </c>
      <c r="AB36" s="24">
        <f t="shared" si="39"/>
        <v>0.99999999999999989</v>
      </c>
      <c r="AC36" s="24">
        <f t="shared" si="39"/>
        <v>1</v>
      </c>
      <c r="AD36" s="24">
        <f t="shared" si="38"/>
        <v>1</v>
      </c>
      <c r="AE36" s="24">
        <f t="shared" ref="AE36:AI36" si="40">SUM(AE29:AE35)</f>
        <v>0.99999999999999989</v>
      </c>
      <c r="AF36" s="24">
        <f t="shared" ref="AF36:AH36" si="41">SUM(AF29:AF35)</f>
        <v>1</v>
      </c>
      <c r="AG36" s="24">
        <f t="shared" si="41"/>
        <v>0.99999999999999989</v>
      </c>
      <c r="AH36" s="24">
        <f t="shared" si="41"/>
        <v>1</v>
      </c>
      <c r="AI36" s="24">
        <f t="shared" si="40"/>
        <v>1.0000000000000002</v>
      </c>
    </row>
    <row r="65" spans="2:35" x14ac:dyDescent="0.2">
      <c r="B65" s="5" t="s">
        <v>13</v>
      </c>
      <c r="C65" s="45">
        <f t="shared" ref="C65:O65" si="42">C9</f>
        <v>8428.9336702714372</v>
      </c>
      <c r="D65" s="45">
        <f t="shared" si="42"/>
        <v>8811.0139348374159</v>
      </c>
      <c r="E65" s="45">
        <f t="shared" si="42"/>
        <v>8945.1773163269627</v>
      </c>
      <c r="F65" s="45">
        <f t="shared" si="42"/>
        <v>9310.3029053789614</v>
      </c>
      <c r="G65" s="45">
        <f t="shared" si="42"/>
        <v>9565.0841917159923</v>
      </c>
      <c r="H65" s="45">
        <f t="shared" si="42"/>
        <v>10090.36207163691</v>
      </c>
      <c r="I65" s="45">
        <f t="shared" si="42"/>
        <v>10558.652750757952</v>
      </c>
      <c r="J65" s="45">
        <f t="shared" si="42"/>
        <v>10238.482944270787</v>
      </c>
      <c r="K65" s="45">
        <f t="shared" si="42"/>
        <v>11052.38222388099</v>
      </c>
      <c r="L65" s="45">
        <f t="shared" si="42"/>
        <v>11557.971136329272</v>
      </c>
      <c r="M65" s="45">
        <f t="shared" si="42"/>
        <v>11213.566805353836</v>
      </c>
      <c r="N65" s="45">
        <f t="shared" si="42"/>
        <v>11654.83582624852</v>
      </c>
      <c r="O65" s="45">
        <f t="shared" si="42"/>
        <v>11952.355721199747</v>
      </c>
      <c r="P65" s="45">
        <f t="shared" ref="P65:T66" si="43">P9</f>
        <v>12147.861813395741</v>
      </c>
      <c r="Q65" s="45">
        <f t="shared" si="43"/>
        <v>12456.227342843042</v>
      </c>
      <c r="R65" s="45">
        <f t="shared" si="43"/>
        <v>12571.711855271558</v>
      </c>
      <c r="S65" s="45">
        <f t="shared" si="43"/>
        <v>12254.996535717888</v>
      </c>
      <c r="T65" s="45">
        <f t="shared" si="43"/>
        <v>12484.809926459655</v>
      </c>
      <c r="U65" s="45">
        <f t="shared" ref="U65:V65" si="44">U9</f>
        <v>11107.179407587246</v>
      </c>
      <c r="V65" s="45">
        <f t="shared" si="44"/>
        <v>11080.392994327132</v>
      </c>
      <c r="W65" s="45">
        <f t="shared" ref="W65:AD65" si="45">W9</f>
        <v>11265.078035720233</v>
      </c>
      <c r="X65" s="45">
        <f t="shared" si="45"/>
        <v>10584.867832894413</v>
      </c>
      <c r="Y65" s="45">
        <f t="shared" si="45"/>
        <v>9570.3591672899147</v>
      </c>
      <c r="Z65" s="45">
        <f t="shared" si="45"/>
        <v>8912.8096003193605</v>
      </c>
      <c r="AA65" s="45">
        <f t="shared" ref="AA65:AC65" si="46">AA9</f>
        <v>9443.9246352717528</v>
      </c>
      <c r="AB65" s="45">
        <f t="shared" si="46"/>
        <v>10208.250491996376</v>
      </c>
      <c r="AC65" s="45">
        <f t="shared" si="46"/>
        <v>10285.410187133199</v>
      </c>
      <c r="AD65" s="45">
        <f t="shared" si="45"/>
        <v>10468.261004623389</v>
      </c>
      <c r="AE65" s="45">
        <f t="shared" ref="AE65:AI65" si="47">AE9</f>
        <v>10679.582843028154</v>
      </c>
      <c r="AF65" s="45">
        <f t="shared" ref="AF65:AH65" si="48">AF9</f>
        <v>10524.743948670823</v>
      </c>
      <c r="AG65" s="45">
        <f t="shared" si="48"/>
        <v>9209.3869123768764</v>
      </c>
      <c r="AH65" s="45">
        <f t="shared" si="48"/>
        <v>9467.1164260738824</v>
      </c>
      <c r="AI65" s="45">
        <f t="shared" si="47"/>
        <v>10279.680272548932</v>
      </c>
    </row>
    <row r="66" spans="2:35" x14ac:dyDescent="0.2">
      <c r="B66" s="5" t="s">
        <v>7</v>
      </c>
      <c r="C66" s="45">
        <f t="shared" ref="C66:O66" si="49">C10</f>
        <v>1749.2</v>
      </c>
      <c r="D66" s="45">
        <f t="shared" si="49"/>
        <v>1891.3334476874099</v>
      </c>
      <c r="E66" s="45">
        <f t="shared" si="49"/>
        <v>2013.5558255651899</v>
      </c>
      <c r="F66" s="45">
        <f t="shared" si="49"/>
        <v>1887.6656051561499</v>
      </c>
      <c r="G66" s="45">
        <f t="shared" si="49"/>
        <v>1991.2201413082601</v>
      </c>
      <c r="H66" s="45">
        <f t="shared" si="49"/>
        <v>2215.7408337492502</v>
      </c>
      <c r="I66" s="45">
        <f t="shared" si="49"/>
        <v>2505.5307067065</v>
      </c>
      <c r="J66" s="45">
        <f t="shared" si="49"/>
        <v>3206.5319985771998</v>
      </c>
      <c r="K66" s="45">
        <f t="shared" si="49"/>
        <v>3162.5403220261901</v>
      </c>
      <c r="L66" s="45">
        <f t="shared" si="49"/>
        <v>3642.9206311763401</v>
      </c>
      <c r="M66" s="45">
        <f t="shared" si="49"/>
        <v>3936.7804253956101</v>
      </c>
      <c r="N66" s="45">
        <f t="shared" si="49"/>
        <v>4247.2565345401699</v>
      </c>
      <c r="O66" s="45">
        <f t="shared" si="49"/>
        <v>4912.4343280393196</v>
      </c>
      <c r="P66" s="45">
        <f t="shared" si="43"/>
        <v>5668.4494190204196</v>
      </c>
      <c r="Q66" s="45">
        <f t="shared" si="43"/>
        <v>6206.8693720797</v>
      </c>
      <c r="R66" s="45">
        <f t="shared" si="43"/>
        <v>6719.9850885738897</v>
      </c>
      <c r="S66" s="45">
        <f t="shared" si="43"/>
        <v>6102.4190452372704</v>
      </c>
      <c r="T66" s="45">
        <f t="shared" si="43"/>
        <v>6563.8195026801304</v>
      </c>
      <c r="U66" s="45">
        <f t="shared" ref="U66:V66" si="50">U10</f>
        <v>6513.6223992246096</v>
      </c>
      <c r="V66" s="45">
        <f t="shared" si="50"/>
        <v>5955.8358262531201</v>
      </c>
      <c r="W66" s="45">
        <f t="shared" ref="W66:AD66" si="51">W10</f>
        <v>6074.7694690784801</v>
      </c>
      <c r="X66" s="45">
        <f t="shared" si="51"/>
        <v>5939.3979406348799</v>
      </c>
      <c r="Y66" s="45">
        <f t="shared" si="51"/>
        <v>5921.6076334654699</v>
      </c>
      <c r="Z66" s="45">
        <f t="shared" si="51"/>
        <v>5545.1052789372097</v>
      </c>
      <c r="AA66" s="45">
        <f t="shared" ref="AA66:AC66" si="52">AA10</f>
        <v>4929.0921198528804</v>
      </c>
      <c r="AB66" s="45">
        <f t="shared" si="52"/>
        <v>5252.9576451482999</v>
      </c>
      <c r="AC66" s="45">
        <f t="shared" si="52"/>
        <v>5203.4749604223298</v>
      </c>
      <c r="AD66" s="45">
        <f t="shared" si="51"/>
        <v>5608.6839435477305</v>
      </c>
      <c r="AE66" s="45">
        <f t="shared" ref="AE66:AI66" si="53">AE10</f>
        <v>5522.7180179594998</v>
      </c>
      <c r="AF66" s="45">
        <f t="shared" ref="AF66:AH66" si="54">AF10</f>
        <v>5808.6668121416697</v>
      </c>
      <c r="AG66" s="45">
        <f t="shared" si="54"/>
        <v>4939.0543925572802</v>
      </c>
      <c r="AH66" s="45">
        <f t="shared" si="54"/>
        <v>5189.0818535465996</v>
      </c>
      <c r="AI66" s="45">
        <f t="shared" si="53"/>
        <v>4984.3713067172403</v>
      </c>
    </row>
    <row r="67" spans="2:35" x14ac:dyDescent="0.2">
      <c r="B67" s="5" t="s">
        <v>59</v>
      </c>
      <c r="C67" s="45">
        <f t="shared" ref="C67:O67" si="55">C14</f>
        <v>484.27702632</v>
      </c>
      <c r="D67" s="45">
        <f t="shared" si="55"/>
        <v>563.6308203673949</v>
      </c>
      <c r="E67" s="45">
        <f t="shared" si="55"/>
        <v>652.18066512407995</v>
      </c>
      <c r="F67" s="45">
        <f t="shared" si="55"/>
        <v>547.73364734697009</v>
      </c>
      <c r="G67" s="45">
        <f t="shared" si="55"/>
        <v>539.70304573660496</v>
      </c>
      <c r="H67" s="45">
        <f t="shared" si="55"/>
        <v>497.49643473905002</v>
      </c>
      <c r="I67" s="45">
        <f t="shared" si="55"/>
        <v>659.53957647212997</v>
      </c>
      <c r="J67" s="45">
        <f t="shared" si="55"/>
        <v>607.25017856097998</v>
      </c>
      <c r="K67" s="45">
        <f t="shared" si="55"/>
        <v>542.80865061077509</v>
      </c>
      <c r="L67" s="45">
        <f t="shared" si="55"/>
        <v>527.95360649079998</v>
      </c>
      <c r="M67" s="45">
        <f t="shared" si="55"/>
        <v>505.98278355101502</v>
      </c>
      <c r="N67" s="45">
        <f t="shared" si="55"/>
        <v>561.64813519521499</v>
      </c>
      <c r="O67" s="45">
        <f t="shared" si="55"/>
        <v>482.8001252987201</v>
      </c>
      <c r="P67" s="45">
        <f>P14</f>
        <v>699.41696847778883</v>
      </c>
      <c r="Q67" s="45">
        <f>Q14</f>
        <v>660.83001255309603</v>
      </c>
      <c r="R67" s="45">
        <f>R14</f>
        <v>538.26251081278474</v>
      </c>
      <c r="S67" s="45">
        <f>S14</f>
        <v>530.61039058741096</v>
      </c>
      <c r="T67" s="45">
        <f>T14</f>
        <v>603.90268643046238</v>
      </c>
      <c r="U67" s="45">
        <f t="shared" ref="U67:V67" si="56">U14</f>
        <v>737.54994056520832</v>
      </c>
      <c r="V67" s="45">
        <f t="shared" si="56"/>
        <v>916.34383257480079</v>
      </c>
      <c r="W67" s="45">
        <f t="shared" ref="W67:AD67" si="57">W14</f>
        <v>1128.1055182576793</v>
      </c>
      <c r="X67" s="45">
        <f t="shared" si="57"/>
        <v>1140.363261423166</v>
      </c>
      <c r="Y67" s="45">
        <f t="shared" si="57"/>
        <v>1269.3153227409878</v>
      </c>
      <c r="Z67" s="45">
        <f t="shared" si="57"/>
        <v>1330.6132965767197</v>
      </c>
      <c r="AA67" s="45">
        <f t="shared" ref="AA67:AC67" si="58">AA14</f>
        <v>1320.5964808472033</v>
      </c>
      <c r="AB67" s="45">
        <f t="shared" si="58"/>
        <v>1274.6742598562689</v>
      </c>
      <c r="AC67" s="45">
        <f t="shared" si="58"/>
        <v>1275.3065623523307</v>
      </c>
      <c r="AD67" s="45">
        <f t="shared" si="57"/>
        <v>1352.5105325944355</v>
      </c>
      <c r="AE67" s="45">
        <f t="shared" ref="AE67:AI67" si="59">AE14</f>
        <v>1572.8647190736453</v>
      </c>
      <c r="AF67" s="45">
        <f t="shared" ref="AF67:AH67" si="60">AF14</f>
        <v>1505.4338766336093</v>
      </c>
      <c r="AG67" s="45">
        <f t="shared" si="60"/>
        <v>1603.708124103056</v>
      </c>
      <c r="AH67" s="45">
        <f t="shared" si="60"/>
        <v>1521.7424535943278</v>
      </c>
      <c r="AI67" s="45">
        <f t="shared" si="59"/>
        <v>1519.0208263595646</v>
      </c>
    </row>
    <row r="68" spans="2:35" x14ac:dyDescent="0.2">
      <c r="B68" s="5" t="s">
        <v>4</v>
      </c>
      <c r="C68" s="45">
        <f t="shared" ref="C68:O68" si="61">C11</f>
        <v>5674.8968999999997</v>
      </c>
      <c r="D68" s="45">
        <f t="shared" si="61"/>
        <v>5642.74953</v>
      </c>
      <c r="E68" s="45">
        <f t="shared" si="61"/>
        <v>5602.039272</v>
      </c>
      <c r="F68" s="45">
        <f t="shared" si="61"/>
        <v>5540.8794029999999</v>
      </c>
      <c r="G68" s="45">
        <f t="shared" si="61"/>
        <v>5712.6435030000002</v>
      </c>
      <c r="H68" s="45">
        <f t="shared" si="61"/>
        <v>5406.7862160000004</v>
      </c>
      <c r="I68" s="45">
        <f t="shared" si="61"/>
        <v>5806.0259100000003</v>
      </c>
      <c r="J68" s="45">
        <f t="shared" si="61"/>
        <v>5837.5547100000003</v>
      </c>
      <c r="K68" s="45">
        <f t="shared" si="61"/>
        <v>6249.7989900000002</v>
      </c>
      <c r="L68" s="45">
        <f t="shared" si="61"/>
        <v>6136.5544829999999</v>
      </c>
      <c r="M68" s="45">
        <f t="shared" si="61"/>
        <v>6554.6681310000004</v>
      </c>
      <c r="N68" s="45">
        <f t="shared" si="61"/>
        <v>6696.3788640000002</v>
      </c>
      <c r="O68" s="45">
        <f t="shared" si="61"/>
        <v>6602.9849729999996</v>
      </c>
      <c r="P68" s="45">
        <f>P11</f>
        <v>6612.8337030303001</v>
      </c>
      <c r="Q68" s="45">
        <f>Q11</f>
        <v>6344.3776768302996</v>
      </c>
      <c r="R68" s="45">
        <f>R11</f>
        <v>5388.2489515151501</v>
      </c>
      <c r="S68" s="45">
        <f>S11</f>
        <v>6105.2031550121201</v>
      </c>
      <c r="T68" s="45">
        <f>T11</f>
        <v>5439.0000259696999</v>
      </c>
      <c r="U68" s="45">
        <f t="shared" ref="U68:V68" si="62">U11</f>
        <v>5842.78559535758</v>
      </c>
      <c r="V68" s="45">
        <f t="shared" si="62"/>
        <v>5033.8150666666697</v>
      </c>
      <c r="W68" s="45">
        <f t="shared" ref="W68:AD68" si="63">W11</f>
        <v>6478.5960424242403</v>
      </c>
      <c r="X68" s="45">
        <f t="shared" si="63"/>
        <v>5677.0424242424197</v>
      </c>
      <c r="Y68" s="45">
        <f t="shared" si="63"/>
        <v>6253.6077939393899</v>
      </c>
      <c r="Z68" s="45">
        <f t="shared" si="63"/>
        <v>6439.4986181818203</v>
      </c>
      <c r="AA68" s="45">
        <f t="shared" ref="AA68:AC68" si="64">AA11</f>
        <v>6184.68192121212</v>
      </c>
      <c r="AB68" s="45">
        <f t="shared" si="64"/>
        <v>6329.1767757575799</v>
      </c>
      <c r="AC68" s="45">
        <f t="shared" si="64"/>
        <v>6438.1132363636398</v>
      </c>
      <c r="AD68" s="45">
        <f t="shared" si="63"/>
        <v>6580.83137781818</v>
      </c>
      <c r="AE68" s="45">
        <f t="shared" ref="AE68:AI68" si="65">AE11</f>
        <v>5716.4630052121202</v>
      </c>
      <c r="AF68" s="45">
        <f t="shared" ref="AF68:AH68" si="66">AF11</f>
        <v>6407.3853373333304</v>
      </c>
      <c r="AG68" s="45">
        <f t="shared" si="66"/>
        <v>6485.19855951515</v>
      </c>
      <c r="AH68" s="45">
        <f t="shared" si="66"/>
        <v>6360.9078178787904</v>
      </c>
      <c r="AI68" s="45">
        <f t="shared" si="65"/>
        <v>6523.8369939393897</v>
      </c>
    </row>
    <row r="69" spans="2:35" x14ac:dyDescent="0.2">
      <c r="B69" s="5" t="s">
        <v>10</v>
      </c>
      <c r="C69" s="45">
        <f t="shared" ref="C69:T69" si="67">C8+C12+C13</f>
        <v>742.48055399999896</v>
      </c>
      <c r="D69" s="45">
        <f t="shared" si="67"/>
        <v>775.3493545376316</v>
      </c>
      <c r="E69" s="45">
        <f t="shared" si="67"/>
        <v>462.60444979847</v>
      </c>
      <c r="F69" s="45">
        <f t="shared" si="67"/>
        <v>576.33854171920905</v>
      </c>
      <c r="G69" s="45">
        <f t="shared" si="67"/>
        <v>562.48300508679097</v>
      </c>
      <c r="H69" s="45">
        <f t="shared" si="67"/>
        <v>709.00318331841402</v>
      </c>
      <c r="I69" s="45">
        <f t="shared" si="67"/>
        <v>481.58458528820302</v>
      </c>
      <c r="J69" s="45">
        <f t="shared" si="67"/>
        <v>537.07494503581506</v>
      </c>
      <c r="K69" s="45">
        <f t="shared" si="67"/>
        <v>485.42170005722903</v>
      </c>
      <c r="L69" s="45">
        <f t="shared" si="67"/>
        <v>540.206830729731</v>
      </c>
      <c r="M69" s="45">
        <f t="shared" si="67"/>
        <v>671.67581329107099</v>
      </c>
      <c r="N69" s="45">
        <f t="shared" si="67"/>
        <v>640.15772333683913</v>
      </c>
      <c r="O69" s="45">
        <f t="shared" si="67"/>
        <v>720.79605314524599</v>
      </c>
      <c r="P69" s="45">
        <f t="shared" si="67"/>
        <v>663.03089078932999</v>
      </c>
      <c r="Q69" s="45">
        <f t="shared" si="67"/>
        <v>633.16418760905003</v>
      </c>
      <c r="R69" s="45">
        <f t="shared" si="67"/>
        <v>1041.8714633338791</v>
      </c>
      <c r="S69" s="45">
        <f t="shared" si="67"/>
        <v>1154.415416570808</v>
      </c>
      <c r="T69" s="45">
        <f t="shared" si="67"/>
        <v>1259.341836738638</v>
      </c>
      <c r="U69" s="45">
        <f t="shared" ref="U69:V69" si="68">U8+U12+U13</f>
        <v>975.81382974673602</v>
      </c>
      <c r="V69" s="45">
        <f t="shared" si="68"/>
        <v>1048.507602398927</v>
      </c>
      <c r="W69" s="45">
        <f t="shared" ref="W69:AD69" si="69">W8+W12+W13</f>
        <v>724.75330749143802</v>
      </c>
      <c r="X69" s="45">
        <f t="shared" si="69"/>
        <v>737.72260729990751</v>
      </c>
      <c r="Y69" s="45">
        <f t="shared" si="69"/>
        <v>559.96000204724464</v>
      </c>
      <c r="Z69" s="45">
        <f t="shared" si="69"/>
        <v>336.08539037022626</v>
      </c>
      <c r="AA69" s="45">
        <f t="shared" ref="AA69:AC69" si="70">AA8+AA12+AA13</f>
        <v>636.55449078773358</v>
      </c>
      <c r="AB69" s="45">
        <f t="shared" si="70"/>
        <v>639.69767687243007</v>
      </c>
      <c r="AC69" s="45">
        <f t="shared" si="70"/>
        <v>643.15871638855003</v>
      </c>
      <c r="AD69" s="45">
        <f t="shared" si="69"/>
        <v>571.71344125228802</v>
      </c>
      <c r="AE69" s="45">
        <f t="shared" ref="AE69:AI69" si="71">AE8+AE12+AE13</f>
        <v>634.24759657440404</v>
      </c>
      <c r="AF69" s="45">
        <f t="shared" ref="AF69:AH69" si="72">AF8+AF12+AF13</f>
        <v>359.50559852509298</v>
      </c>
      <c r="AG69" s="45">
        <f t="shared" si="72"/>
        <v>303.76447556469452</v>
      </c>
      <c r="AH69" s="45">
        <f t="shared" si="72"/>
        <v>636.72119833166198</v>
      </c>
      <c r="AI69" s="45">
        <f t="shared" si="71"/>
        <v>486.26664734091003</v>
      </c>
    </row>
    <row r="70" spans="2:35" x14ac:dyDescent="0.2">
      <c r="B70" s="5" t="s">
        <v>11</v>
      </c>
      <c r="G70" s="46"/>
    </row>
    <row r="71" spans="2:35" x14ac:dyDescent="0.2">
      <c r="G71" s="46"/>
    </row>
    <row r="72" spans="2:35" x14ac:dyDescent="0.2">
      <c r="B72" s="5" t="s">
        <v>6</v>
      </c>
      <c r="C72" s="45">
        <f>C8/$C8*100</f>
        <v>100</v>
      </c>
      <c r="D72" s="45">
        <f t="shared" ref="D72:T75" si="73">D8/$C8*100</f>
        <v>85.082286321005128</v>
      </c>
      <c r="E72" s="45">
        <f t="shared" si="73"/>
        <v>55.901756280304369</v>
      </c>
      <c r="F72" s="45">
        <f t="shared" si="73"/>
        <v>44.240035876835954</v>
      </c>
      <c r="G72" s="45">
        <f t="shared" si="73"/>
        <v>47.088680605202612</v>
      </c>
      <c r="H72" s="45">
        <f t="shared" si="73"/>
        <v>41.957105209697396</v>
      </c>
      <c r="I72" s="45">
        <f t="shared" si="73"/>
        <v>52.645416301539548</v>
      </c>
      <c r="J72" s="45">
        <f t="shared" si="73"/>
        <v>60.484836066182979</v>
      </c>
      <c r="K72" s="45">
        <f t="shared" si="73"/>
        <v>37.057711578481687</v>
      </c>
      <c r="L72" s="45">
        <f t="shared" si="73"/>
        <v>41.210542661475849</v>
      </c>
      <c r="M72" s="45">
        <f t="shared" si="73"/>
        <v>45.924390479561147</v>
      </c>
      <c r="N72" s="45">
        <f t="shared" si="73"/>
        <v>23.230129534595644</v>
      </c>
      <c r="O72" s="45">
        <f t="shared" si="73"/>
        <v>49.23079829764643</v>
      </c>
      <c r="P72" s="45">
        <f t="shared" si="73"/>
        <v>31.653962449124052</v>
      </c>
      <c r="Q72" s="45">
        <f t="shared" si="73"/>
        <v>47.201790178729425</v>
      </c>
      <c r="R72" s="45">
        <f t="shared" si="73"/>
        <v>48.24888539196602</v>
      </c>
      <c r="S72" s="45">
        <f t="shared" si="73"/>
        <v>53.399307750840549</v>
      </c>
      <c r="T72" s="45">
        <f t="shared" si="73"/>
        <v>47.261547177490712</v>
      </c>
      <c r="U72" s="45">
        <f t="shared" ref="U72:V72" si="74">U8/$C8*100</f>
        <v>39.420828101221019</v>
      </c>
      <c r="V72" s="45">
        <f t="shared" si="74"/>
        <v>24.219415023889574</v>
      </c>
      <c r="W72" s="45">
        <f t="shared" ref="W72:AD72" si="75">W8/$C8*100</f>
        <v>29.980563223743406</v>
      </c>
      <c r="X72" s="45">
        <f t="shared" si="75"/>
        <v>7.4124441603522389</v>
      </c>
      <c r="Y72" s="45">
        <f t="shared" si="75"/>
        <v>5.8208738126930992</v>
      </c>
      <c r="Z72" s="45">
        <f t="shared" si="75"/>
        <v>5.6106157064318349</v>
      </c>
      <c r="AA72" s="45">
        <f t="shared" ref="AA72:AC72" si="76">AA8/$C8*100</f>
        <v>5.6439602050137321</v>
      </c>
      <c r="AB72" s="45">
        <f t="shared" si="76"/>
        <v>5.4847053618828525</v>
      </c>
      <c r="AC72" s="45">
        <f t="shared" si="76"/>
        <v>5.2807927800389312</v>
      </c>
      <c r="AD72" s="45">
        <f t="shared" si="75"/>
        <v>6.4940594585029192</v>
      </c>
      <c r="AE72" s="45">
        <f t="shared" ref="AE72:AI72" si="77">AE8/$C8*100</f>
        <v>5.4695292868518841</v>
      </c>
      <c r="AF72" s="45">
        <f t="shared" ref="AF72:AH72" si="78">AF8/$C8*100</f>
        <v>5.013080870642364</v>
      </c>
      <c r="AG72" s="45">
        <f t="shared" si="78"/>
        <v>4.9627623429481504</v>
      </c>
      <c r="AH72" s="45">
        <f t="shared" si="78"/>
        <v>6.3002123517961417</v>
      </c>
      <c r="AI72" s="45">
        <f t="shared" si="77"/>
        <v>6.1868094142629619</v>
      </c>
    </row>
    <row r="73" spans="2:35" x14ac:dyDescent="0.2">
      <c r="B73" s="5" t="s">
        <v>13</v>
      </c>
      <c r="C73" s="45">
        <f t="shared" ref="C73:R75" si="79">C9/$C9*100</f>
        <v>100</v>
      </c>
      <c r="D73" s="45">
        <f t="shared" si="79"/>
        <v>104.53296086447521</v>
      </c>
      <c r="E73" s="45">
        <f t="shared" si="79"/>
        <v>106.12466138956935</v>
      </c>
      <c r="F73" s="45">
        <f t="shared" si="79"/>
        <v>110.45647373185629</v>
      </c>
      <c r="G73" s="45">
        <f t="shared" si="79"/>
        <v>113.47917264376773</v>
      </c>
      <c r="H73" s="45">
        <f t="shared" si="79"/>
        <v>119.71101525244259</v>
      </c>
      <c r="I73" s="45">
        <f t="shared" si="79"/>
        <v>125.2667675864856</v>
      </c>
      <c r="J73" s="45">
        <f t="shared" si="79"/>
        <v>121.46830601338779</v>
      </c>
      <c r="K73" s="45">
        <f t="shared" si="79"/>
        <v>131.12432314970476</v>
      </c>
      <c r="L73" s="45">
        <f t="shared" si="79"/>
        <v>137.12257787831271</v>
      </c>
      <c r="M73" s="45">
        <f t="shared" si="79"/>
        <v>133.03660040538347</v>
      </c>
      <c r="N73" s="45">
        <f t="shared" si="79"/>
        <v>138.27177057229349</v>
      </c>
      <c r="O73" s="45">
        <f t="shared" si="79"/>
        <v>141.80151593024513</v>
      </c>
      <c r="P73" s="45">
        <f t="shared" si="79"/>
        <v>144.12098005042839</v>
      </c>
      <c r="Q73" s="45">
        <f t="shared" si="79"/>
        <v>147.77939689780374</v>
      </c>
      <c r="R73" s="45">
        <f t="shared" si="79"/>
        <v>149.14949324624013</v>
      </c>
      <c r="S73" s="45">
        <f t="shared" si="73"/>
        <v>145.39201534994689</v>
      </c>
      <c r="T73" s="45">
        <f t="shared" si="73"/>
        <v>148.11849772282767</v>
      </c>
      <c r="U73" s="45">
        <f t="shared" ref="U73:V73" si="80">U9/$C9*100</f>
        <v>131.77443128733935</v>
      </c>
      <c r="V73" s="45">
        <f t="shared" si="80"/>
        <v>131.45664004223099</v>
      </c>
      <c r="W73" s="45">
        <f t="shared" ref="W73:AD73" si="81">W9/$C9*100</f>
        <v>133.64772433139177</v>
      </c>
      <c r="X73" s="45">
        <f t="shared" si="81"/>
        <v>125.57778061804999</v>
      </c>
      <c r="Y73" s="45">
        <f t="shared" si="81"/>
        <v>113.54175441010108</v>
      </c>
      <c r="Z73" s="45">
        <f t="shared" si="81"/>
        <v>105.74065414412428</v>
      </c>
      <c r="AA73" s="45">
        <f t="shared" ref="AA73:AC73" si="82">AA9/$C9*100</f>
        <v>112.04174815825345</v>
      </c>
      <c r="AB73" s="45">
        <f t="shared" si="82"/>
        <v>121.1096313167172</v>
      </c>
      <c r="AC73" s="45">
        <f t="shared" si="82"/>
        <v>122.02504598428021</v>
      </c>
      <c r="AD73" s="45">
        <f t="shared" si="81"/>
        <v>124.19436923017429</v>
      </c>
      <c r="AE73" s="45">
        <f t="shared" ref="AE73:AI73" si="83">AE9/$C9*100</f>
        <v>126.70146973269797</v>
      </c>
      <c r="AF73" s="45">
        <f t="shared" ref="AF73:AH73" si="84">AF9/$C9*100</f>
        <v>124.86447705468649</v>
      </c>
      <c r="AG73" s="45">
        <f t="shared" si="84"/>
        <v>109.25921679580979</v>
      </c>
      <c r="AH73" s="45">
        <f t="shared" si="84"/>
        <v>112.31689317314337</v>
      </c>
      <c r="AI73" s="45">
        <f t="shared" si="83"/>
        <v>121.95706686843457</v>
      </c>
    </row>
    <row r="74" spans="2:35" x14ac:dyDescent="0.2">
      <c r="B74" s="5" t="s">
        <v>7</v>
      </c>
      <c r="C74" s="45">
        <f t="shared" si="79"/>
        <v>100</v>
      </c>
      <c r="D74" s="45">
        <f t="shared" si="73"/>
        <v>108.1256258682489</v>
      </c>
      <c r="E74" s="45">
        <f t="shared" si="73"/>
        <v>115.11295595501888</v>
      </c>
      <c r="F74" s="45">
        <f t="shared" si="73"/>
        <v>107.91593900961296</v>
      </c>
      <c r="G74" s="45">
        <f t="shared" si="73"/>
        <v>113.83604741071689</v>
      </c>
      <c r="H74" s="45">
        <f t="shared" si="73"/>
        <v>126.67166897720388</v>
      </c>
      <c r="I74" s="45">
        <f t="shared" si="73"/>
        <v>143.23866377238167</v>
      </c>
      <c r="J74" s="45">
        <f t="shared" si="73"/>
        <v>183.31420069615822</v>
      </c>
      <c r="K74" s="45">
        <f t="shared" si="73"/>
        <v>180.79924091162761</v>
      </c>
      <c r="L74" s="45">
        <f t="shared" si="73"/>
        <v>208.26209874092956</v>
      </c>
      <c r="M74" s="45">
        <f t="shared" si="73"/>
        <v>225.06176683030014</v>
      </c>
      <c r="N74" s="45">
        <f t="shared" si="73"/>
        <v>242.8113728870438</v>
      </c>
      <c r="O74" s="45">
        <f t="shared" si="73"/>
        <v>280.83891653552018</v>
      </c>
      <c r="P74" s="45">
        <f t="shared" si="73"/>
        <v>324.05953687516688</v>
      </c>
      <c r="Q74" s="45">
        <f t="shared" si="73"/>
        <v>354.84046261603589</v>
      </c>
      <c r="R74" s="45">
        <f t="shared" si="73"/>
        <v>384.17477067081467</v>
      </c>
      <c r="S74" s="45">
        <f t="shared" si="73"/>
        <v>348.86914276453638</v>
      </c>
      <c r="T74" s="45">
        <f t="shared" si="73"/>
        <v>375.24694161217298</v>
      </c>
      <c r="U74" s="45">
        <f t="shared" ref="U74:V74" si="85">U10/$C10*100</f>
        <v>372.37722382944258</v>
      </c>
      <c r="V74" s="45">
        <f t="shared" si="85"/>
        <v>340.48912795867369</v>
      </c>
      <c r="W74" s="45">
        <f t="shared" ref="W74:AD74" si="86">W10/$C10*100</f>
        <v>347.28844437905786</v>
      </c>
      <c r="X74" s="45">
        <f t="shared" si="86"/>
        <v>339.54939061484566</v>
      </c>
      <c r="Y74" s="45">
        <f t="shared" si="86"/>
        <v>338.53233669480159</v>
      </c>
      <c r="Z74" s="45">
        <f t="shared" si="86"/>
        <v>317.00807677436597</v>
      </c>
      <c r="AA74" s="45">
        <f t="shared" ref="AA74:AC74" si="87">AA10/$C10*100</f>
        <v>281.79122569476789</v>
      </c>
      <c r="AB74" s="45">
        <f t="shared" si="87"/>
        <v>300.30629117015206</v>
      </c>
      <c r="AC74" s="45">
        <f t="shared" si="87"/>
        <v>297.47741598572662</v>
      </c>
      <c r="AD74" s="45">
        <f t="shared" si="86"/>
        <v>320.64280491354509</v>
      </c>
      <c r="AE74" s="45">
        <f t="shared" ref="AE74:AI74" si="88">AE10/$C10*100</f>
        <v>315.72821964095016</v>
      </c>
      <c r="AF74" s="45">
        <f t="shared" ref="AF74:AH74" si="89">AF10/$C10*100</f>
        <v>332.07562383613481</v>
      </c>
      <c r="AG74" s="45">
        <f t="shared" si="89"/>
        <v>282.36075877871485</v>
      </c>
      <c r="AH74" s="45">
        <f t="shared" si="89"/>
        <v>296.65457658052821</v>
      </c>
      <c r="AI74" s="45">
        <f t="shared" si="88"/>
        <v>284.95148106089869</v>
      </c>
    </row>
    <row r="75" spans="2:35" x14ac:dyDescent="0.2">
      <c r="B75" s="5" t="s">
        <v>4</v>
      </c>
      <c r="C75" s="45">
        <f t="shared" si="79"/>
        <v>100</v>
      </c>
      <c r="D75" s="45">
        <f t="shared" si="73"/>
        <v>99.433516228286024</v>
      </c>
      <c r="E75" s="45">
        <f t="shared" si="73"/>
        <v>98.716141821008236</v>
      </c>
      <c r="F75" s="45">
        <f t="shared" si="73"/>
        <v>97.638415298787194</v>
      </c>
      <c r="G75" s="45">
        <f t="shared" si="73"/>
        <v>100.66515046290974</v>
      </c>
      <c r="H75" s="45">
        <f t="shared" si="73"/>
        <v>95.275496828849896</v>
      </c>
      <c r="I75" s="45">
        <f t="shared" si="73"/>
        <v>102.31068532716428</v>
      </c>
      <c r="J75" s="45">
        <f t="shared" si="73"/>
        <v>102.86626898895732</v>
      </c>
      <c r="K75" s="45">
        <f t="shared" si="73"/>
        <v>110.13061735095135</v>
      </c>
      <c r="L75" s="45">
        <f t="shared" si="73"/>
        <v>108.13508317657718</v>
      </c>
      <c r="M75" s="45">
        <f t="shared" si="73"/>
        <v>115.50285840435271</v>
      </c>
      <c r="N75" s="45">
        <f t="shared" si="73"/>
        <v>118.00000919840501</v>
      </c>
      <c r="O75" s="45">
        <f t="shared" si="73"/>
        <v>116.35427196924053</v>
      </c>
      <c r="P75" s="45">
        <f t="shared" si="73"/>
        <v>116.52782102579344</v>
      </c>
      <c r="Q75" s="45">
        <f t="shared" si="73"/>
        <v>111.79723241897663</v>
      </c>
      <c r="R75" s="45">
        <f t="shared" si="73"/>
        <v>94.948843062067795</v>
      </c>
      <c r="S75" s="45">
        <f t="shared" si="73"/>
        <v>107.58262683172484</v>
      </c>
      <c r="T75" s="45">
        <f t="shared" si="73"/>
        <v>95.84315137019847</v>
      </c>
      <c r="U75" s="45">
        <f t="shared" ref="U75:V75" si="90">U11/$C11*100</f>
        <v>102.95844485487622</v>
      </c>
      <c r="V75" s="45">
        <f t="shared" si="90"/>
        <v>88.703198584394897</v>
      </c>
      <c r="W75" s="45">
        <f t="shared" ref="W75:AD75" si="91">W11/$C11*100</f>
        <v>114.16235671918975</v>
      </c>
      <c r="X75" s="45">
        <f t="shared" si="91"/>
        <v>100.03780728144011</v>
      </c>
      <c r="Y75" s="45">
        <f t="shared" si="91"/>
        <v>110.19773405820624</v>
      </c>
      <c r="Z75" s="45">
        <f t="shared" si="91"/>
        <v>113.47340280634562</v>
      </c>
      <c r="AA75" s="45">
        <f t="shared" ref="AA75:AC75" si="92">AA11/$C11*100</f>
        <v>108.98315916914932</v>
      </c>
      <c r="AB75" s="45">
        <f t="shared" si="92"/>
        <v>111.52937026499248</v>
      </c>
      <c r="AC75" s="45">
        <f t="shared" si="92"/>
        <v>113.44899034841742</v>
      </c>
      <c r="AD75" s="45">
        <f t="shared" si="91"/>
        <v>115.9638931558066</v>
      </c>
      <c r="AE75" s="45">
        <f t="shared" ref="AE75:AI75" si="93">AE11/$C11*100</f>
        <v>100.73245568940857</v>
      </c>
      <c r="AF75" s="45">
        <f t="shared" ref="AF75:AH75" si="94">AF11/$C11*100</f>
        <v>112.90751973543927</v>
      </c>
      <c r="AG75" s="45">
        <f t="shared" si="94"/>
        <v>114.27870274639088</v>
      </c>
      <c r="AH75" s="45">
        <f t="shared" si="94"/>
        <v>112.08851772934925</v>
      </c>
      <c r="AI75" s="45">
        <f t="shared" si="93"/>
        <v>114.95956858598417</v>
      </c>
    </row>
    <row r="76" spans="2:35" x14ac:dyDescent="0.2">
      <c r="B76" s="5" t="s">
        <v>59</v>
      </c>
      <c r="C76" s="45">
        <f>C14/$C14*100</f>
        <v>100</v>
      </c>
      <c r="D76" s="45">
        <f t="shared" ref="D76:T76" si="95">D14/$C14*100</f>
        <v>116.38603314520222</v>
      </c>
      <c r="E76" s="45">
        <f t="shared" si="95"/>
        <v>134.67098988361525</v>
      </c>
      <c r="F76" s="45">
        <f t="shared" si="95"/>
        <v>113.10337215646469</v>
      </c>
      <c r="G76" s="45">
        <f t="shared" si="95"/>
        <v>111.44510608685793</v>
      </c>
      <c r="H76" s="45">
        <f t="shared" si="95"/>
        <v>102.72972032547231</v>
      </c>
      <c r="I76" s="45">
        <f t="shared" si="95"/>
        <v>136.19055636067284</v>
      </c>
      <c r="J76" s="45">
        <f t="shared" si="95"/>
        <v>125.39314185011987</v>
      </c>
      <c r="K76" s="45">
        <f t="shared" si="95"/>
        <v>112.08639293413407</v>
      </c>
      <c r="L76" s="45">
        <f t="shared" si="95"/>
        <v>109.01892466440056</v>
      </c>
      <c r="M76" s="45">
        <f t="shared" si="95"/>
        <v>104.48209517514306</v>
      </c>
      <c r="N76" s="45">
        <f t="shared" si="95"/>
        <v>115.97662178260957</v>
      </c>
      <c r="O76" s="45">
        <f t="shared" si="95"/>
        <v>99.695029716255007</v>
      </c>
      <c r="P76" s="45">
        <f t="shared" si="95"/>
        <v>144.42497381976344</v>
      </c>
      <c r="Q76" s="45">
        <f t="shared" si="95"/>
        <v>136.45702286864906</v>
      </c>
      <c r="R76" s="45">
        <f t="shared" si="95"/>
        <v>111.14764516149323</v>
      </c>
      <c r="S76" s="45">
        <f t="shared" si="95"/>
        <v>109.56753299232386</v>
      </c>
      <c r="T76" s="45">
        <f t="shared" si="95"/>
        <v>124.70190688571221</v>
      </c>
      <c r="U76" s="45">
        <f t="shared" ref="U76:V76" si="96">U14/$C14*100</f>
        <v>152.29918011387369</v>
      </c>
      <c r="V76" s="45">
        <f t="shared" si="96"/>
        <v>189.21893519047507</v>
      </c>
      <c r="W76" s="45">
        <f t="shared" ref="W76:AD76" si="97">W14/$C14*100</f>
        <v>232.94632141237503</v>
      </c>
      <c r="X76" s="45">
        <f t="shared" si="97"/>
        <v>235.47746422925258</v>
      </c>
      <c r="Y76" s="45">
        <f t="shared" si="97"/>
        <v>262.10521122310087</v>
      </c>
      <c r="Z76" s="45">
        <f t="shared" si="97"/>
        <v>274.76283702491367</v>
      </c>
      <c r="AA76" s="45">
        <f t="shared" ref="AA76:AC76" si="98">AA14/$C14*100</f>
        <v>272.69443088852643</v>
      </c>
      <c r="AB76" s="45">
        <f t="shared" si="98"/>
        <v>263.21179626100849</v>
      </c>
      <c r="AC76" s="45">
        <f t="shared" si="98"/>
        <v>263.34236254057515</v>
      </c>
      <c r="AD76" s="45">
        <f t="shared" si="97"/>
        <v>279.28447130191245</v>
      </c>
      <c r="AE76" s="45">
        <f t="shared" ref="AE76:AI76" si="99">AE14/$C14*100</f>
        <v>324.78615205552398</v>
      </c>
      <c r="AF76" s="45">
        <f t="shared" ref="AF76:AH76" si="100">AF14/$C14*100</f>
        <v>310.86212948678065</v>
      </c>
      <c r="AG76" s="45">
        <f t="shared" si="100"/>
        <v>331.15511100940796</v>
      </c>
      <c r="AH76" s="45">
        <f t="shared" si="100"/>
        <v>314.22974266567678</v>
      </c>
      <c r="AI76" s="45">
        <f t="shared" si="99"/>
        <v>313.66774465898942</v>
      </c>
    </row>
    <row r="80" spans="2:35" x14ac:dyDescent="0.2"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</row>
  </sheetData>
  <mergeCells count="4">
    <mergeCell ref="A6:B7"/>
    <mergeCell ref="A27:B28"/>
    <mergeCell ref="C6:AI6"/>
    <mergeCell ref="C27:AI27"/>
  </mergeCells>
  <phoneticPr fontId="0" type="noConversion"/>
  <printOptions horizontalCentered="1" verticalCentered="1"/>
  <pageMargins left="0.35" right="0.28000000000000003" top="0.2" bottom="0.23" header="0" footer="0"/>
  <pageSetup paperSize="9" scale="4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4:AI82"/>
  <sheetViews>
    <sheetView zoomScaleNormal="100" workbookViewId="0">
      <selection activeCell="C1" sqref="C1"/>
    </sheetView>
  </sheetViews>
  <sheetFormatPr defaultColWidth="11.42578125" defaultRowHeight="10.5" x14ac:dyDescent="0.2"/>
  <cols>
    <col min="1" max="1" width="4.42578125" style="5" customWidth="1"/>
    <col min="2" max="2" width="39.28515625" style="5" customWidth="1"/>
    <col min="3" max="20" width="7.7109375" style="5" customWidth="1"/>
    <col min="21" max="21" width="8.7109375" style="5" customWidth="1"/>
    <col min="22" max="22" width="9" style="5" customWidth="1"/>
    <col min="23" max="35" width="8.7109375" style="5" customWidth="1"/>
    <col min="36" max="16384" width="11.42578125" style="5"/>
  </cols>
  <sheetData>
    <row r="4" spans="1:35" ht="12.75" x14ac:dyDescent="0.2">
      <c r="B4" s="64" t="s">
        <v>91</v>
      </c>
    </row>
    <row r="5" spans="1:35" ht="13.5" thickBot="1" x14ac:dyDescent="0.25">
      <c r="A5" s="64"/>
      <c r="B5" s="64"/>
    </row>
    <row r="6" spans="1:35" ht="24" customHeight="1" thickBot="1" x14ac:dyDescent="0.25">
      <c r="A6" s="101"/>
      <c r="B6" s="101"/>
      <c r="C6" s="42">
        <v>1990</v>
      </c>
      <c r="D6" s="43">
        <v>1991</v>
      </c>
      <c r="E6" s="43">
        <v>1992</v>
      </c>
      <c r="F6" s="43">
        <v>1993</v>
      </c>
      <c r="G6" s="43">
        <v>1994</v>
      </c>
      <c r="H6" s="43">
        <v>1995</v>
      </c>
      <c r="I6" s="43">
        <v>1996</v>
      </c>
      <c r="J6" s="43">
        <v>1997</v>
      </c>
      <c r="K6" s="43">
        <v>1998</v>
      </c>
      <c r="L6" s="43">
        <v>1999</v>
      </c>
      <c r="M6" s="43">
        <v>2000</v>
      </c>
      <c r="N6" s="43">
        <v>2001</v>
      </c>
      <c r="O6" s="43">
        <v>2002</v>
      </c>
      <c r="P6" s="43">
        <v>2003</v>
      </c>
      <c r="Q6" s="43">
        <v>2004</v>
      </c>
      <c r="R6" s="43">
        <v>2005</v>
      </c>
      <c r="S6" s="43">
        <v>2006</v>
      </c>
      <c r="T6" s="43">
        <v>2007</v>
      </c>
      <c r="U6" s="43">
        <v>2008</v>
      </c>
      <c r="V6" s="43">
        <v>2009</v>
      </c>
      <c r="W6" s="43">
        <v>2010</v>
      </c>
      <c r="X6" s="43">
        <v>2011</v>
      </c>
      <c r="Y6" s="43">
        <v>2012</v>
      </c>
      <c r="Z6" s="43">
        <v>2013</v>
      </c>
      <c r="AA6" s="43">
        <v>2014</v>
      </c>
      <c r="AB6" s="43">
        <v>2015</v>
      </c>
      <c r="AC6" s="43">
        <v>2016</v>
      </c>
      <c r="AD6" s="43">
        <v>2017</v>
      </c>
      <c r="AE6" s="43">
        <v>2018</v>
      </c>
      <c r="AF6" s="43">
        <v>2019</v>
      </c>
      <c r="AG6" s="43">
        <v>2020</v>
      </c>
      <c r="AH6" s="43">
        <v>2021</v>
      </c>
      <c r="AI6" s="43">
        <v>2022</v>
      </c>
    </row>
    <row r="7" spans="1:35" ht="28.5" customHeight="1" x14ac:dyDescent="0.2">
      <c r="A7" s="102" t="s">
        <v>102</v>
      </c>
      <c r="B7" s="102"/>
      <c r="C7" s="65">
        <v>124.87463226707899</v>
      </c>
      <c r="D7" s="65">
        <v>125.89361329958601</v>
      </c>
      <c r="E7" s="65">
        <v>124.587091326474</v>
      </c>
      <c r="F7" s="65">
        <v>127.955006324382</v>
      </c>
      <c r="G7" s="65">
        <v>128.385779943541</v>
      </c>
      <c r="H7" s="65">
        <v>127.74611830292601</v>
      </c>
      <c r="I7" s="65">
        <v>131.82348132731201</v>
      </c>
      <c r="J7" s="65">
        <v>130.76867499953602</v>
      </c>
      <c r="K7" s="65">
        <v>133.71559565271099</v>
      </c>
      <c r="L7" s="65">
        <v>133.646748236082</v>
      </c>
      <c r="M7" s="65">
        <v>132.00425252420601</v>
      </c>
      <c r="N7" s="65">
        <v>133.03274701185799</v>
      </c>
      <c r="O7" s="65">
        <v>133.74713746173899</v>
      </c>
      <c r="P7" s="65">
        <v>134.82087204906</v>
      </c>
      <c r="Q7" s="65">
        <v>131.88650479106499</v>
      </c>
      <c r="R7" s="65">
        <v>126.65615865631099</v>
      </c>
      <c r="S7" s="65">
        <v>120.999456805219</v>
      </c>
      <c r="T7" s="65">
        <v>118.198705278978</v>
      </c>
      <c r="U7" s="65">
        <v>114.02624425048299</v>
      </c>
      <c r="V7" s="65">
        <v>113.81180058459</v>
      </c>
      <c r="W7" s="65">
        <v>120.705434920112</v>
      </c>
      <c r="X7" s="65">
        <v>113.90722359271901</v>
      </c>
      <c r="Y7" s="65">
        <v>115.24948746763999</v>
      </c>
      <c r="Z7" s="65">
        <v>111.35556268502</v>
      </c>
      <c r="AA7" s="65">
        <v>109.38172492819601</v>
      </c>
      <c r="AB7" s="65">
        <v>110.90152259986601</v>
      </c>
      <c r="AC7" s="65">
        <v>107.891501360343</v>
      </c>
      <c r="AD7" s="65">
        <v>107.68320442642001</v>
      </c>
      <c r="AE7" s="65">
        <v>102.610643992265</v>
      </c>
      <c r="AF7" s="65">
        <v>102.599560267822</v>
      </c>
      <c r="AG7" s="65">
        <v>106.738330345425</v>
      </c>
      <c r="AH7" s="65">
        <v>103.361055429738</v>
      </c>
      <c r="AI7" s="65">
        <v>100.555724845743</v>
      </c>
    </row>
    <row r="8" spans="1:35" ht="7.5" customHeight="1" x14ac:dyDescent="0.2">
      <c r="A8" s="68"/>
      <c r="B8" s="6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</row>
    <row r="9" spans="1:35" ht="28.5" customHeight="1" x14ac:dyDescent="0.2">
      <c r="A9" s="96" t="s">
        <v>74</v>
      </c>
      <c r="B9" s="96"/>
      <c r="C9" s="66">
        <v>2.8130950458428901</v>
      </c>
      <c r="D9" s="66">
        <v>2.90661625213321</v>
      </c>
      <c r="E9" s="66">
        <v>2.9014151612446004</v>
      </c>
      <c r="F9" s="66">
        <v>2.9289919360294201</v>
      </c>
      <c r="G9" s="66">
        <v>3.01131227689637</v>
      </c>
      <c r="H9" s="66">
        <v>3.10007549541259</v>
      </c>
      <c r="I9" s="66">
        <v>3.2765914731488501</v>
      </c>
      <c r="J9" s="66">
        <v>3.3389778389990101</v>
      </c>
      <c r="K9" s="66">
        <v>3.5024630204513403</v>
      </c>
      <c r="L9" s="66">
        <v>3.63660316664429</v>
      </c>
      <c r="M9" s="66">
        <v>3.6824955709955498</v>
      </c>
      <c r="N9" s="66">
        <v>3.7624524396486301</v>
      </c>
      <c r="O9" s="66">
        <v>3.8081983624087399</v>
      </c>
      <c r="P9" s="66">
        <v>3.89241785939197</v>
      </c>
      <c r="Q9" s="66">
        <v>3.8849947122583801</v>
      </c>
      <c r="R9" s="66">
        <v>3.7943645433327502</v>
      </c>
      <c r="S9" s="66">
        <v>3.6979701820760997</v>
      </c>
      <c r="T9" s="66">
        <v>3.6484447518867902</v>
      </c>
      <c r="U9" s="66">
        <v>3.4219409637561102</v>
      </c>
      <c r="V9" s="66">
        <v>3.2307958791104001</v>
      </c>
      <c r="W9" s="66">
        <v>3.4311047039264699</v>
      </c>
      <c r="X9" s="66">
        <v>3.2050761359831399</v>
      </c>
      <c r="Y9" s="66">
        <v>3.14403938609329</v>
      </c>
      <c r="Z9" s="66">
        <v>3.0248445403845503</v>
      </c>
      <c r="AA9" s="66">
        <v>3.0284958475058703</v>
      </c>
      <c r="AB9" s="66">
        <v>3.1847791187094399</v>
      </c>
      <c r="AC9" s="66">
        <v>3.1878041573478697</v>
      </c>
      <c r="AD9" s="66">
        <v>3.2648805008641699</v>
      </c>
      <c r="AE9" s="66">
        <v>3.1778949547724999</v>
      </c>
      <c r="AF9" s="66">
        <v>3.2033183294116401</v>
      </c>
      <c r="AG9" s="66">
        <v>2.91179071899171</v>
      </c>
      <c r="AH9" s="66">
        <v>2.99027108407665</v>
      </c>
      <c r="AI9" s="66">
        <v>3.03531737755852</v>
      </c>
    </row>
    <row r="10" spans="1:35" ht="7.5" customHeight="1" x14ac:dyDescent="0.2">
      <c r="A10" s="68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5" s="15" customFormat="1" ht="18" customHeight="1" x14ac:dyDescent="0.2">
      <c r="A11" s="73" t="s">
        <v>72</v>
      </c>
      <c r="B11" s="74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</row>
    <row r="12" spans="1:35" s="15" customFormat="1" ht="18" customHeight="1" x14ac:dyDescent="0.2">
      <c r="A12" s="75"/>
      <c r="B12" s="75" t="str">
        <f>"- global"</f>
        <v>- global</v>
      </c>
      <c r="C12" s="63">
        <f>'Consum Primària'!C30/'Consum Primària'!C36</f>
        <v>0.49350340858762715</v>
      </c>
      <c r="D12" s="63">
        <f>'Consum Primària'!D30/'Consum Primària'!D36</f>
        <v>0.49824561899814596</v>
      </c>
      <c r="E12" s="63">
        <f>'Consum Primària'!E30/'Consum Primària'!E36</f>
        <v>0.50607610547755166</v>
      </c>
      <c r="F12" s="63">
        <f>'Consum Primària'!F30/'Consum Primària'!F36</f>
        <v>0.52120833838489522</v>
      </c>
      <c r="G12" s="63">
        <f>'Consum Primària'!G30/'Consum Primària'!G36</f>
        <v>0.52065834643793407</v>
      </c>
      <c r="H12" s="63">
        <f>'Consum Primària'!H30/'Consum Primària'!H36</f>
        <v>0.53333446500838932</v>
      </c>
      <c r="I12" s="63">
        <f>'Consum Primària'!I30/'Consum Primària'!I36</f>
        <v>0.52763363997396628</v>
      </c>
      <c r="J12" s="63">
        <f>'Consum Primària'!J30/'Consum Primària'!J36</f>
        <v>0.50122561732081106</v>
      </c>
      <c r="K12" s="63">
        <f>'Consum Primària'!K30/'Consum Primària'!K36</f>
        <v>0.51423286490416764</v>
      </c>
      <c r="L12" s="63">
        <f>'Consum Primària'!L30/'Consum Primària'!L36</f>
        <v>0.51585173735379208</v>
      </c>
      <c r="M12" s="63">
        <f>'Consum Primària'!M30/'Consum Primària'!M36</f>
        <v>0.49004617317215193</v>
      </c>
      <c r="N12" s="63">
        <f>'Consum Primària'!N30/'Consum Primària'!N36</f>
        <v>0.48969328321039762</v>
      </c>
      <c r="O12" s="63">
        <f>'Consum Primària'!O30/'Consum Primària'!O36</f>
        <v>0.48446256286188272</v>
      </c>
      <c r="P12" s="63">
        <f>'Consum Primària'!P30/'Consum Primària'!P36</f>
        <v>0.47100083775693175</v>
      </c>
      <c r="Q12" s="63">
        <f>'Consum Primària'!Q30/'Consum Primària'!Q36</f>
        <v>0.473594366007074</v>
      </c>
      <c r="R12" s="63">
        <f>'Consum Primària'!R30/'Consum Primària'!R36</f>
        <v>0.47873852317827881</v>
      </c>
      <c r="S12" s="63">
        <f>'Consum Primària'!S30/'Consum Primària'!S36</f>
        <v>0.46868453162217477</v>
      </c>
      <c r="T12" s="63">
        <f>'Consum Primària'!T30/'Consum Primària'!T36</f>
        <v>0.47379111359839787</v>
      </c>
      <c r="U12" s="63">
        <f>'Consum Primària'!U30/'Consum Primària'!U36</f>
        <v>0.44116459262658808</v>
      </c>
      <c r="V12" s="63">
        <f>'Consum Primària'!V30/'Consum Primària'!V36</f>
        <v>0.46101274192291275</v>
      </c>
      <c r="W12" s="63">
        <f>'Consum Primària'!W30/'Consum Primària'!W36</f>
        <v>0.43881988814017586</v>
      </c>
      <c r="X12" s="63">
        <f>'Consum Primària'!X30/'Consum Primària'!X36</f>
        <v>0.43958198464897014</v>
      </c>
      <c r="Y12" s="63">
        <f>'Consum Primària'!Y30/'Consum Primària'!Y36</f>
        <v>0.40595631361286699</v>
      </c>
      <c r="Z12" s="63">
        <f>'Consum Primària'!Z30/'Consum Primària'!Z36</f>
        <v>0.39499934796845865</v>
      </c>
      <c r="AA12" s="63">
        <f>'Consum Primària'!AA30/'Consum Primària'!AA36</f>
        <v>0.41945315127265503</v>
      </c>
      <c r="AB12" s="63">
        <f>'Consum Primària'!AB30/'Consum Primària'!AB36</f>
        <v>0.43064143440709041</v>
      </c>
      <c r="AC12" s="63">
        <f>'Consum Primària'!AC30/'Consum Primària'!AC36</f>
        <v>0.43133613724774283</v>
      </c>
      <c r="AD12" s="63">
        <f>'Consum Primària'!AD30/'Consum Primària'!AD36</f>
        <v>0.425850658080629</v>
      </c>
      <c r="AE12" s="63">
        <f>'Consum Primària'!AE30/'Consum Primària'!AE36</f>
        <v>0.4426609322924161</v>
      </c>
      <c r="AF12" s="63">
        <f>'Consum Primària'!AF30/'Consum Primària'!AF36</f>
        <v>0.42773539190957666</v>
      </c>
      <c r="AG12" s="63">
        <f>'Consum Primària'!AG30/'Consum Primària'!AG36</f>
        <v>0.40855955654527676</v>
      </c>
      <c r="AH12" s="63">
        <f>'Consum Primària'!AH30/'Consum Primària'!AH36</f>
        <v>0.40849552043089077</v>
      </c>
      <c r="AI12" s="63">
        <f>'Consum Primària'!AI30/'Consum Primària'!AI36</f>
        <v>0.43204321492361913</v>
      </c>
    </row>
    <row r="13" spans="1:35" s="15" customFormat="1" ht="18" customHeight="1" x14ac:dyDescent="0.2">
      <c r="A13" s="71"/>
      <c r="B13" s="71" t="str">
        <f>"- sense usos no energètics"</f>
        <v>- sense usos no energètics</v>
      </c>
      <c r="C13" s="72">
        <f>('Consum Primària'!C9-'Consum no Energètic'!C9)/('Consum Primària'!C25-'Consum no Energètic'!C20)</f>
        <v>0.43469362705404374</v>
      </c>
      <c r="D13" s="72">
        <f>('Consum Primària'!D9-'Consum no Energètic'!D9)/('Consum Primària'!D25-'Consum no Energètic'!D20)</f>
        <v>0.437920163288818</v>
      </c>
      <c r="E13" s="72">
        <f>('Consum Primària'!E9-'Consum no Energètic'!E9)/('Consum Primària'!E25-'Consum no Energètic'!E20)</f>
        <v>0.44674298205208912</v>
      </c>
      <c r="F13" s="72">
        <f>('Consum Primària'!F9-'Consum no Energètic'!F9)/('Consum Primària'!F25-'Consum no Energètic'!F20)</f>
        <v>0.45338973150577611</v>
      </c>
      <c r="G13" s="72">
        <f>('Consum Primària'!G9-'Consum no Energètic'!G9)/('Consum Primària'!G25-'Consum no Energètic'!G20)</f>
        <v>0.45445896809467917</v>
      </c>
      <c r="H13" s="72">
        <f>('Consum Primària'!H9-'Consum no Energètic'!H9)/('Consum Primària'!H25-'Consum no Energètic'!H20)</f>
        <v>0.46958139822044292</v>
      </c>
      <c r="I13" s="72">
        <f>('Consum Primària'!I9-'Consum no Energètic'!I9)/('Consum Primària'!I25-'Consum no Energètic'!I20)</f>
        <v>0.46355194394583155</v>
      </c>
      <c r="J13" s="72">
        <f>('Consum Primària'!J9-'Consum no Energètic'!J9)/('Consum Primària'!J25-'Consum no Energètic'!J20)</f>
        <v>0.43913247298292413</v>
      </c>
      <c r="K13" s="72">
        <f>('Consum Primària'!K9-'Consum no Energètic'!K9)/('Consum Primària'!K25-'Consum no Energètic'!K20)</f>
        <v>0.45121118134853422</v>
      </c>
      <c r="L13" s="72">
        <f>('Consum Primària'!L9-'Consum no Energètic'!L9)/('Consum Primària'!L25-'Consum no Energètic'!L20)</f>
        <v>0.45176231791600996</v>
      </c>
      <c r="M13" s="72">
        <f>('Consum Primària'!M9-'Consum no Energètic'!M9)/('Consum Primària'!M25-'Consum no Energètic'!M20)</f>
        <v>0.42714395626510249</v>
      </c>
      <c r="N13" s="72">
        <f>('Consum Primària'!N9-'Consum no Energètic'!N9)/('Consum Primària'!N25-'Consum no Energètic'!N20)</f>
        <v>0.42625430919136625</v>
      </c>
      <c r="O13" s="72">
        <f>('Consum Primària'!O9-'Consum no Energètic'!O9)/('Consum Primària'!O25-'Consum no Energètic'!O20)</f>
        <v>0.41627841951189232</v>
      </c>
      <c r="P13" s="72">
        <f>('Consum Primària'!P9-'Consum no Energètic'!P9)/('Consum Primària'!P25-'Consum no Energètic'!P20)</f>
        <v>0.40212413077671733</v>
      </c>
      <c r="Q13" s="72">
        <f>('Consum Primària'!Q9-'Consum no Energètic'!Q9)/('Consum Primària'!Q25-'Consum no Energètic'!Q20)</f>
        <v>0.40492722243260904</v>
      </c>
      <c r="R13" s="72">
        <f>('Consum Primària'!R9-'Consum no Energètic'!R9)/('Consum Primària'!R25-'Consum no Energètic'!R20)</f>
        <v>0.40802419010687047</v>
      </c>
      <c r="S13" s="72">
        <f>('Consum Primària'!S9-'Consum no Energètic'!S9)/('Consum Primària'!S25-'Consum no Energètic'!S20)</f>
        <v>0.39759500582326252</v>
      </c>
      <c r="T13" s="72">
        <f>('Consum Primària'!T9-'Consum no Energètic'!T9)/('Consum Primària'!T25-'Consum no Energètic'!T20)</f>
        <v>0.40124277828600918</v>
      </c>
      <c r="U13" s="72">
        <f>('Consum Primària'!U9-'Consum no Energètic'!U9)/('Consum Primària'!U25-'Consum no Energètic'!U20)</f>
        <v>0.37535093158152316</v>
      </c>
      <c r="V13" s="72">
        <f>('Consum Primària'!V9-'Consum no Energètic'!V9)/('Consum Primària'!V25-'Consum no Energètic'!V20)</f>
        <v>0.38522356605352881</v>
      </c>
      <c r="W13" s="72">
        <f>('Consum Primària'!W9-'Consum no Energètic'!W9)/('Consum Primària'!W25-'Consum no Energètic'!W20)</f>
        <v>0.35581285335631496</v>
      </c>
      <c r="X13" s="72">
        <f>('Consum Primària'!X9-'Consum no Energètic'!X9)/('Consum Primària'!X25-'Consum no Energètic'!X20)</f>
        <v>0.35141271423139292</v>
      </c>
      <c r="Y13" s="72">
        <f>('Consum Primària'!Y9-'Consum no Energètic'!Y9)/('Consum Primària'!Y25-'Consum no Energètic'!Y20)</f>
        <v>0.32169249422085644</v>
      </c>
      <c r="Z13" s="72">
        <f>('Consum Primària'!Z9-'Consum no Energètic'!Z9)/('Consum Primària'!Z25-'Consum no Energètic'!Z20)</f>
        <v>0.31251766283129934</v>
      </c>
      <c r="AA13" s="72">
        <f>('Consum Primària'!AA9-'Consum no Energètic'!AA9)/('Consum Primària'!AA25-'Consum no Energètic'!AA20)</f>
        <v>0.33132502949406878</v>
      </c>
      <c r="AB13" s="72">
        <f>('Consum Primària'!AB9-'Consum no Energètic'!AB9)/('Consum Primària'!AB25-'Consum no Energètic'!AB20)</f>
        <v>0.33344814539227796</v>
      </c>
      <c r="AC13" s="72">
        <f>('Consum Primària'!AC9-'Consum no Energètic'!AC9)/('Consum Primària'!AC25-'Consum no Energètic'!AC20)</f>
        <v>0.33963064464498316</v>
      </c>
      <c r="AD13" s="72">
        <f>('Consum Primària'!AD9-'Consum no Energètic'!AD9)/('Consum Primària'!AD25-'Consum no Energètic'!AD20)</f>
        <v>0.33241182555732274</v>
      </c>
      <c r="AE13" s="72">
        <f>('Consum Primària'!AE9-'Consum no Energètic'!AE9)/('Consum Primària'!AE25-'Consum no Energètic'!AE20)</f>
        <v>0.34943948068073644</v>
      </c>
      <c r="AF13" s="72">
        <f>('Consum Primària'!AF9-'Consum no Energètic'!AF9)/('Consum Primària'!AF25-'Consum no Energètic'!AF20)</f>
        <v>0.34207918399614545</v>
      </c>
      <c r="AG13" s="72">
        <f>('Consum Primària'!AG9-'Consum no Energètic'!AG9)/('Consum Primària'!AG25-'Consum no Energètic'!AG20)</f>
        <v>0.31558178482985011</v>
      </c>
      <c r="AH13" s="72">
        <f>('Consum Primària'!AH9-'Consum no Energètic'!AH9)/('Consum Primària'!AH25-'Consum no Energètic'!AH20)</f>
        <v>0.32789976335545423</v>
      </c>
      <c r="AI13" s="72">
        <f>('Consum Primària'!AI9-'Consum no Energètic'!AI9)/('Consum Primària'!AI25-'Consum no Energètic'!AI20)</f>
        <v>0.3470065630117482</v>
      </c>
    </row>
    <row r="14" spans="1:35" ht="7.5" customHeight="1" x14ac:dyDescent="0.2">
      <c r="A14" s="68"/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</row>
    <row r="15" spans="1:35" s="15" customFormat="1" ht="18" customHeight="1" x14ac:dyDescent="0.2">
      <c r="A15" s="73" t="s">
        <v>0</v>
      </c>
      <c r="B15" s="74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</row>
    <row r="16" spans="1:35" s="15" customFormat="1" ht="18" customHeight="1" x14ac:dyDescent="0.2">
      <c r="A16" s="75"/>
      <c r="B16" s="75" t="str">
        <f>"- global"</f>
        <v>- global</v>
      </c>
      <c r="C16" s="63">
        <f>('Consum Primària'!C29+'Consum Primària'!C30+'Consum Primària'!C31)/'Consum Primària'!C36</f>
        <v>0.62900274731448724</v>
      </c>
      <c r="D16" s="63">
        <f>('Consum Primària'!D29+'Consum Primària'!D30+'Consum Primària'!D31)/'Consum Primària'!D36</f>
        <v>0.63238512969806049</v>
      </c>
      <c r="E16" s="63">
        <f>('Consum Primària'!E29+'Consum Primària'!E30+'Consum Primària'!E31)/'Consum Primària'!E36</f>
        <v>0.63786581827771138</v>
      </c>
      <c r="F16" s="63">
        <f>('Consum Primària'!F29+'Consum Primària'!F30+'Consum Primària'!F31)/'Consum Primària'!F36</f>
        <v>0.64087892055274875</v>
      </c>
      <c r="G16" s="63">
        <f>('Consum Primària'!G29+'Consum Primària'!G30+'Consum Primària'!G31)/'Consum Primària'!G36</f>
        <v>0.64353145211075968</v>
      </c>
      <c r="H16" s="63">
        <f>('Consum Primària'!H29+'Consum Primària'!H30+'Consum Primària'!H31)/'Consum Primària'!H36</f>
        <v>0.66298138273229579</v>
      </c>
      <c r="I16" s="63">
        <f>('Consum Primària'!I29+'Consum Primària'!I30+'Consum Primària'!I31)/'Consum Primària'!I36</f>
        <v>0.66770576211080046</v>
      </c>
      <c r="J16" s="63">
        <f>('Consum Primària'!J29+'Consum Primària'!J30+'Consum Primària'!J31)/'Consum Primària'!J36</f>
        <v>0.67493443826597743</v>
      </c>
      <c r="K16" s="63">
        <f>('Consum Primària'!K29+'Consum Primària'!K30+'Consum Primària'!K31)/'Consum Primària'!K36</f>
        <v>0.67111933950063107</v>
      </c>
      <c r="L16" s="63">
        <f>('Consum Primària'!L29+'Consum Primària'!L30+'Consum Primària'!L31)/'Consum Primària'!L36</f>
        <v>0.68883528838075514</v>
      </c>
      <c r="M16" s="63">
        <f>('Consum Primària'!M29+'Consum Primària'!M30+'Consum Primària'!M31)/'Consum Primària'!M36</f>
        <v>0.67342942477942602</v>
      </c>
      <c r="N16" s="63">
        <f>('Consum Primària'!N29+'Consum Primària'!N30+'Consum Primària'!N31)/'Consum Primària'!N36</f>
        <v>0.67366299000043528</v>
      </c>
      <c r="O16" s="63">
        <f>('Consum Primària'!O29+'Consum Primària'!O30+'Consum Primària'!O31)/'Consum Primària'!O36</f>
        <v>0.69485368895687727</v>
      </c>
      <c r="P16" s="63">
        <f>('Consum Primària'!P29+'Consum Primària'!P30+'Consum Primària'!P31)/'Consum Primària'!P36</f>
        <v>0.69771525618629404</v>
      </c>
      <c r="Q16" s="63">
        <f>('Consum Primària'!Q29+'Consum Primària'!Q30+'Consum Primària'!Q31)/'Consum Primària'!Q36</f>
        <v>0.71972536305602297</v>
      </c>
      <c r="R16" s="63">
        <f>('Consum Primària'!R29+'Consum Primària'!R30+'Consum Primària'!R31)/'Consum Primària'!R36</f>
        <v>0.74502253962727749</v>
      </c>
      <c r="S16" s="63">
        <f>('Consum Primària'!S29+'Consum Primària'!S30+'Consum Primària'!S31)/'Consum Primària'!S36</f>
        <v>0.71360825784060389</v>
      </c>
      <c r="T16" s="63">
        <f>('Consum Primària'!T29+'Consum Primària'!T30+'Consum Primària'!T31)/'Consum Primària'!T36</f>
        <v>0.7330194986383376</v>
      </c>
      <c r="U16" s="63">
        <f>('Consum Primària'!U29+'Consum Primària'!U30+'Consum Primària'!U31)/'Consum Primària'!U36</f>
        <v>0.70872635785682536</v>
      </c>
      <c r="V16" s="63">
        <f>('Consum Primària'!V29+'Consum Primària'!V30+'Consum Primària'!V31)/'Consum Primària'!V36</f>
        <v>0.71450665811735192</v>
      </c>
      <c r="W16" s="63">
        <f>('Consum Primària'!W29+'Consum Primària'!W30+'Consum Primària'!W31)/'Consum Primària'!W36</f>
        <v>0.68205607230939136</v>
      </c>
      <c r="X16" s="63">
        <f>('Consum Primària'!X29+'Consum Primària'!X30+'Consum Primària'!X31)/'Consum Primària'!X36</f>
        <v>0.68798049692331664</v>
      </c>
      <c r="Y16" s="63">
        <f>('Consum Primària'!Y29+'Consum Primària'!Y30+'Consum Primària'!Y31)/'Consum Primària'!Y36</f>
        <v>0.65853486285996132</v>
      </c>
      <c r="Z16" s="63">
        <f>('Consum Primària'!Z29+'Consum Primària'!Z30+'Consum Primària'!Z31)/'Consum Primària'!Z36</f>
        <v>0.64215336062017214</v>
      </c>
      <c r="AA16" s="63">
        <f>('Consum Primària'!AA29+'Consum Primària'!AA30+'Consum Primària'!AA31)/'Consum Primària'!AA36</f>
        <v>0.63979600128224134</v>
      </c>
      <c r="AB16" s="63">
        <f>('Consum Primària'!AB29+'Consum Primària'!AB30+'Consum Primària'!AB31)/'Consum Primària'!AB36</f>
        <v>0.65354824373091447</v>
      </c>
      <c r="AC16" s="63">
        <f>('Consum Primària'!AC29+'Consum Primària'!AC30+'Consum Primària'!AC31)/'Consum Primària'!AC36</f>
        <v>0.65080415827084648</v>
      </c>
      <c r="AD16" s="63">
        <f>('Consum Primària'!AD29+'Consum Primària'!AD30+'Consum Primària'!AD31)/'Consum Primària'!AD36</f>
        <v>0.65550576363301927</v>
      </c>
      <c r="AE16" s="63">
        <f>('Consum Primària'!AE29+'Consum Primària'!AE30+'Consum Primària'!AE31)/'Consum Primària'!AE36</f>
        <v>0.67285469960263788</v>
      </c>
      <c r="AF16" s="63">
        <f>('Consum Primària'!AF29+'Consum Primària'!AF30+'Consum Primària'!AF31)/'Consum Primària'!AF36</f>
        <v>0.66495633231805584</v>
      </c>
      <c r="AG16" s="63">
        <f>('Consum Primària'!AG29+'Consum Primària'!AG30+'Consum Primària'!AG31)/'Consum Primària'!AG36</f>
        <v>0.62891686900997212</v>
      </c>
      <c r="AH16" s="63">
        <f>('Consum Primària'!AH29+'Consum Primària'!AH30+'Consum Primària'!AH31)/'Consum Primària'!AH36</f>
        <v>0.6339348261323684</v>
      </c>
      <c r="AI16" s="63">
        <f>('Consum Primària'!AI29+'Consum Primària'!AI30+'Consum Primària'!AI31)/'Consum Primària'!AI36</f>
        <v>0.64300004375647835</v>
      </c>
    </row>
    <row r="17" spans="1:35" s="15" customFormat="1" ht="18" customHeight="1" x14ac:dyDescent="0.2">
      <c r="A17" s="71"/>
      <c r="B17" s="71" t="str">
        <f>"- sense usos no energètics"</f>
        <v>- sense usos no energètics</v>
      </c>
      <c r="C17" s="72">
        <f>('Consum Primària'!C8+'Consum Primària'!C9+'Consum Primària'!C10-'Consum no Energètic'!C20)/('Consum Primària'!C25-'Consum no Energètic'!C20)</f>
        <v>0.58577269265369691</v>
      </c>
      <c r="D17" s="72">
        <f>('Consum Primària'!D8+'Consum Primària'!D9+'Consum Primària'!D10-'Consum no Energètic'!D20)/('Consum Primària'!D25-'Consum no Energètic'!D20)</f>
        <v>0.58802928091627893</v>
      </c>
      <c r="E17" s="72">
        <f>('Consum Primària'!E8+'Consum Primària'!E9+'Consum Primària'!E10-'Consum no Energètic'!E20)/('Consum Primària'!E25-'Consum no Energètic'!E20)</f>
        <v>0.59415023116700905</v>
      </c>
      <c r="F17" s="72">
        <f>('Consum Primària'!F8+'Consum Primària'!F9+'Consum Primària'!F10-'Consum no Energètic'!F20)/('Consum Primària'!F25-'Consum no Energètic'!F20)</f>
        <v>0.58970886649864029</v>
      </c>
      <c r="G17" s="72">
        <f>('Consum Primària'!G8+'Consum Primària'!G9+'Consum Primària'!G10-'Consum no Energètic'!G20)/('Consum Primària'!G25-'Consum no Energètic'!G20)</f>
        <v>0.59395100044005655</v>
      </c>
      <c r="H17" s="72">
        <f>('Consum Primària'!H8+'Consum Primària'!H9+'Consum Primària'!H10-'Consum no Energètic'!H20)/('Consum Primària'!H25-'Consum no Energètic'!H20)</f>
        <v>0.61660119238508615</v>
      </c>
      <c r="I17" s="72">
        <f>('Consum Primària'!I8+'Consum Primària'!I9+'Consum Primària'!I10-'Consum no Energètic'!I20)/('Consum Primària'!I25-'Consum no Energètic'!I20)</f>
        <v>0.62234272918030797</v>
      </c>
      <c r="J17" s="72">
        <f>('Consum Primària'!J8+'Consum Primària'!J9+'Consum Primària'!J10-'Consum no Energètic'!J20)/('Consum Primària'!J25-'Consum no Energètic'!J20)</f>
        <v>0.63399595764387151</v>
      </c>
      <c r="K17" s="72">
        <f>('Consum Primària'!K8+'Consum Primària'!K9+'Consum Primària'!K10-'Consum no Energètic'!K20)/('Consum Primària'!K25-'Consum no Energètic'!K20)</f>
        <v>0.62790983281288792</v>
      </c>
      <c r="L17" s="72">
        <f>('Consum Primària'!L8+'Consum Primària'!L9+'Consum Primària'!L10-'Consum no Energètic'!L20)/('Consum Primària'!L25-'Consum no Energètic'!L20)</f>
        <v>0.64712093011682192</v>
      </c>
      <c r="M17" s="72">
        <f>('Consum Primària'!M8+'Consum Primària'!M9+'Consum Primària'!M10-'Consum no Energètic'!M20)/('Consum Primària'!M25-'Consum no Energètic'!M20)</f>
        <v>0.63262470740460741</v>
      </c>
      <c r="N17" s="72">
        <f>('Consum Primària'!N8+'Consum Primària'!N9+'Consum Primària'!N10-'Consum no Energètic'!N20)/('Consum Primària'!N25-'Consum no Energètic'!N20)</f>
        <v>0.63258908965306615</v>
      </c>
      <c r="O17" s="72">
        <f>('Consum Primària'!O8+'Consum Primària'!O9+'Consum Primària'!O10-'Consum no Energètic'!O20)/('Consum Primària'!O25-'Consum no Energètic'!O20)</f>
        <v>0.65405490937117872</v>
      </c>
      <c r="P17" s="72">
        <f>('Consum Primària'!P8+'Consum Primària'!P9+'Consum Primària'!P10-'Consum no Energètic'!P20)/('Consum Primària'!P25-'Consum no Energètic'!P20)</f>
        <v>0.65798202835084874</v>
      </c>
      <c r="Q17" s="72">
        <f>('Consum Primària'!Q8+'Consum Primària'!Q9+'Consum Primària'!Q10-'Consum no Energètic'!Q20)/('Consum Primària'!Q25-'Consum no Energètic'!Q20)</f>
        <v>0.68282047622808539</v>
      </c>
      <c r="R17" s="72">
        <f>('Consum Primària'!R8+'Consum Primària'!R9+'Consum Primària'!R10-'Consum no Energètic'!R20)/('Consum Primària'!R25-'Consum no Energètic'!R20)</f>
        <v>0.71014389158758151</v>
      </c>
      <c r="S17" s="72">
        <f>('Consum Primària'!S8+'Consum Primària'!S9+'Consum Primària'!S10-'Consum no Energètic'!S20)/('Consum Primària'!S25-'Consum no Energètic'!S20)</f>
        <v>0.67496665656612587</v>
      </c>
      <c r="T17" s="72">
        <f>('Consum Primària'!T8+'Consum Primària'!T9+'Consum Primària'!T10-'Consum no Energètic'!T20)/('Consum Primària'!T25-'Consum no Energètic'!T20)</f>
        <v>0.69582068222653137</v>
      </c>
      <c r="U17" s="72">
        <f>('Consum Primària'!U8+'Consum Primària'!U9+'Consum Primària'!U10-'Consum no Energètic'!U20)/('Consum Primària'!U25-'Consum no Energètic'!U20)</f>
        <v>0.67404924038455327</v>
      </c>
      <c r="V17" s="72">
        <f>('Consum Primària'!V8+'Consum Primària'!V9+'Consum Primària'!V10-'Consum no Energètic'!V20)/('Consum Primària'!V25-'Consum no Energètic'!V20)</f>
        <v>0.67403509970161746</v>
      </c>
      <c r="W17" s="72">
        <f>('Consum Primària'!W8+'Consum Primària'!W9+'Consum Primària'!W10-'Consum no Energètic'!W20)/('Consum Primària'!W25-'Consum no Energètic'!W20)</f>
        <v>0.63470704405716072</v>
      </c>
      <c r="X17" s="72">
        <f>('Consum Primària'!X8+'Consum Primària'!X9+'Consum Primària'!X10-'Consum no Energètic'!X20)/('Consum Primària'!X25-'Consum no Energètic'!X20)</f>
        <v>0.63859402247362662</v>
      </c>
      <c r="Y17" s="72">
        <f>('Consum Primària'!Y8+'Consum Primària'!Y9+'Consum Primària'!Y10-'Consum no Energètic'!Y20)/('Consum Primària'!Y25-'Consum no Energètic'!Y20)</f>
        <v>0.60973512298787003</v>
      </c>
      <c r="Z17" s="72">
        <f>('Consum Primària'!Z8+'Consum Primària'!Z9+'Consum Primària'!Z10-'Consum no Energètic'!Z20)/('Consum Primària'!Z25-'Consum no Energètic'!Z20)</f>
        <v>0.59302039593622558</v>
      </c>
      <c r="AA17" s="72">
        <f>('Consum Primària'!AA8+'Consum Primària'!AA9+'Consum Primària'!AA10-'Consum no Energètic'!AA20)/('Consum Primària'!AA25-'Consum no Energètic'!AA20)</f>
        <v>0.58474427281838071</v>
      </c>
      <c r="AB17" s="72">
        <f>('Consum Primària'!AB8+'Consum Primària'!AB9+'Consum Primària'!AB10-'Consum no Energètic'!AB20)/('Consum Primària'!AB25-'Consum no Energètic'!AB20)</f>
        <v>0.59409124787950263</v>
      </c>
      <c r="AC17" s="72">
        <f>('Consum Primària'!AC8+'Consum Primària'!AC9+'Consum Primària'!AC10-'Consum no Energètic'!AC20)/('Consum Primària'!AC25-'Consum no Energètic'!AC20)</f>
        <v>0.59421206872549193</v>
      </c>
      <c r="AD17" s="72">
        <f>('Consum Primària'!AD8+'Consum Primària'!AD9+'Consum Primària'!AD10-'Consum no Energètic'!AD20)/('Consum Primària'!AD25-'Consum no Energètic'!AD20)</f>
        <v>0.59902096074666045</v>
      </c>
      <c r="AE17" s="72">
        <f>('Consum Primària'!AE8+'Consum Primària'!AE9+'Consum Primària'!AE10-'Consum no Energètic'!AE20)/('Consum Primària'!AE25-'Consum no Energètic'!AE20)</f>
        <v>0.61780989885470705</v>
      </c>
      <c r="AF17" s="72">
        <f>('Consum Primària'!AF8+'Consum Primària'!AF9+'Consum Primària'!AF10-'Consum no Energètic'!AF20)/('Consum Primària'!AF25-'Consum no Energètic'!AF20)</f>
        <v>0.61445799755162955</v>
      </c>
      <c r="AG17" s="72">
        <f>('Consum Primària'!AG8+'Consum Primària'!AG9+'Consum Primària'!AG10-'Consum no Energètic'!AG20)/('Consum Primària'!AG25-'Consum no Energètic'!AG20)</f>
        <v>0.57019636746914926</v>
      </c>
      <c r="AH17" s="72">
        <f>('Consum Primària'!AH8+'Consum Primària'!AH9+'Consum Primària'!AH10-'Consum no Energètic'!AH20)/('Consum Primària'!AH25-'Consum no Energètic'!AH20)</f>
        <v>0.58364153063577073</v>
      </c>
      <c r="AI17" s="72">
        <f>('Consum Primària'!AI8+'Consum Primària'!AI9+'Consum Primària'!AI10-'Consum no Energètic'!AI20)/('Consum Primària'!AI25-'Consum no Energètic'!AI20)</f>
        <v>0.58912796059427674</v>
      </c>
    </row>
    <row r="18" spans="1:35" ht="7.5" customHeight="1" x14ac:dyDescent="0.2">
      <c r="A18" s="68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</row>
    <row r="19" spans="1:35" s="15" customFormat="1" ht="18" customHeight="1" x14ac:dyDescent="0.2">
      <c r="A19" s="73" t="s">
        <v>73</v>
      </c>
      <c r="B19" s="74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</row>
    <row r="20" spans="1:35" s="15" customFormat="1" ht="18" customHeight="1" x14ac:dyDescent="0.2">
      <c r="A20" s="75"/>
      <c r="B20" s="75" t="str">
        <f>"- global"</f>
        <v>- global</v>
      </c>
      <c r="C20" s="63">
        <f>'Consum Primària'!C14/'Consum Primària'!C25</f>
        <v>2.8353807556051595E-2</v>
      </c>
      <c r="D20" s="63">
        <f>'Consum Primària'!D14/'Consum Primària'!D25</f>
        <v>3.1872221410300994E-2</v>
      </c>
      <c r="E20" s="63">
        <f>'Consum Primària'!E14/'Consum Primària'!E25</f>
        <v>3.6897317895681354E-2</v>
      </c>
      <c r="F20" s="63">
        <f>'Consum Primària'!F14/'Consum Primària'!F25</f>
        <v>3.0663163928455705E-2</v>
      </c>
      <c r="G20" s="63">
        <f>'Consum Primària'!G14/'Consum Primària'!G25</f>
        <v>2.9377775430780115E-2</v>
      </c>
      <c r="H20" s="63">
        <f>'Consum Primària'!H14/'Consum Primària'!H25</f>
        <v>2.6295587113861499E-2</v>
      </c>
      <c r="I20" s="63">
        <f>'Consum Primària'!I14/'Consum Primària'!I25</f>
        <v>3.2958302129587246E-2</v>
      </c>
      <c r="J20" s="63">
        <f>'Consum Primària'!J14/'Consum Primària'!J25</f>
        <v>2.9727973106378799E-2</v>
      </c>
      <c r="K20" s="63">
        <f>'Consum Primària'!K14/'Consum Primària'!K25</f>
        <v>2.5255193119834849E-2</v>
      </c>
      <c r="L20" s="63">
        <f>'Consum Primària'!L14/'Consum Primària'!L25</f>
        <v>2.3563459532654141E-2</v>
      </c>
      <c r="M20" s="63">
        <f>'Consum Primària'!M14/'Consum Primària'!M25</f>
        <v>2.2112047939267982E-2</v>
      </c>
      <c r="N20" s="63">
        <f>'Consum Primària'!N14/'Consum Primària'!N25</f>
        <v>2.3598386406552322E-2</v>
      </c>
      <c r="O20" s="63">
        <f>'Consum Primària'!O14/'Consum Primària'!O25</f>
        <v>1.9569245720941274E-2</v>
      </c>
      <c r="P20" s="63">
        <f>'Consum Primària'!P14/'Consum Primària'!P25</f>
        <v>2.7118021521382971E-2</v>
      </c>
      <c r="Q20" s="63">
        <f>'Consum Primària'!Q14/'Consum Primària'!Q25</f>
        <v>2.5125213455047476E-2</v>
      </c>
      <c r="R20" s="63">
        <f>'Consum Primària'!R14/'Consum Primària'!R25</f>
        <v>2.0497367619883196E-2</v>
      </c>
      <c r="S20" s="63">
        <f>'Consum Primària'!S14/'Consum Primària'!S25</f>
        <v>2.0292856196368718E-2</v>
      </c>
      <c r="T20" s="63">
        <f>'Consum Primària'!T14/'Consum Primària'!T25</f>
        <v>2.2917747886778566E-2</v>
      </c>
      <c r="U20" s="63">
        <f>'Consum Primària'!U14/'Consum Primària'!U25</f>
        <v>2.9294648725035326E-2</v>
      </c>
      <c r="V20" s="63">
        <f>'Consum Primària'!V14/'Consum Primària'!V25</f>
        <v>3.8125559537079662E-2</v>
      </c>
      <c r="W20" s="63">
        <f>'Consum Primària'!W14/'Consum Primària'!W25</f>
        <v>4.3944226197319872E-2</v>
      </c>
      <c r="X20" s="63">
        <f>'Consum Primària'!X14/'Consum Primària'!X25</f>
        <v>4.7358469996133405E-2</v>
      </c>
      <c r="Y20" s="63">
        <f>'Consum Primària'!Y14/'Consum Primària'!Y25</f>
        <v>5.3841925911561582E-2</v>
      </c>
      <c r="Z20" s="63">
        <f>'Consum Primària'!Z14/'Consum Primària'!Z25</f>
        <v>5.8970336865171308E-2</v>
      </c>
      <c r="AA20" s="63">
        <f>'Consum Primària'!AA14/'Consum Primària'!AA25</f>
        <v>5.8654465896740858E-2</v>
      </c>
      <c r="AB20" s="63">
        <f>'Consum Primària'!AB14/'Consum Primària'!AB25</f>
        <v>5.3772931228194119E-2</v>
      </c>
      <c r="AC20" s="63">
        <f>'Consum Primària'!AC14/'Consum Primària'!AC25</f>
        <v>5.3482145719370155E-2</v>
      </c>
      <c r="AD20" s="63">
        <f>'Consum Primària'!AD14/'Consum Primària'!AD25</f>
        <v>5.5020361081171157E-2</v>
      </c>
      <c r="AE20" s="63">
        <f>'Consum Primària'!AE14/'Consum Primària'!AE25</f>
        <v>6.5194097292808784E-2</v>
      </c>
      <c r="AF20" s="63">
        <f>'Consum Primària'!AF14/'Consum Primària'!AF25</f>
        <v>6.1182234205056564E-2</v>
      </c>
      <c r="AG20" s="63">
        <f>'Consum Primària'!AG14/'Consum Primària'!AG25</f>
        <v>7.1145917339083445E-2</v>
      </c>
      <c r="AH20" s="63">
        <f>'Consum Primària'!AH14/'Consum Primària'!AH25</f>
        <v>6.5661490528493516E-2</v>
      </c>
      <c r="AI20" s="63">
        <f>'Consum Primària'!AI14/'Consum Primària'!AI25</f>
        <v>6.3842709496410077E-2</v>
      </c>
    </row>
    <row r="21" spans="1:35" s="15" customFormat="1" ht="18" customHeight="1" x14ac:dyDescent="0.2">
      <c r="A21" s="71"/>
      <c r="B21" s="71" t="str">
        <f>"- sense usos no energètics"</f>
        <v>- sense usos no energètics</v>
      </c>
      <c r="C21" s="72">
        <f>'Consum Primària'!C14/('Consum Primària'!C25-'Consum no Energètic'!C20)</f>
        <v>3.1657704395224875E-2</v>
      </c>
      <c r="D21" s="72">
        <f>'Consum Primària'!D14/('Consum Primària'!D25-'Consum no Energètic'!D20)</f>
        <v>3.5717874966300002E-2</v>
      </c>
      <c r="E21" s="72">
        <f>'Consum Primària'!E14/('Consum Primària'!E25-'Consum no Energètic'!E20)</f>
        <v>4.1351434618241659E-2</v>
      </c>
      <c r="F21" s="72">
        <f>'Consum Primària'!F14/('Consum Primària'!F25-'Consum no Energètic'!F20)</f>
        <v>3.5032263503741237E-2</v>
      </c>
      <c r="G21" s="72">
        <f>'Consum Primària'!G14/('Consum Primària'!G25-'Consum no Energètic'!G20)</f>
        <v>3.3463867692112341E-2</v>
      </c>
      <c r="H21" s="72">
        <f>'Consum Primària'!H14/('Consum Primària'!H25-'Consum no Energètic'!H20)</f>
        <v>2.9914361487574433E-2</v>
      </c>
      <c r="I21" s="72">
        <f>'Consum Primària'!I14/('Consum Primària'!I25-'Consum no Energètic'!I20)</f>
        <v>3.745759334310541E-2</v>
      </c>
      <c r="J21" s="72">
        <f>'Consum Primària'!J14/('Consum Primària'!J25-'Consum no Energètic'!J20)</f>
        <v>3.3471888778214172E-2</v>
      </c>
      <c r="K21" s="72">
        <f>'Consum Primària'!K14/('Consum Primària'!K25-'Consum no Energètic'!K20)</f>
        <v>2.8573309893119077E-2</v>
      </c>
      <c r="L21" s="72">
        <f>'Consum Primària'!L14/('Consum Primària'!L25-'Consum no Energètic'!L20)</f>
        <v>2.6722347916133787E-2</v>
      </c>
      <c r="M21" s="72">
        <f>'Consum Primària'!M14/('Consum Primària'!M25-'Consum no Energètic'!M20)</f>
        <v>2.4874929641426399E-2</v>
      </c>
      <c r="N21" s="72">
        <f>'Consum Primària'!N14/('Consum Primària'!N25-'Consum no Energètic'!N20)</f>
        <v>2.6568560618857359E-2</v>
      </c>
      <c r="O21" s="72">
        <f>'Consum Primària'!O14/('Consum Primària'!O25-'Consum no Energètic'!O20)</f>
        <v>2.2185699906796499E-2</v>
      </c>
      <c r="P21" s="72">
        <f>'Consum Primària'!P14/('Consum Primària'!P25-'Consum no Energètic'!P20)</f>
        <v>3.0682496902977672E-2</v>
      </c>
      <c r="Q21" s="72">
        <f>'Consum Primària'!Q14/('Consum Primària'!Q25-'Consum no Energètic'!Q20)</f>
        <v>2.8433551195474711E-2</v>
      </c>
      <c r="R21" s="72">
        <f>'Consum Primària'!R14/('Consum Primària'!R25-'Consum no Energètic'!R20)</f>
        <v>2.3301225144815429E-2</v>
      </c>
      <c r="S21" s="72">
        <f>'Consum Primària'!S14/('Consum Primària'!S25-'Consum no Energètic'!S20)</f>
        <v>2.3030883668627225E-2</v>
      </c>
      <c r="T21" s="72">
        <f>'Consum Primària'!T14/('Consum Primària'!T25-'Consum no Energètic'!T20)</f>
        <v>2.6110914023872181E-2</v>
      </c>
      <c r="U21" s="72">
        <f>'Consum Primària'!U14/('Consum Primària'!U25-'Consum no Energètic'!U20)</f>
        <v>3.2782276262056535E-2</v>
      </c>
      <c r="V21" s="72">
        <f>'Consum Primària'!V14/('Consum Primària'!V25-'Consum no Energètic'!V20)</f>
        <v>4.3530241831112759E-2</v>
      </c>
      <c r="W21" s="72">
        <f>'Consum Primària'!W14/('Consum Primària'!W25-'Consum no Energètic'!W20)</f>
        <v>5.0488513496192426E-2</v>
      </c>
      <c r="X21" s="72">
        <f>'Consum Primària'!X14/('Consum Primària'!X25-'Consum no Energètic'!X20)</f>
        <v>5.4854372801496347E-2</v>
      </c>
      <c r="Y21" s="72">
        <f>'Consum Primària'!Y14/('Consum Primària'!Y25-'Consum no Energètic'!Y20)</f>
        <v>6.1536626461969612E-2</v>
      </c>
      <c r="Z21" s="72">
        <f>'Consum Primària'!Z14/('Consum Primària'!Z25-'Consum no Energètic'!Z20)</f>
        <v>6.706706646871953E-2</v>
      </c>
      <c r="AA21" s="72">
        <f>'Consum Primària'!AA14/('Consum Primària'!AA25-'Consum no Energètic'!AA20)</f>
        <v>6.7618913102309761E-2</v>
      </c>
      <c r="AB21" s="72">
        <f>'Consum Primària'!AB14/('Consum Primària'!AB25-'Consum no Energètic'!AB20)</f>
        <v>6.3001278006929368E-2</v>
      </c>
      <c r="AC21" s="72">
        <f>'Consum Primària'!AC14/('Consum Primària'!AC25-'Consum no Energètic'!AC20)</f>
        <v>6.2149678427207665E-2</v>
      </c>
      <c r="AD21" s="72">
        <f>'Consum Primària'!AD14/('Consum Primària'!AD25-'Consum no Energètic'!AD20)</f>
        <v>6.4041743508874732E-2</v>
      </c>
      <c r="AE21" s="72">
        <f>'Consum Primària'!AE14/('Consum Primària'!AE25-'Consum no Energètic'!AE20)</f>
        <v>7.6163523083321555E-2</v>
      </c>
      <c r="AF21" s="72">
        <f>'Consum Primària'!AF14/('Consum Primària'!AF25-'Consum no Energètic'!AF20)</f>
        <v>7.0403721559289409E-2</v>
      </c>
      <c r="AG21" s="72">
        <f>'Consum Primària'!AG14/('Consum Primària'!AG25-'Consum no Energètic'!AG20)</f>
        <v>8.2404106137876243E-2</v>
      </c>
      <c r="AH21" s="72">
        <f>'Consum Primària'!AH14/('Consum Primària'!AH25-'Consum no Energètic'!AH20)</f>
        <v>7.4682651189602198E-2</v>
      </c>
      <c r="AI21" s="72">
        <f>'Consum Primària'!AI14/('Consum Primària'!AI25-'Consum no Energètic'!AI20)</f>
        <v>7.3476715594004094E-2</v>
      </c>
    </row>
    <row r="22" spans="1:35" s="15" customFormat="1" ht="7.5" customHeight="1" x14ac:dyDescent="0.2">
      <c r="A22" s="80"/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</row>
    <row r="23" spans="1:35" s="15" customFormat="1" ht="28.5" customHeight="1" x14ac:dyDescent="0.2">
      <c r="A23" s="103" t="s">
        <v>1</v>
      </c>
      <c r="B23" s="103"/>
      <c r="C23" s="67">
        <f>'Consum no Energètic'!C9/'Consum Primària'!C9</f>
        <v>0.21109431745506915</v>
      </c>
      <c r="D23" s="67">
        <f>'Consum no Energètic'!D9/'Consum Primària'!D9</f>
        <v>0.21570729703256003</v>
      </c>
      <c r="E23" s="67">
        <f>'Consum no Energètic'!E9/'Consum Primària'!E9</f>
        <v>0.21232670218100091</v>
      </c>
      <c r="F23" s="67">
        <f>'Consum no Energètic'!F9/'Consum Primària'!F9</f>
        <v>0.23860662994289306</v>
      </c>
      <c r="G23" s="67">
        <f>'Consum no Energètic'!G9/'Consum Primària'!G9</f>
        <v>0.23372507289963854</v>
      </c>
      <c r="H23" s="67">
        <f>'Consum no Energètic'!H9/'Consum Primària'!H9</f>
        <v>0.22604738896450527</v>
      </c>
      <c r="I23" s="67">
        <f>'Consum no Energètic'!I9/'Consum Primària'!I9</f>
        <v>0.22697971574337081</v>
      </c>
      <c r="J23" s="67">
        <f>'Consum no Energètic'!J9/'Consum Primària'!J9</f>
        <v>0.22187857442993442</v>
      </c>
      <c r="K23" s="67">
        <f>'Consum no Energètic'!K9/'Consum Primària'!K9</f>
        <v>0.22444934944793418</v>
      </c>
      <c r="L23" s="67">
        <f>'Consum no Energètic'!L9/'Consum Primària'!L9</f>
        <v>0.22776488788118424</v>
      </c>
      <c r="M23" s="67">
        <f>'Consum no Energètic'!M9/'Consum Primària'!M9</f>
        <v>0.22517367077123557</v>
      </c>
      <c r="N23" s="67">
        <f>'Consum no Energètic'!N9/'Consum Primària'!N9</f>
        <v>0.22685862241365057</v>
      </c>
      <c r="O23" s="67">
        <f>'Consum no Energètic'!O9/'Consum Primària'!O9</f>
        <v>0.24207780185691866</v>
      </c>
      <c r="P23" s="67">
        <f>'Consum no Energètic'!P9/'Consum Primària'!P9</f>
        <v>0.24541918783815542</v>
      </c>
      <c r="Q23" s="67">
        <f>'Consum no Energètic'!Q9/'Consum Primària'!Q9</f>
        <v>0.24447454134457947</v>
      </c>
      <c r="R23" s="67">
        <f>'Consum no Energètic'!R9/'Consum Primària'!R9</f>
        <v>0.25026658102934785</v>
      </c>
      <c r="S23" s="67">
        <f>'Consum no Energètic'!S9/'Consum Primària'!S9</f>
        <v>0.25253153252035504</v>
      </c>
      <c r="T23" s="67">
        <f>'Consum no Energètic'!T9/'Consum Primària'!T9</f>
        <v>0.25668964868622163</v>
      </c>
      <c r="U23" s="67">
        <f>'Consum no Energètic'!U9/'Consum Primària'!U9</f>
        <v>0.23969816658713858</v>
      </c>
      <c r="V23" s="67">
        <f>'Consum no Energètic'!V9/'Consum Primària'!V9</f>
        <v>0.26814496584958264</v>
      </c>
      <c r="W23" s="67">
        <f>'Consum no Energètic'!W9/'Consum Primària'!W9</f>
        <v>0.29426026937040206</v>
      </c>
      <c r="X23" s="67">
        <f>'Consum no Energètic'!X9/'Consum Primària'!X9</f>
        <v>0.30981741877951974</v>
      </c>
      <c r="Y23" s="67">
        <f>'Consum no Energètic'!Y9/'Consum Primària'!Y9</f>
        <v>0.30665636962743587</v>
      </c>
      <c r="Z23" s="67">
        <f>'Consum no Energètic'!Z9/'Consum Primària'!Z9</f>
        <v>0.3043312625376059</v>
      </c>
      <c r="AA23" s="67">
        <f>'Consum no Energètic'!AA9/'Consum Primària'!AA9</f>
        <v>0.31482156994856475</v>
      </c>
      <c r="AB23" s="67">
        <f>'Consum no Energètic'!AB9/'Consum Primària'!AB9</f>
        <v>0.33911355485957756</v>
      </c>
      <c r="AC23" s="67">
        <f>'Consum no Energètic'!AC9/'Consum Primària'!AC9</f>
        <v>0.32241940207777886</v>
      </c>
      <c r="AD23" s="67">
        <f>'Consum no Energètic'!AD9/'Consum Primària'!AD9</f>
        <v>0.32937547450499866</v>
      </c>
      <c r="AE23" s="67">
        <f>'Consum no Energètic'!AE9/'Consum Primària'!AE9</f>
        <v>0.32428738294381593</v>
      </c>
      <c r="AF23" s="67">
        <f>'Consum no Energètic'!AF9/'Consum Primària'!AF9</f>
        <v>0.30500580570823621</v>
      </c>
      <c r="AG23" s="67">
        <f>'Consum no Energètic'!AG9/'Consum Primària'!AG9</f>
        <v>0.3331046561962554</v>
      </c>
      <c r="AH23" s="67">
        <f>'Consum no Energètic'!AH9/'Consum Primària'!AH9</f>
        <v>0.29425986668626758</v>
      </c>
      <c r="AI23" s="67">
        <f>'Consum no Energètic'!AI9/'Consum Primària'!AI9</f>
        <v>0.30213394408339406</v>
      </c>
    </row>
    <row r="24" spans="1:35" ht="7.5" customHeight="1" x14ac:dyDescent="0.2">
      <c r="A24" s="68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</row>
    <row r="25" spans="1:35" s="15" customFormat="1" ht="28.5" customHeight="1" x14ac:dyDescent="0.2">
      <c r="A25" s="103" t="s">
        <v>92</v>
      </c>
      <c r="B25" s="103"/>
      <c r="C25" s="67">
        <f>('Consum Final'!C30+'Consum no Energètic'!C20)/'Consum Primària'!C25</f>
        <v>0.69574362223053388</v>
      </c>
      <c r="D25" s="67">
        <f>('Consum Final'!D30+'Consum no Energètic'!D20)/'Consum Primària'!D25</f>
        <v>0.70418044686924131</v>
      </c>
      <c r="E25" s="67">
        <f>('Consum Final'!E30+'Consum no Energètic'!E20)/'Consum Primària'!E25</f>
        <v>0.70221002408733857</v>
      </c>
      <c r="F25" s="67">
        <f>('Consum Final'!F30+'Consum no Energètic'!F20)/'Consum Primària'!F25</f>
        <v>0.71461778915586405</v>
      </c>
      <c r="G25" s="67">
        <f>('Consum Final'!G30+'Consum no Energètic'!G20)/'Consum Primària'!G25</f>
        <v>0.71667079296592273</v>
      </c>
      <c r="H25" s="67">
        <f>('Consum Final'!H30+'Consum no Energètic'!H20)/'Consum Primària'!H25</f>
        <v>0.73016847129012952</v>
      </c>
      <c r="I25" s="67">
        <f>('Consum Final'!I30+'Consum no Energètic'!I20)/'Consum Primària'!I25</f>
        <v>0.72384322972569293</v>
      </c>
      <c r="J25" s="67">
        <f>('Consum Final'!J30+'Consum no Energètic'!J20)/'Consum Primària'!J25</f>
        <v>0.72019283258226441</v>
      </c>
      <c r="K25" s="67">
        <f>('Consum Final'!K30+'Consum no Energètic'!K20)/'Consum Primària'!K25</f>
        <v>0.72563929074629452</v>
      </c>
      <c r="L25" s="67">
        <f>('Consum Final'!L30+'Consum no Energètic'!L20)/'Consum Primària'!L25</f>
        <v>0.72887154359343787</v>
      </c>
      <c r="M25" s="67">
        <f>('Consum Final'!M30+'Consum no Energètic'!M20)/'Consum Primària'!M25</f>
        <v>0.72056116396576275</v>
      </c>
      <c r="N25" s="67">
        <f>('Consum Final'!N30+'Consum no Energètic'!N20)/'Consum Primària'!N25</f>
        <v>0.72432235456332561</v>
      </c>
      <c r="O25" s="67">
        <f>('Consum Final'!O30+'Consum no Energètic'!O20)/'Consum Primària'!O25</f>
        <v>0.7180534175173241</v>
      </c>
      <c r="P25" s="67">
        <f>('Consum Final'!P30+'Consum no Energètic'!P20)/'Consum Primària'!P25</f>
        <v>0.73100811180912872</v>
      </c>
      <c r="Q25" s="67">
        <f>('Consum Final'!Q30+'Consum no Energètic'!Q20)/'Consum Primària'!Q25</f>
        <v>0.73876565146566975</v>
      </c>
      <c r="R25" s="67">
        <f>('Consum Final'!R30+'Consum no Energètic'!R20)/'Consum Primària'!R25</f>
        <v>0.7519875183464021</v>
      </c>
      <c r="S25" s="67">
        <f>('Consum Final'!S30+'Consum no Energètic'!S20)/'Consum Primària'!S25</f>
        <v>0.74296410391400292</v>
      </c>
      <c r="T25" s="67">
        <f>('Consum Final'!T30+'Consum no Energètic'!T20)/'Consum Primària'!T25</f>
        <v>0.75267237959853439</v>
      </c>
      <c r="U25" s="67">
        <f>('Consum Final'!U30+'Consum no Energètic'!U20)/'Consum Primària'!U25</f>
        <v>0.7337518252894184</v>
      </c>
      <c r="V25" s="67">
        <f>('Consum Final'!V30+'Consum no Energètic'!V20)/'Consum Primària'!V25</f>
        <v>0.75591159872436731</v>
      </c>
      <c r="W25" s="67">
        <f>('Consum Final'!W30+'Consum no Energètic'!W20)/'Consum Primària'!W25</f>
        <v>0.72470308559271124</v>
      </c>
      <c r="X25" s="67">
        <f>('Consum Final'!X30+'Consum no Energètic'!X20)/'Consum Primària'!X25</f>
        <v>0.74195675576147324</v>
      </c>
      <c r="Y25" s="67">
        <f>('Consum Final'!Y30+'Consum no Energètic'!Y20)/'Consum Primària'!Y25</f>
        <v>0.71607944132606283</v>
      </c>
      <c r="Z25" s="67">
        <f>('Consum Final'!Z30+'Consum no Energètic'!Z20)/'Consum Primària'!Z25</f>
        <v>0.70606263824347471</v>
      </c>
      <c r="AA25" s="67">
        <f>('Consum Final'!AA30+'Consum no Energètic'!AA20)/'Consum Primària'!AA25</f>
        <v>0.72088723713718972</v>
      </c>
      <c r="AB25" s="67">
        <f>('Consum Final'!AB30+'Consum no Energètic'!AB20)/'Consum Primària'!AB25</f>
        <v>0.72205271492184553</v>
      </c>
      <c r="AC25" s="67">
        <f>('Consum Final'!AC30+'Consum no Energètic'!AC20)/'Consum Primària'!AC25</f>
        <v>0.72206289370856125</v>
      </c>
      <c r="AD25" s="67">
        <f>('Consum Final'!AD30+'Consum no Energètic'!AD20)/'Consum Primària'!AD25</f>
        <v>0.71961397906221325</v>
      </c>
      <c r="AE25" s="67">
        <f>('Consum Final'!AE30+'Consum no Energètic'!AE20)/'Consum Primària'!AE25</f>
        <v>0.74960291840442905</v>
      </c>
      <c r="AF25" s="67">
        <f>('Consum Final'!AF30+'Consum no Energètic'!AF20)/'Consum Primària'!AF25</f>
        <v>0.73041242747861357</v>
      </c>
      <c r="AG25" s="67">
        <f>('Consum Final'!AG30+'Consum no Energètic'!AG20)/'Consum Primària'!AG25</f>
        <v>0.7180058877572959</v>
      </c>
      <c r="AH25" s="67">
        <f>('Consum Final'!AH30+'Consum no Energètic'!AH20)/'Consum Primària'!AH25</f>
        <v>0.72066545236039015</v>
      </c>
      <c r="AI25" s="67">
        <f>('Consum Final'!AI30+'Consum no Energètic'!AI20)/'Consum Primària'!AI25</f>
        <v>0.73093254628615878</v>
      </c>
    </row>
    <row r="74" spans="3:20" x14ac:dyDescent="0.2"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</row>
    <row r="75" spans="3:20" x14ac:dyDescent="0.2"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</row>
    <row r="76" spans="3:20" x14ac:dyDescent="0.2"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</row>
    <row r="77" spans="3:20" x14ac:dyDescent="0.2"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</row>
    <row r="78" spans="3:20" x14ac:dyDescent="0.2"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</row>
    <row r="82" spans="3:20" x14ac:dyDescent="0.2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</sheetData>
  <mergeCells count="5">
    <mergeCell ref="A6:B6"/>
    <mergeCell ref="A7:B7"/>
    <mergeCell ref="A9:B9"/>
    <mergeCell ref="A23:B23"/>
    <mergeCell ref="A25:B25"/>
  </mergeCells>
  <phoneticPr fontId="0" type="noConversion"/>
  <printOptions horizontalCentered="1" verticalCentered="1"/>
  <pageMargins left="0.25" right="0.46" top="0.17" bottom="0.21" header="0" footer="0"/>
  <pageSetup paperSize="9" scale="4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workbookViewId="0">
      <selection activeCell="C1" sqref="C1"/>
    </sheetView>
  </sheetViews>
  <sheetFormatPr defaultRowHeight="12.75" x14ac:dyDescent="0.2"/>
  <cols>
    <col min="1" max="1" width="7.42578125" customWidth="1"/>
    <col min="2" max="2" width="34" bestFit="1" customWidth="1"/>
  </cols>
  <sheetData>
    <row r="1" spans="1:21" s="5" customFormat="1" ht="10.5" x14ac:dyDescent="0.2"/>
    <row r="2" spans="1:21" s="5" customFormat="1" ht="10.5" x14ac:dyDescent="0.2"/>
    <row r="3" spans="1:21" s="5" customFormat="1" ht="10.5" x14ac:dyDescent="0.2"/>
    <row r="4" spans="1:21" s="5" customFormat="1" x14ac:dyDescent="0.2">
      <c r="A4" s="56" t="s">
        <v>115</v>
      </c>
      <c r="B4" s="6"/>
      <c r="C4" s="55"/>
      <c r="D4" s="55"/>
      <c r="E4" s="55"/>
      <c r="F4" s="55"/>
    </row>
    <row r="5" spans="1:21" s="5" customFormat="1" x14ac:dyDescent="0.2">
      <c r="A5" s="87" t="s">
        <v>104</v>
      </c>
      <c r="B5" s="6"/>
      <c r="C5" s="55"/>
      <c r="D5" s="55"/>
      <c r="E5" s="55"/>
      <c r="F5" s="55"/>
    </row>
    <row r="6" spans="1:21" s="5" customFormat="1" ht="11.25" thickBot="1" x14ac:dyDescent="0.2">
      <c r="B6" s="57"/>
      <c r="Q6" s="77"/>
      <c r="R6" s="77"/>
      <c r="S6" s="77"/>
      <c r="T6" s="77"/>
      <c r="U6" s="77"/>
    </row>
    <row r="7" spans="1:21" s="5" customFormat="1" ht="24" customHeight="1" thickBot="1" x14ac:dyDescent="0.25">
      <c r="A7" s="101"/>
      <c r="B7" s="101"/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3">
        <v>2009</v>
      </c>
      <c r="I7" s="43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3">
        <v>2017</v>
      </c>
      <c r="Q7" s="43">
        <v>2018</v>
      </c>
      <c r="R7" s="43">
        <v>2019</v>
      </c>
      <c r="S7" s="43">
        <v>2020</v>
      </c>
      <c r="T7" s="43">
        <v>2021</v>
      </c>
      <c r="U7" s="43">
        <v>2022</v>
      </c>
    </row>
    <row r="8" spans="1:21" s="17" customFormat="1" ht="18" customHeight="1" x14ac:dyDescent="0.2">
      <c r="A8" s="20" t="s">
        <v>106</v>
      </c>
      <c r="B8" s="20"/>
      <c r="C8" s="88">
        <v>3.2542495048281044E-2</v>
      </c>
      <c r="D8" s="88">
        <v>3.3637993650760811E-2</v>
      </c>
      <c r="E8" s="88">
        <v>3.5279811608658458E-2</v>
      </c>
      <c r="F8" s="88">
        <v>3.6026515090150542E-2</v>
      </c>
      <c r="G8" s="88">
        <v>4.1973068747227157E-2</v>
      </c>
      <c r="H8" s="88">
        <v>4.8234426612731779E-2</v>
      </c>
      <c r="I8" s="88">
        <v>5.6793918121029373E-2</v>
      </c>
      <c r="J8" s="88">
        <v>5.2534502792969277E-2</v>
      </c>
      <c r="K8" s="88">
        <v>5.9032651533929961E-2</v>
      </c>
      <c r="L8" s="88">
        <v>6.5393392904002631E-2</v>
      </c>
      <c r="M8" s="88">
        <v>6.76390152425832E-2</v>
      </c>
      <c r="N8" s="88">
        <v>6.7938777198066999E-2</v>
      </c>
      <c r="O8" s="88">
        <v>7.8459926640464514E-2</v>
      </c>
      <c r="P8" s="88">
        <v>8.1011128944401017E-2</v>
      </c>
      <c r="Q8" s="88">
        <v>8.2869450734888966E-2</v>
      </c>
      <c r="R8" s="88">
        <v>9.0243595493629827E-2</v>
      </c>
      <c r="S8" s="88">
        <v>0.10728575186298457</v>
      </c>
      <c r="T8" s="88">
        <v>0.10197329254017082</v>
      </c>
      <c r="U8" s="88">
        <v>0.1011223269901229</v>
      </c>
    </row>
    <row r="9" spans="1:21" s="5" customFormat="1" ht="15" customHeight="1" x14ac:dyDescent="0.2">
      <c r="A9" s="25" t="s">
        <v>109</v>
      </c>
      <c r="B9" s="25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</row>
    <row r="10" spans="1:21" s="5" customFormat="1" ht="15" customHeight="1" x14ac:dyDescent="0.2">
      <c r="A10" s="25"/>
      <c r="B10" s="25" t="s">
        <v>105</v>
      </c>
      <c r="C10" s="89">
        <v>9.995957546687767E-2</v>
      </c>
      <c r="D10" s="89">
        <v>9.7794211438918144E-2</v>
      </c>
      <c r="E10" s="89">
        <v>9.9354080675318424E-2</v>
      </c>
      <c r="F10" s="89">
        <v>0.10030279584103492</v>
      </c>
      <c r="G10" s="89">
        <v>0.10581361539617316</v>
      </c>
      <c r="H10" s="89">
        <v>0.11755639829678839</v>
      </c>
      <c r="I10" s="89">
        <v>0.12430875678460447</v>
      </c>
      <c r="J10" s="89">
        <v>0.13484323512880506</v>
      </c>
      <c r="K10" s="89">
        <v>0.14708907942873323</v>
      </c>
      <c r="L10" s="89">
        <v>0.1654741013150213</v>
      </c>
      <c r="M10" s="89">
        <v>0.16792074710698357</v>
      </c>
      <c r="N10" s="89">
        <v>0.16464783522236043</v>
      </c>
      <c r="O10" s="89">
        <v>0.16215146279531903</v>
      </c>
      <c r="P10" s="89">
        <v>0.15948933202375382</v>
      </c>
      <c r="Q10" s="89">
        <v>0.15928013337834629</v>
      </c>
      <c r="R10" s="89">
        <v>0.15971847509298148</v>
      </c>
      <c r="S10" s="89">
        <v>0.17352035970351776</v>
      </c>
      <c r="T10" s="89">
        <v>0.17251213311010688</v>
      </c>
      <c r="U10" s="89">
        <v>0.17882519349831766</v>
      </c>
    </row>
    <row r="11" spans="1:21" s="5" customFormat="1" ht="15" customHeight="1" x14ac:dyDescent="0.2">
      <c r="A11" s="25"/>
      <c r="B11" s="25" t="s">
        <v>107</v>
      </c>
      <c r="C11" s="89">
        <v>8.2805652177504862E-3</v>
      </c>
      <c r="D11" s="89">
        <v>8.9786726687644675E-3</v>
      </c>
      <c r="E11" s="89">
        <v>9.8541073462020956E-3</v>
      </c>
      <c r="F11" s="89">
        <v>1.1208427276802102E-2</v>
      </c>
      <c r="G11" s="89">
        <v>1.9196444890871193E-2</v>
      </c>
      <c r="H11" s="89">
        <v>2.7852814545061902E-2</v>
      </c>
      <c r="I11" s="89">
        <v>4.4277472416153943E-2</v>
      </c>
      <c r="J11" s="89">
        <v>1.1242313682603117E-2</v>
      </c>
      <c r="K11" s="89">
        <v>1.2806111107822846E-2</v>
      </c>
      <c r="L11" s="89">
        <v>1.3377165188510561E-2</v>
      </c>
      <c r="M11" s="89">
        <v>1.4692785979822763E-2</v>
      </c>
      <c r="N11" s="89">
        <v>1.462579290428798E-2</v>
      </c>
      <c r="O11" s="89">
        <v>4.9427000694136525E-2</v>
      </c>
      <c r="P11" s="89">
        <v>5.355171745542868E-2</v>
      </c>
      <c r="Q11" s="89">
        <v>5.8525092623483294E-2</v>
      </c>
      <c r="R11" s="89">
        <v>7.2054535071929993E-2</v>
      </c>
      <c r="S11" s="89">
        <v>9.6232517475957277E-2</v>
      </c>
      <c r="T11" s="89">
        <v>8.7752213012097777E-2</v>
      </c>
      <c r="U11" s="89">
        <v>9.3248613660994711E-2</v>
      </c>
    </row>
    <row r="12" spans="1:21" s="5" customFormat="1" ht="15" customHeight="1" x14ac:dyDescent="0.2">
      <c r="A12" s="25"/>
      <c r="B12" s="25" t="s">
        <v>108</v>
      </c>
      <c r="C12" s="89">
        <v>1.709994938252497E-2</v>
      </c>
      <c r="D12" s="89">
        <v>1.9395744083726827E-2</v>
      </c>
      <c r="E12" s="89">
        <v>2.1079878958370723E-2</v>
      </c>
      <c r="F12" s="89">
        <v>2.2925833408700184E-2</v>
      </c>
      <c r="G12" s="89">
        <v>2.6978744675428063E-2</v>
      </c>
      <c r="H12" s="89">
        <v>2.9773604264616331E-2</v>
      </c>
      <c r="I12" s="89">
        <v>3.403421975623265E-2</v>
      </c>
      <c r="J12" s="89">
        <v>4.086724686308002E-2</v>
      </c>
      <c r="K12" s="89">
        <v>4.5554880907785811E-2</v>
      </c>
      <c r="L12" s="89">
        <v>4.7216002353303886E-2</v>
      </c>
      <c r="M12" s="89">
        <v>5.3509238477389143E-2</v>
      </c>
      <c r="N12" s="89">
        <v>5.7724818031520103E-2</v>
      </c>
      <c r="O12" s="89">
        <v>6.2281184046929075E-2</v>
      </c>
      <c r="P12" s="89">
        <v>6.8927766560790721E-2</v>
      </c>
      <c r="Q12" s="89">
        <v>7.4362206891762608E-2</v>
      </c>
      <c r="R12" s="89">
        <v>8.7035677623955615E-2</v>
      </c>
      <c r="S12" s="89">
        <v>9.7150953421985223E-2</v>
      </c>
      <c r="T12" s="89">
        <v>0.10020255111132756</v>
      </c>
      <c r="U12" s="89">
        <v>0.11203776753315367</v>
      </c>
    </row>
    <row r="14" spans="1:21" x14ac:dyDescent="0.2">
      <c r="A14" s="90" t="s">
        <v>110</v>
      </c>
    </row>
  </sheetData>
  <mergeCells count="1">
    <mergeCell ref="A7:B7"/>
  </mergeCells>
  <hyperlinks>
    <hyperlink ref="A14" r:id="rId1"/>
  </hyperlinks>
  <pageMargins left="0.7" right="0.7" top="0.75" bottom="0.75" header="0.3" footer="0.3"/>
  <pageSetup paperSize="9" scale="62" orientation="landscape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4:AH60"/>
  <sheetViews>
    <sheetView zoomScaleNormal="100" workbookViewId="0">
      <selection activeCell="C1" sqref="C1"/>
    </sheetView>
  </sheetViews>
  <sheetFormatPr defaultColWidth="11.42578125" defaultRowHeight="12.75" x14ac:dyDescent="0.2"/>
  <cols>
    <col min="1" max="1" width="24.85546875" style="61" customWidth="1"/>
    <col min="2" max="20" width="8.85546875" style="61" customWidth="1"/>
    <col min="21" max="21" width="8.28515625" style="61" customWidth="1"/>
    <col min="22" max="34" width="9.7109375" style="61" customWidth="1"/>
    <col min="35" max="16384" width="11.42578125" style="61"/>
  </cols>
  <sheetData>
    <row r="4" spans="1:34" s="5" customFormat="1" x14ac:dyDescent="0.2">
      <c r="A4" s="44" t="s">
        <v>95</v>
      </c>
    </row>
    <row r="5" spans="1:34" s="5" customFormat="1" x14ac:dyDescent="0.15">
      <c r="A5" s="44"/>
      <c r="AC5" s="77"/>
      <c r="AD5" s="77"/>
      <c r="AE5" s="77"/>
      <c r="AF5" s="77"/>
      <c r="AG5" s="77"/>
      <c r="AH5" s="77" t="s">
        <v>90</v>
      </c>
    </row>
    <row r="6" spans="1:34" s="5" customFormat="1" ht="16.5" customHeight="1" x14ac:dyDescent="0.2">
      <c r="A6" s="104" t="s">
        <v>93</v>
      </c>
      <c r="B6" s="97" t="s">
        <v>65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100"/>
      <c r="AE6" s="100"/>
      <c r="AF6" s="100"/>
      <c r="AG6" s="100"/>
      <c r="AH6" s="100"/>
    </row>
    <row r="7" spans="1:34" s="5" customFormat="1" ht="24" customHeight="1" x14ac:dyDescent="0.2">
      <c r="A7" s="105"/>
      <c r="B7" s="83">
        <v>1990</v>
      </c>
      <c r="C7" s="84">
        <v>1991</v>
      </c>
      <c r="D7" s="85">
        <v>1992</v>
      </c>
      <c r="E7" s="85">
        <v>1993</v>
      </c>
      <c r="F7" s="85">
        <v>1994</v>
      </c>
      <c r="G7" s="85">
        <v>1995</v>
      </c>
      <c r="H7" s="85">
        <v>1996</v>
      </c>
      <c r="I7" s="85">
        <v>1997</v>
      </c>
      <c r="J7" s="85">
        <v>1998</v>
      </c>
      <c r="K7" s="85">
        <v>1999</v>
      </c>
      <c r="L7" s="85">
        <v>2000</v>
      </c>
      <c r="M7" s="85">
        <v>2001</v>
      </c>
      <c r="N7" s="85">
        <v>2002</v>
      </c>
      <c r="O7" s="85">
        <v>2003</v>
      </c>
      <c r="P7" s="85">
        <v>2004</v>
      </c>
      <c r="Q7" s="85">
        <v>2005</v>
      </c>
      <c r="R7" s="85">
        <v>2006</v>
      </c>
      <c r="S7" s="85">
        <v>2007</v>
      </c>
      <c r="T7" s="85">
        <v>2008</v>
      </c>
      <c r="U7" s="85">
        <v>2009</v>
      </c>
      <c r="V7" s="85">
        <v>2010</v>
      </c>
      <c r="W7" s="85">
        <v>2011</v>
      </c>
      <c r="X7" s="85">
        <v>2012</v>
      </c>
      <c r="Y7" s="85">
        <v>2013</v>
      </c>
      <c r="Z7" s="85">
        <v>2014</v>
      </c>
      <c r="AA7" s="85">
        <v>2015</v>
      </c>
      <c r="AB7" s="85">
        <v>2016</v>
      </c>
      <c r="AC7" s="85">
        <v>2017</v>
      </c>
      <c r="AD7" s="85">
        <v>2018</v>
      </c>
      <c r="AE7" s="85">
        <v>2019</v>
      </c>
      <c r="AF7" s="85">
        <v>2020</v>
      </c>
      <c r="AG7" s="85">
        <v>2021</v>
      </c>
      <c r="AH7" s="85">
        <v>2022</v>
      </c>
    </row>
    <row r="8" spans="1:34" s="5" customFormat="1" ht="16.5" customHeight="1" x14ac:dyDescent="0.2">
      <c r="A8" s="25" t="s">
        <v>19</v>
      </c>
      <c r="B8" s="26">
        <v>116.35993999999999</v>
      </c>
      <c r="C8" s="26">
        <v>117.796834782609</v>
      </c>
      <c r="D8" s="26">
        <v>111.19610434782599</v>
      </c>
      <c r="E8" s="26">
        <v>103.678782608696</v>
      </c>
      <c r="F8" s="26">
        <v>95.681947826086898</v>
      </c>
      <c r="G8" s="26">
        <v>114.208973913043</v>
      </c>
      <c r="H8" s="26">
        <v>127.327686956522</v>
      </c>
      <c r="I8" s="26">
        <v>71.298939130434704</v>
      </c>
      <c r="J8" s="26">
        <v>86.812699954231306</v>
      </c>
      <c r="K8" s="26">
        <v>97.911837344822402</v>
      </c>
      <c r="L8" s="26">
        <v>104.263851293044</v>
      </c>
      <c r="M8" s="26">
        <v>122.381040081546</v>
      </c>
      <c r="N8" s="26">
        <v>147.13425601440099</v>
      </c>
      <c r="O8" s="26">
        <v>78.2587459033643</v>
      </c>
      <c r="P8" s="26">
        <v>84.8024294826279</v>
      </c>
      <c r="Q8" s="26">
        <v>81.996231011598894</v>
      </c>
      <c r="R8" s="26">
        <v>78.120534156462796</v>
      </c>
      <c r="S8" s="26">
        <v>80.857130777734298</v>
      </c>
      <c r="T8" s="26">
        <v>66.023188837491304</v>
      </c>
      <c r="U8" s="26">
        <v>74.996016846547406</v>
      </c>
      <c r="V8" s="26">
        <v>82.323072563907999</v>
      </c>
      <c r="W8" s="26">
        <v>81.601154679597499</v>
      </c>
      <c r="X8" s="26">
        <v>89.134099655503704</v>
      </c>
      <c r="Y8" s="26">
        <v>63.027708059005597</v>
      </c>
      <c r="Z8" s="26">
        <v>68.778435951111106</v>
      </c>
      <c r="AA8" s="26">
        <v>86.456592017133701</v>
      </c>
      <c r="AB8" s="26">
        <v>91.640273633461902</v>
      </c>
      <c r="AC8" s="26">
        <v>91.757731267823104</v>
      </c>
      <c r="AD8" s="26">
        <v>92.828723603835201</v>
      </c>
      <c r="AE8" s="26">
        <v>86.096963614184006</v>
      </c>
      <c r="AF8" s="26">
        <v>89.715731522696203</v>
      </c>
      <c r="AG8" s="26">
        <v>89.759292885320093</v>
      </c>
      <c r="AH8" s="26">
        <v>82.966386758662296</v>
      </c>
    </row>
    <row r="9" spans="1:34" s="5" customFormat="1" ht="16.5" customHeight="1" x14ac:dyDescent="0.2">
      <c r="A9" s="25" t="s">
        <v>31</v>
      </c>
      <c r="B9" s="26">
        <v>5.3</v>
      </c>
      <c r="C9" s="26">
        <v>10.1</v>
      </c>
      <c r="D9" s="26">
        <v>11.1</v>
      </c>
      <c r="E9" s="26">
        <v>4.0999999999999996</v>
      </c>
      <c r="F9" s="26">
        <v>1.2</v>
      </c>
      <c r="G9" s="26">
        <v>0.5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</row>
    <row r="10" spans="1:34" s="5" customFormat="1" ht="16.5" customHeight="1" x14ac:dyDescent="0.2">
      <c r="A10" s="25" t="s">
        <v>71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</row>
    <row r="11" spans="1:34" s="5" customFormat="1" ht="16.5" customHeight="1" x14ac:dyDescent="0.2">
      <c r="A11" s="25" t="s">
        <v>2</v>
      </c>
      <c r="B11" s="26">
        <v>6.0285500000000001</v>
      </c>
      <c r="C11" s="26">
        <v>4.4589999999999996</v>
      </c>
      <c r="D11" s="26">
        <v>11.58</v>
      </c>
      <c r="E11" s="26">
        <v>6.2889999999999997</v>
      </c>
      <c r="F11" s="26">
        <v>5.7270000000000003</v>
      </c>
      <c r="G11" s="26">
        <v>3.3109999999999999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</row>
    <row r="12" spans="1:34" s="5" customFormat="1" ht="16.5" customHeight="1" x14ac:dyDescent="0.2">
      <c r="A12" s="25" t="s">
        <v>21</v>
      </c>
      <c r="B12" s="26">
        <v>0.6</v>
      </c>
      <c r="C12" s="26">
        <v>0.7</v>
      </c>
      <c r="D12" s="26">
        <v>0.7</v>
      </c>
      <c r="E12" s="26">
        <v>0.9</v>
      </c>
      <c r="F12" s="26">
        <v>8.5</v>
      </c>
      <c r="G12" s="26">
        <v>5.9</v>
      </c>
      <c r="H12" s="26">
        <v>1.8</v>
      </c>
      <c r="I12" s="26">
        <v>1.4</v>
      </c>
      <c r="J12" s="26">
        <v>1.4</v>
      </c>
      <c r="K12" s="26">
        <v>1.3</v>
      </c>
      <c r="L12" s="26">
        <v>1.2</v>
      </c>
      <c r="M12" s="26">
        <v>1</v>
      </c>
      <c r="N12" s="26">
        <v>1</v>
      </c>
      <c r="O12" s="26">
        <v>1.1066803288868501</v>
      </c>
      <c r="P12" s="26">
        <v>0.76736129331561498</v>
      </c>
      <c r="Q12" s="26">
        <v>1.1648423461799999</v>
      </c>
      <c r="R12" s="26">
        <v>1.3653588874976501</v>
      </c>
      <c r="S12" s="26">
        <v>0.68312177962999998</v>
      </c>
      <c r="T12" s="26">
        <v>1.0863454020800001</v>
      </c>
      <c r="U12" s="26">
        <v>1.1812489987799999</v>
      </c>
      <c r="V12" s="26">
        <v>0.69950372081000001</v>
      </c>
      <c r="W12" s="26">
        <v>0.62785724159</v>
      </c>
      <c r="X12" s="26">
        <v>0.43587680295999998</v>
      </c>
      <c r="Y12" s="26">
        <v>2.02733352886885E-2</v>
      </c>
      <c r="Z12" s="26">
        <v>8.7096119639349496E-4</v>
      </c>
      <c r="AA12" s="26">
        <v>2.2597426715583401E-4</v>
      </c>
      <c r="AB12" s="26">
        <v>0</v>
      </c>
      <c r="AC12" s="26">
        <v>1.58916320174603E-4</v>
      </c>
      <c r="AD12" s="26">
        <v>5.1285030188751102E-6</v>
      </c>
      <c r="AE12" s="26">
        <v>6.8856783806677406E-5</v>
      </c>
      <c r="AF12" s="26">
        <v>1.19847455869717E-5</v>
      </c>
      <c r="AG12" s="26">
        <v>0</v>
      </c>
      <c r="AH12" s="26">
        <v>0</v>
      </c>
    </row>
    <row r="13" spans="1:34" s="5" customFormat="1" ht="16.5" customHeight="1" x14ac:dyDescent="0.2">
      <c r="A13" s="25" t="s">
        <v>20</v>
      </c>
      <c r="B13" s="26">
        <v>246.30481713683599</v>
      </c>
      <c r="C13" s="26">
        <v>228.63252</v>
      </c>
      <c r="D13" s="26">
        <v>258.66888</v>
      </c>
      <c r="E13" s="26">
        <v>271.10268000000002</v>
      </c>
      <c r="F13" s="26">
        <v>262.25439999999998</v>
      </c>
      <c r="G13" s="26">
        <v>263.95787999999999</v>
      </c>
      <c r="H13" s="26">
        <v>321.17599999999999</v>
      </c>
      <c r="I13" s="26">
        <v>266.262</v>
      </c>
      <c r="J13" s="26">
        <v>275.41322561619103</v>
      </c>
      <c r="K13" s="26">
        <v>279.76496110396698</v>
      </c>
      <c r="L13" s="26">
        <v>283.03159784846599</v>
      </c>
      <c r="M13" s="26">
        <v>259.26017355139601</v>
      </c>
      <c r="N13" s="26">
        <v>259.28641532278903</v>
      </c>
      <c r="O13" s="26">
        <v>275.54096631133501</v>
      </c>
      <c r="P13" s="26">
        <v>273.92033090882802</v>
      </c>
      <c r="Q13" s="26">
        <v>278.89111459179401</v>
      </c>
      <c r="R13" s="26">
        <v>286.49998078702703</v>
      </c>
      <c r="S13" s="26">
        <v>279.301324893328</v>
      </c>
      <c r="T13" s="26">
        <v>244.00725007735099</v>
      </c>
      <c r="U13" s="26">
        <v>226.024207122962</v>
      </c>
      <c r="V13" s="26">
        <v>204.65631070366999</v>
      </c>
      <c r="W13" s="26">
        <v>192.84064176563001</v>
      </c>
      <c r="X13" s="26">
        <v>121.59160704</v>
      </c>
      <c r="Y13" s="26">
        <v>39.986048000066901</v>
      </c>
      <c r="Z13" s="26">
        <v>12.319939353852501</v>
      </c>
      <c r="AA13" s="26">
        <v>10.586708025732801</v>
      </c>
      <c r="AB13" s="26">
        <v>1.2652588</v>
      </c>
      <c r="AC13" s="26">
        <v>7.4719990836798296</v>
      </c>
      <c r="AD13" s="26">
        <v>2.9854699470747601</v>
      </c>
      <c r="AE13" s="26">
        <v>1.9652531477050801</v>
      </c>
      <c r="AF13" s="26">
        <v>5.0904848609968398E-2</v>
      </c>
      <c r="AG13" s="26">
        <v>3.6480000000000999E-3</v>
      </c>
      <c r="AH13" s="26">
        <v>16.195077120000001</v>
      </c>
    </row>
    <row r="14" spans="1:34" s="5" customFormat="1" ht="16.5" customHeight="1" x14ac:dyDescent="0.2">
      <c r="A14" s="25" t="s">
        <v>7</v>
      </c>
      <c r="B14" s="26">
        <v>30.7</v>
      </c>
      <c r="C14" s="26">
        <v>28.6</v>
      </c>
      <c r="D14" s="26">
        <v>32</v>
      </c>
      <c r="E14" s="26">
        <v>34.700000000000003</v>
      </c>
      <c r="F14" s="26">
        <v>35.700000000000003</v>
      </c>
      <c r="G14" s="26">
        <v>29.6</v>
      </c>
      <c r="H14" s="26">
        <v>18.8</v>
      </c>
      <c r="I14" s="26">
        <v>47.4</v>
      </c>
      <c r="J14" s="26">
        <v>50.2</v>
      </c>
      <c r="K14" s="26">
        <v>35.6</v>
      </c>
      <c r="L14" s="26">
        <v>46.800205463978102</v>
      </c>
      <c r="M14" s="26">
        <v>66.802989026896199</v>
      </c>
      <c r="N14" s="26">
        <v>107.317922948214</v>
      </c>
      <c r="O14" s="26">
        <v>153.914886911868</v>
      </c>
      <c r="P14" s="26">
        <v>161.60337659254199</v>
      </c>
      <c r="Q14" s="26">
        <v>161.532892553826</v>
      </c>
      <c r="R14" s="26">
        <v>154.890428641592</v>
      </c>
      <c r="S14" s="26">
        <v>170.82222478027501</v>
      </c>
      <c r="T14" s="26">
        <v>204.106271097297</v>
      </c>
      <c r="U14" s="26">
        <v>189.37675346060399</v>
      </c>
      <c r="V14" s="26">
        <v>226.631894671715</v>
      </c>
      <c r="W14" s="26">
        <v>218.67219103955</v>
      </c>
      <c r="X14" s="26">
        <v>314.24220862826297</v>
      </c>
      <c r="Y14" s="26">
        <v>384.27961207790003</v>
      </c>
      <c r="Z14" s="26">
        <v>393.46409416084401</v>
      </c>
      <c r="AA14" s="26">
        <v>356.79721748380399</v>
      </c>
      <c r="AB14" s="26">
        <v>318.80335813674401</v>
      </c>
      <c r="AC14" s="26">
        <v>338.44183135683102</v>
      </c>
      <c r="AD14" s="26">
        <v>327.59957775490801</v>
      </c>
      <c r="AE14" s="26">
        <v>322.91835606208298</v>
      </c>
      <c r="AF14" s="26">
        <v>272.10986994976599</v>
      </c>
      <c r="AG14" s="26">
        <v>345.694645926818</v>
      </c>
      <c r="AH14" s="26">
        <v>244.93866530827799</v>
      </c>
    </row>
    <row r="15" spans="1:34" s="5" customFormat="1" ht="16.5" customHeight="1" x14ac:dyDescent="0.2">
      <c r="A15" s="25" t="s">
        <v>58</v>
      </c>
      <c r="B15" s="26">
        <v>114.815201400375</v>
      </c>
      <c r="C15" s="26">
        <v>116.14436263624</v>
      </c>
      <c r="D15" s="26">
        <v>123.21487691817001</v>
      </c>
      <c r="E15" s="26">
        <v>117.088734798131</v>
      </c>
      <c r="F15" s="26">
        <v>118.51571550988599</v>
      </c>
      <c r="G15" s="26">
        <v>119.126225952371</v>
      </c>
      <c r="H15" s="26">
        <v>126.484844717746</v>
      </c>
      <c r="I15" s="26">
        <v>132.492683385471</v>
      </c>
      <c r="J15" s="26">
        <v>140.99920472792101</v>
      </c>
      <c r="K15" s="26">
        <v>150.73870536542199</v>
      </c>
      <c r="L15" s="26">
        <v>156.185537964742</v>
      </c>
      <c r="M15" s="26">
        <v>163.35811020327901</v>
      </c>
      <c r="N15" s="26">
        <v>181.96826365330401</v>
      </c>
      <c r="O15" s="26">
        <v>190.31102115356899</v>
      </c>
      <c r="P15" s="26">
        <v>196.35168549265899</v>
      </c>
      <c r="Q15" s="26">
        <v>199.050609451735</v>
      </c>
      <c r="R15" s="26">
        <v>201.505659300291</v>
      </c>
      <c r="S15" s="26">
        <v>193.95159759096401</v>
      </c>
      <c r="T15" s="26">
        <v>192.92467955743999</v>
      </c>
      <c r="U15" s="26">
        <v>177.09015988072099</v>
      </c>
      <c r="V15" s="26">
        <v>200.27938620692899</v>
      </c>
      <c r="W15" s="26">
        <v>186.23583462884201</v>
      </c>
      <c r="X15" s="26">
        <v>188.98961231912099</v>
      </c>
      <c r="Y15" s="26">
        <v>184.523467611256</v>
      </c>
      <c r="Z15" s="26">
        <v>177.36632657742601</v>
      </c>
      <c r="AA15" s="26">
        <v>178.49429701795401</v>
      </c>
      <c r="AB15" s="26">
        <v>176.924983782174</v>
      </c>
      <c r="AC15" s="26">
        <v>187.06820524002299</v>
      </c>
      <c r="AD15" s="26">
        <v>177.95639903002299</v>
      </c>
      <c r="AE15" s="26">
        <v>190.648565250888</v>
      </c>
      <c r="AF15" s="26">
        <v>174.30553663383401</v>
      </c>
      <c r="AG15" s="26">
        <v>178.91857664768199</v>
      </c>
      <c r="AH15" s="26">
        <v>178.45886899381199</v>
      </c>
    </row>
    <row r="16" spans="1:34" s="5" customFormat="1" ht="16.5" customHeight="1" thickBot="1" x14ac:dyDescent="0.25">
      <c r="A16" s="25" t="s">
        <v>44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</row>
    <row r="17" spans="1:34" s="6" customFormat="1" ht="21" customHeight="1" thickBot="1" x14ac:dyDescent="0.25">
      <c r="A17" s="59" t="s">
        <v>3</v>
      </c>
      <c r="B17" s="60">
        <f>SUM(B8:B16)</f>
        <v>520.10850853721092</v>
      </c>
      <c r="C17" s="60">
        <f t="shared" ref="C17:AC17" si="0">SUM(C8:C16)</f>
        <v>506.43271741884894</v>
      </c>
      <c r="D17" s="60">
        <f t="shared" si="0"/>
        <v>548.45986126599598</v>
      </c>
      <c r="E17" s="60">
        <f t="shared" si="0"/>
        <v>537.85919740682698</v>
      </c>
      <c r="F17" s="60">
        <f t="shared" si="0"/>
        <v>527.57906333597282</v>
      </c>
      <c r="G17" s="60">
        <f t="shared" si="0"/>
        <v>536.60407986541406</v>
      </c>
      <c r="H17" s="60">
        <f t="shared" si="0"/>
        <v>595.5885316742681</v>
      </c>
      <c r="I17" s="60">
        <f t="shared" si="0"/>
        <v>518.85362251590573</v>
      </c>
      <c r="J17" s="60">
        <f t="shared" si="0"/>
        <v>554.82513029834331</v>
      </c>
      <c r="K17" s="60">
        <f t="shared" si="0"/>
        <v>565.31550381421141</v>
      </c>
      <c r="L17" s="60">
        <f t="shared" si="0"/>
        <v>591.48119257023006</v>
      </c>
      <c r="M17" s="60">
        <f t="shared" si="0"/>
        <v>612.80231286311721</v>
      </c>
      <c r="N17" s="60">
        <f t="shared" si="0"/>
        <v>696.70685793870803</v>
      </c>
      <c r="O17" s="60">
        <f t="shared" si="0"/>
        <v>699.1323006090231</v>
      </c>
      <c r="P17" s="60">
        <f t="shared" si="0"/>
        <v>717.44518376997257</v>
      </c>
      <c r="Q17" s="60">
        <f t="shared" si="0"/>
        <v>722.6356899551339</v>
      </c>
      <c r="R17" s="60">
        <f t="shared" si="0"/>
        <v>722.38196177287045</v>
      </c>
      <c r="S17" s="60">
        <f t="shared" si="0"/>
        <v>725.61539982193131</v>
      </c>
      <c r="T17" s="60">
        <f t="shared" si="0"/>
        <v>708.14773497165925</v>
      </c>
      <c r="U17" s="60">
        <f t="shared" si="0"/>
        <v>668.66838630961433</v>
      </c>
      <c r="V17" s="60">
        <f t="shared" si="0"/>
        <v>714.59016786703194</v>
      </c>
      <c r="W17" s="60">
        <f t="shared" si="0"/>
        <v>679.97767935520949</v>
      </c>
      <c r="X17" s="60">
        <f t="shared" si="0"/>
        <v>714.39340444584764</v>
      </c>
      <c r="Y17" s="60">
        <f t="shared" si="0"/>
        <v>671.83710908351725</v>
      </c>
      <c r="Z17" s="60">
        <f t="shared" si="0"/>
        <v>651.92966700443003</v>
      </c>
      <c r="AA17" s="60">
        <f t="shared" si="0"/>
        <v>632.33504051889167</v>
      </c>
      <c r="AB17" s="60">
        <f t="shared" si="0"/>
        <v>588.63387435237985</v>
      </c>
      <c r="AC17" s="60">
        <f t="shared" si="0"/>
        <v>624.73992586467716</v>
      </c>
      <c r="AD17" s="60">
        <f t="shared" ref="AD17:AH17" si="1">SUM(AD8:AD16)</f>
        <v>601.37017546434402</v>
      </c>
      <c r="AE17" s="60">
        <f t="shared" ref="AE17:AG17" si="2">SUM(AE8:AE16)</f>
        <v>601.62920693164392</v>
      </c>
      <c r="AF17" s="60">
        <f t="shared" si="2"/>
        <v>536.18205493965172</v>
      </c>
      <c r="AG17" s="60">
        <f t="shared" si="2"/>
        <v>614.37616345982008</v>
      </c>
      <c r="AH17" s="60">
        <f t="shared" si="1"/>
        <v>522.55899818075227</v>
      </c>
    </row>
    <row r="18" spans="1:34" s="6" customFormat="1" ht="21" customHeight="1" thickBot="1" x14ac:dyDescent="0.25">
      <c r="A18" s="59" t="s">
        <v>26</v>
      </c>
      <c r="B18" s="60">
        <f>B17-B19</f>
        <v>405.29330713683589</v>
      </c>
      <c r="C18" s="60">
        <f t="shared" ref="C18:U18" si="3">C17-C19</f>
        <v>390.28835478260896</v>
      </c>
      <c r="D18" s="60">
        <f t="shared" si="3"/>
        <v>425.24498434782595</v>
      </c>
      <c r="E18" s="60">
        <f t="shared" si="3"/>
        <v>420.77046260869599</v>
      </c>
      <c r="F18" s="60">
        <f t="shared" si="3"/>
        <v>409.06334782608684</v>
      </c>
      <c r="G18" s="60">
        <f t="shared" si="3"/>
        <v>417.47785391304308</v>
      </c>
      <c r="H18" s="60">
        <f t="shared" si="3"/>
        <v>469.1036869565221</v>
      </c>
      <c r="I18" s="60">
        <f t="shared" si="3"/>
        <v>386.36093913043476</v>
      </c>
      <c r="J18" s="60">
        <f t="shared" si="3"/>
        <v>413.82592557042233</v>
      </c>
      <c r="K18" s="60">
        <f t="shared" si="3"/>
        <v>414.57679844878942</v>
      </c>
      <c r="L18" s="60">
        <f t="shared" si="3"/>
        <v>435.29565460548804</v>
      </c>
      <c r="M18" s="60">
        <f t="shared" si="3"/>
        <v>449.4442026598382</v>
      </c>
      <c r="N18" s="60">
        <f t="shared" si="3"/>
        <v>514.73859428540402</v>
      </c>
      <c r="O18" s="60">
        <f t="shared" si="3"/>
        <v>508.82127945545415</v>
      </c>
      <c r="P18" s="60">
        <f t="shared" si="3"/>
        <v>521.09349827731353</v>
      </c>
      <c r="Q18" s="60">
        <f t="shared" si="3"/>
        <v>523.5850805033989</v>
      </c>
      <c r="R18" s="60">
        <f t="shared" si="3"/>
        <v>520.87630247257948</v>
      </c>
      <c r="S18" s="60">
        <f t="shared" si="3"/>
        <v>531.66380223096735</v>
      </c>
      <c r="T18" s="60">
        <f t="shared" si="3"/>
        <v>515.22305541421929</v>
      </c>
      <c r="U18" s="60">
        <f t="shared" si="3"/>
        <v>491.57822642889334</v>
      </c>
      <c r="V18" s="60">
        <f t="shared" ref="V18:Y18" si="4">V17-V19</f>
        <v>514.31078166010298</v>
      </c>
      <c r="W18" s="60">
        <f t="shared" si="4"/>
        <v>493.7418447263675</v>
      </c>
      <c r="X18" s="60">
        <f t="shared" si="4"/>
        <v>525.40379212672667</v>
      </c>
      <c r="Y18" s="60">
        <f t="shared" si="4"/>
        <v>487.31364147226122</v>
      </c>
      <c r="Z18" s="60">
        <f t="shared" ref="Z18:AC18" si="5">Z17-Z19</f>
        <v>474.56334042700405</v>
      </c>
      <c r="AA18" s="60">
        <f t="shared" si="5"/>
        <v>453.84074350093766</v>
      </c>
      <c r="AB18" s="60">
        <f t="shared" si="5"/>
        <v>411.70889057020588</v>
      </c>
      <c r="AC18" s="60">
        <f t="shared" si="5"/>
        <v>437.6717206246542</v>
      </c>
      <c r="AD18" s="60">
        <f t="shared" ref="AD18:AH18" si="6">AD17-AD19</f>
        <v>423.41377643432099</v>
      </c>
      <c r="AE18" s="60">
        <f t="shared" ref="AE18:AG18" si="7">AE17-AE19</f>
        <v>410.98064168075592</v>
      </c>
      <c r="AF18" s="60">
        <f t="shared" si="7"/>
        <v>361.87651830581774</v>
      </c>
      <c r="AG18" s="60">
        <f t="shared" si="7"/>
        <v>435.45758681213806</v>
      </c>
      <c r="AH18" s="60">
        <f t="shared" si="6"/>
        <v>344.10012918694031</v>
      </c>
    </row>
    <row r="19" spans="1:34" s="6" customFormat="1" ht="21" customHeight="1" thickBot="1" x14ac:dyDescent="0.25">
      <c r="A19" s="59" t="s">
        <v>60</v>
      </c>
      <c r="B19" s="60">
        <f>B15</f>
        <v>114.815201400375</v>
      </c>
      <c r="C19" s="60">
        <f t="shared" ref="C19:U19" si="8">C15</f>
        <v>116.14436263624</v>
      </c>
      <c r="D19" s="60">
        <f t="shared" si="8"/>
        <v>123.21487691817001</v>
      </c>
      <c r="E19" s="60">
        <f t="shared" si="8"/>
        <v>117.088734798131</v>
      </c>
      <c r="F19" s="60">
        <f t="shared" si="8"/>
        <v>118.51571550988599</v>
      </c>
      <c r="G19" s="60">
        <f t="shared" si="8"/>
        <v>119.126225952371</v>
      </c>
      <c r="H19" s="60">
        <f t="shared" si="8"/>
        <v>126.484844717746</v>
      </c>
      <c r="I19" s="60">
        <f t="shared" si="8"/>
        <v>132.492683385471</v>
      </c>
      <c r="J19" s="60">
        <f t="shared" si="8"/>
        <v>140.99920472792101</v>
      </c>
      <c r="K19" s="60">
        <f t="shared" si="8"/>
        <v>150.73870536542199</v>
      </c>
      <c r="L19" s="60">
        <f t="shared" si="8"/>
        <v>156.185537964742</v>
      </c>
      <c r="M19" s="60">
        <f t="shared" si="8"/>
        <v>163.35811020327901</v>
      </c>
      <c r="N19" s="60">
        <f t="shared" si="8"/>
        <v>181.96826365330401</v>
      </c>
      <c r="O19" s="60">
        <f t="shared" si="8"/>
        <v>190.31102115356899</v>
      </c>
      <c r="P19" s="60">
        <f t="shared" si="8"/>
        <v>196.35168549265899</v>
      </c>
      <c r="Q19" s="60">
        <f t="shared" si="8"/>
        <v>199.050609451735</v>
      </c>
      <c r="R19" s="60">
        <f t="shared" si="8"/>
        <v>201.505659300291</v>
      </c>
      <c r="S19" s="60">
        <f t="shared" si="8"/>
        <v>193.95159759096401</v>
      </c>
      <c r="T19" s="60">
        <f t="shared" si="8"/>
        <v>192.92467955743999</v>
      </c>
      <c r="U19" s="60">
        <f t="shared" si="8"/>
        <v>177.09015988072099</v>
      </c>
      <c r="V19" s="60">
        <f t="shared" ref="V19:Y19" si="9">V15</f>
        <v>200.27938620692899</v>
      </c>
      <c r="W19" s="60">
        <f t="shared" si="9"/>
        <v>186.23583462884201</v>
      </c>
      <c r="X19" s="60">
        <f t="shared" si="9"/>
        <v>188.98961231912099</v>
      </c>
      <c r="Y19" s="60">
        <f t="shared" si="9"/>
        <v>184.523467611256</v>
      </c>
      <c r="Z19" s="60">
        <f t="shared" ref="Z19:AC19" si="10">Z15</f>
        <v>177.36632657742601</v>
      </c>
      <c r="AA19" s="60">
        <f t="shared" si="10"/>
        <v>178.49429701795401</v>
      </c>
      <c r="AB19" s="60">
        <f t="shared" si="10"/>
        <v>176.924983782174</v>
      </c>
      <c r="AC19" s="60">
        <f t="shared" si="10"/>
        <v>187.06820524002299</v>
      </c>
      <c r="AD19" s="60">
        <f t="shared" ref="AD19:AH19" si="11">AD15</f>
        <v>177.95639903002299</v>
      </c>
      <c r="AE19" s="60">
        <f t="shared" ref="AE19:AG19" si="12">AE15</f>
        <v>190.648565250888</v>
      </c>
      <c r="AF19" s="60">
        <f t="shared" si="12"/>
        <v>174.30553663383401</v>
      </c>
      <c r="AG19" s="60">
        <f t="shared" si="12"/>
        <v>178.91857664768199</v>
      </c>
      <c r="AH19" s="60">
        <f t="shared" si="11"/>
        <v>178.45886899381199</v>
      </c>
    </row>
    <row r="20" spans="1:34" ht="13.5" thickBot="1" x14ac:dyDescent="0.25">
      <c r="K20" s="62"/>
      <c r="L20" s="62"/>
      <c r="M20" s="62"/>
      <c r="N20" s="62"/>
      <c r="O20" s="62"/>
    </row>
    <row r="21" spans="1:34" s="5" customFormat="1" ht="24" customHeight="1" thickBot="1" x14ac:dyDescent="0.25">
      <c r="A21" s="43" t="s">
        <v>93</v>
      </c>
      <c r="B21" s="41">
        <v>1990</v>
      </c>
      <c r="C21" s="42">
        <v>1991</v>
      </c>
      <c r="D21" s="43">
        <v>1992</v>
      </c>
      <c r="E21" s="43">
        <v>1993</v>
      </c>
      <c r="F21" s="43">
        <v>1994</v>
      </c>
      <c r="G21" s="43">
        <v>1995</v>
      </c>
      <c r="H21" s="43">
        <v>1996</v>
      </c>
      <c r="I21" s="43">
        <v>1997</v>
      </c>
      <c r="J21" s="43">
        <v>1998</v>
      </c>
      <c r="K21" s="43">
        <v>1999</v>
      </c>
      <c r="L21" s="43">
        <v>2000</v>
      </c>
      <c r="M21" s="43">
        <v>2001</v>
      </c>
      <c r="N21" s="43">
        <v>2002</v>
      </c>
      <c r="O21" s="43">
        <v>2003</v>
      </c>
      <c r="P21" s="43">
        <v>2004</v>
      </c>
      <c r="Q21" s="43">
        <v>2005</v>
      </c>
      <c r="R21" s="43">
        <v>2006</v>
      </c>
      <c r="S21" s="43">
        <v>2007</v>
      </c>
      <c r="T21" s="43">
        <v>2008</v>
      </c>
      <c r="U21" s="43">
        <v>2009</v>
      </c>
      <c r="V21" s="43">
        <v>2010</v>
      </c>
      <c r="W21" s="43">
        <v>2011</v>
      </c>
      <c r="X21" s="43">
        <v>2012</v>
      </c>
      <c r="Y21" s="43">
        <v>2013</v>
      </c>
      <c r="Z21" s="43">
        <v>2014</v>
      </c>
      <c r="AA21" s="43">
        <v>2015</v>
      </c>
      <c r="AB21" s="43">
        <v>2016</v>
      </c>
      <c r="AC21" s="43">
        <v>2017</v>
      </c>
      <c r="AD21" s="43">
        <v>2018</v>
      </c>
      <c r="AE21" s="43">
        <v>2019</v>
      </c>
      <c r="AF21" s="43">
        <v>2020</v>
      </c>
      <c r="AG21" s="43">
        <v>2021</v>
      </c>
      <c r="AH21" s="43">
        <v>2022</v>
      </c>
    </row>
    <row r="22" spans="1:34" s="5" customFormat="1" ht="16.5" customHeight="1" x14ac:dyDescent="0.2">
      <c r="A22" s="25" t="s">
        <v>19</v>
      </c>
      <c r="B22" s="70">
        <f t="shared" ref="B22:U22" si="13">B8/B$17</f>
        <v>0.22372243116587098</v>
      </c>
      <c r="C22" s="70">
        <f t="shared" si="13"/>
        <v>0.23260115456795072</v>
      </c>
      <c r="D22" s="70">
        <f t="shared" si="13"/>
        <v>0.20274246522098235</v>
      </c>
      <c r="E22" s="70">
        <f t="shared" si="13"/>
        <v>0.19276194050145662</v>
      </c>
      <c r="F22" s="70">
        <f t="shared" si="13"/>
        <v>0.18136039595861433</v>
      </c>
      <c r="G22" s="70">
        <f t="shared" si="13"/>
        <v>0.21283657392557992</v>
      </c>
      <c r="H22" s="70">
        <f t="shared" si="13"/>
        <v>0.21378465196196639</v>
      </c>
      <c r="I22" s="70">
        <f t="shared" si="13"/>
        <v>0.13741628859543906</v>
      </c>
      <c r="J22" s="70">
        <f t="shared" si="13"/>
        <v>0.15646857940185577</v>
      </c>
      <c r="K22" s="70">
        <f t="shared" si="13"/>
        <v>0.17319857085858506</v>
      </c>
      <c r="L22" s="70">
        <f t="shared" si="13"/>
        <v>0.17627585222105627</v>
      </c>
      <c r="M22" s="70">
        <f t="shared" si="13"/>
        <v>0.19970720983372411</v>
      </c>
      <c r="N22" s="70">
        <f t="shared" si="13"/>
        <v>0.21118531321726269</v>
      </c>
      <c r="O22" s="70">
        <f t="shared" si="13"/>
        <v>0.11193696219612811</v>
      </c>
      <c r="P22" s="70">
        <f t="shared" si="13"/>
        <v>0.11820056974529398</v>
      </c>
      <c r="Q22" s="70">
        <f t="shared" si="13"/>
        <v>0.11346828305240469</v>
      </c>
      <c r="R22" s="70">
        <f t="shared" si="13"/>
        <v>0.10814297461794216</v>
      </c>
      <c r="S22" s="70">
        <f t="shared" si="13"/>
        <v>0.11143248999067128</v>
      </c>
      <c r="T22" s="70">
        <f t="shared" si="13"/>
        <v>9.3233636961549571E-2</v>
      </c>
      <c r="U22" s="70">
        <f t="shared" si="13"/>
        <v>0.11215726417163366</v>
      </c>
      <c r="V22" s="70">
        <f t="shared" ref="V22:Y22" si="14">V8/V$17</f>
        <v>0.11520319795279683</v>
      </c>
      <c r="W22" s="70">
        <f t="shared" si="14"/>
        <v>0.1200056371805851</v>
      </c>
      <c r="X22" s="70">
        <f t="shared" si="14"/>
        <v>0.12476892857744774</v>
      </c>
      <c r="Y22" s="70">
        <f t="shared" si="14"/>
        <v>9.3813972474644167E-2</v>
      </c>
      <c r="Z22" s="70">
        <f t="shared" ref="Z22:AC22" si="15">Z8/Z$17</f>
        <v>0.105499779243278</v>
      </c>
      <c r="AA22" s="70">
        <f t="shared" si="15"/>
        <v>0.13672592293191241</v>
      </c>
      <c r="AB22" s="70">
        <f t="shared" si="15"/>
        <v>0.15568297650943949</v>
      </c>
      <c r="AC22" s="70">
        <f t="shared" si="15"/>
        <v>0.14687348682065574</v>
      </c>
      <c r="AD22" s="70">
        <f t="shared" ref="AD22:AH22" si="16">AD8/AD$17</f>
        <v>0.15436203421986819</v>
      </c>
      <c r="AE22" s="70">
        <f t="shared" ref="AE22:AG22" si="17">AE8/AE$17</f>
        <v>0.14310635624438059</v>
      </c>
      <c r="AF22" s="70">
        <f t="shared" si="17"/>
        <v>0.16732326398501696</v>
      </c>
      <c r="AG22" s="70">
        <f t="shared" si="17"/>
        <v>0.14609826719162797</v>
      </c>
      <c r="AH22" s="70">
        <f t="shared" si="16"/>
        <v>0.15876941560188074</v>
      </c>
    </row>
    <row r="23" spans="1:34" s="5" customFormat="1" ht="16.5" customHeight="1" x14ac:dyDescent="0.2">
      <c r="A23" s="25" t="s">
        <v>31</v>
      </c>
      <c r="B23" s="70">
        <f t="shared" ref="B23:U23" si="18">B9/B$17</f>
        <v>1.0190181304486031E-2</v>
      </c>
      <c r="C23" s="70">
        <f t="shared" si="18"/>
        <v>1.9943419239335441E-2</v>
      </c>
      <c r="D23" s="70">
        <f t="shared" si="18"/>
        <v>2.023849106182201E-2</v>
      </c>
      <c r="E23" s="70">
        <f t="shared" si="18"/>
        <v>7.6228128472419403E-3</v>
      </c>
      <c r="F23" s="70">
        <f t="shared" si="18"/>
        <v>2.2745406013881492E-3</v>
      </c>
      <c r="G23" s="70">
        <f t="shared" si="18"/>
        <v>9.3178568475551886E-4</v>
      </c>
      <c r="H23" s="70">
        <f t="shared" si="18"/>
        <v>0</v>
      </c>
      <c r="I23" s="70">
        <f t="shared" si="18"/>
        <v>0</v>
      </c>
      <c r="J23" s="70">
        <f t="shared" si="18"/>
        <v>0</v>
      </c>
      <c r="K23" s="70">
        <f t="shared" si="18"/>
        <v>0</v>
      </c>
      <c r="L23" s="70">
        <f t="shared" si="18"/>
        <v>0</v>
      </c>
      <c r="M23" s="70">
        <f t="shared" si="18"/>
        <v>0</v>
      </c>
      <c r="N23" s="70">
        <f t="shared" si="18"/>
        <v>0</v>
      </c>
      <c r="O23" s="70">
        <f t="shared" si="18"/>
        <v>0</v>
      </c>
      <c r="P23" s="70">
        <f t="shared" si="18"/>
        <v>0</v>
      </c>
      <c r="Q23" s="70">
        <f t="shared" si="18"/>
        <v>0</v>
      </c>
      <c r="R23" s="70">
        <f t="shared" si="18"/>
        <v>0</v>
      </c>
      <c r="S23" s="70">
        <f t="shared" si="18"/>
        <v>0</v>
      </c>
      <c r="T23" s="70">
        <f t="shared" si="18"/>
        <v>0</v>
      </c>
      <c r="U23" s="70">
        <f t="shared" si="18"/>
        <v>0</v>
      </c>
      <c r="V23" s="70">
        <f t="shared" ref="V23:Y23" si="19">V9/V$17</f>
        <v>0</v>
      </c>
      <c r="W23" s="70">
        <f t="shared" si="19"/>
        <v>0</v>
      </c>
      <c r="X23" s="70">
        <f t="shared" si="19"/>
        <v>0</v>
      </c>
      <c r="Y23" s="70">
        <f t="shared" si="19"/>
        <v>0</v>
      </c>
      <c r="Z23" s="70">
        <f t="shared" ref="Z23:AC23" si="20">Z9/Z$17</f>
        <v>0</v>
      </c>
      <c r="AA23" s="70">
        <f t="shared" si="20"/>
        <v>0</v>
      </c>
      <c r="AB23" s="70">
        <f t="shared" si="20"/>
        <v>0</v>
      </c>
      <c r="AC23" s="70">
        <f t="shared" si="20"/>
        <v>0</v>
      </c>
      <c r="AD23" s="70">
        <f t="shared" ref="AD23:AH23" si="21">AD9/AD$17</f>
        <v>0</v>
      </c>
      <c r="AE23" s="70">
        <f t="shared" ref="AE23:AG23" si="22">AE9/AE$17</f>
        <v>0</v>
      </c>
      <c r="AF23" s="70">
        <f t="shared" si="22"/>
        <v>0</v>
      </c>
      <c r="AG23" s="70">
        <f t="shared" si="22"/>
        <v>0</v>
      </c>
      <c r="AH23" s="70">
        <f t="shared" si="21"/>
        <v>0</v>
      </c>
    </row>
    <row r="24" spans="1:34" s="5" customFormat="1" ht="16.5" customHeight="1" x14ac:dyDescent="0.2">
      <c r="A24" s="25" t="s">
        <v>71</v>
      </c>
      <c r="B24" s="70">
        <f t="shared" ref="B24:U24" si="23">B10/B$17</f>
        <v>0</v>
      </c>
      <c r="C24" s="70">
        <f t="shared" si="23"/>
        <v>0</v>
      </c>
      <c r="D24" s="70">
        <f t="shared" si="23"/>
        <v>0</v>
      </c>
      <c r="E24" s="70">
        <f t="shared" si="23"/>
        <v>0</v>
      </c>
      <c r="F24" s="70">
        <f t="shared" si="23"/>
        <v>0</v>
      </c>
      <c r="G24" s="70">
        <f t="shared" si="23"/>
        <v>0</v>
      </c>
      <c r="H24" s="70">
        <f t="shared" si="23"/>
        <v>0</v>
      </c>
      <c r="I24" s="70">
        <f t="shared" si="23"/>
        <v>0</v>
      </c>
      <c r="J24" s="70">
        <f t="shared" si="23"/>
        <v>0</v>
      </c>
      <c r="K24" s="70">
        <f t="shared" si="23"/>
        <v>0</v>
      </c>
      <c r="L24" s="70">
        <f t="shared" si="23"/>
        <v>0</v>
      </c>
      <c r="M24" s="70">
        <f t="shared" si="23"/>
        <v>0</v>
      </c>
      <c r="N24" s="70">
        <f t="shared" si="23"/>
        <v>0</v>
      </c>
      <c r="O24" s="70">
        <f t="shared" si="23"/>
        <v>0</v>
      </c>
      <c r="P24" s="70">
        <f t="shared" si="23"/>
        <v>0</v>
      </c>
      <c r="Q24" s="70">
        <f t="shared" si="23"/>
        <v>0</v>
      </c>
      <c r="R24" s="70">
        <f t="shared" si="23"/>
        <v>0</v>
      </c>
      <c r="S24" s="70">
        <f t="shared" si="23"/>
        <v>0</v>
      </c>
      <c r="T24" s="70">
        <f t="shared" si="23"/>
        <v>0</v>
      </c>
      <c r="U24" s="70">
        <f t="shared" si="23"/>
        <v>0</v>
      </c>
      <c r="V24" s="70">
        <f t="shared" ref="V24:Y24" si="24">V10/V$17</f>
        <v>0</v>
      </c>
      <c r="W24" s="70">
        <f t="shared" si="24"/>
        <v>0</v>
      </c>
      <c r="X24" s="70">
        <f t="shared" si="24"/>
        <v>0</v>
      </c>
      <c r="Y24" s="70">
        <f t="shared" si="24"/>
        <v>0</v>
      </c>
      <c r="Z24" s="70">
        <f t="shared" ref="Z24:AC24" si="25">Z10/Z$17</f>
        <v>0</v>
      </c>
      <c r="AA24" s="70">
        <f t="shared" si="25"/>
        <v>0</v>
      </c>
      <c r="AB24" s="70">
        <f t="shared" si="25"/>
        <v>0</v>
      </c>
      <c r="AC24" s="70">
        <f t="shared" si="25"/>
        <v>0</v>
      </c>
      <c r="AD24" s="70">
        <f t="shared" ref="AD24:AH24" si="26">AD10/AD$17</f>
        <v>0</v>
      </c>
      <c r="AE24" s="70">
        <f t="shared" ref="AE24:AG24" si="27">AE10/AE$17</f>
        <v>0</v>
      </c>
      <c r="AF24" s="70">
        <f t="shared" si="27"/>
        <v>0</v>
      </c>
      <c r="AG24" s="70">
        <f t="shared" si="27"/>
        <v>0</v>
      </c>
      <c r="AH24" s="70">
        <f t="shared" si="26"/>
        <v>0</v>
      </c>
    </row>
    <row r="25" spans="1:34" s="5" customFormat="1" ht="16.5" customHeight="1" x14ac:dyDescent="0.2">
      <c r="A25" s="25" t="s">
        <v>2</v>
      </c>
      <c r="B25" s="70">
        <f t="shared" ref="B25:U25" si="28">B11/B$17</f>
        <v>1.1590946698709295E-2</v>
      </c>
      <c r="C25" s="70">
        <f t="shared" si="28"/>
        <v>8.8047234047719525E-3</v>
      </c>
      <c r="D25" s="70">
        <f t="shared" si="28"/>
        <v>2.1113669053684586E-2</v>
      </c>
      <c r="E25" s="70">
        <f t="shared" si="28"/>
        <v>1.1692651218610869E-2</v>
      </c>
      <c r="F25" s="70">
        <f t="shared" si="28"/>
        <v>1.0855245020124943E-2</v>
      </c>
      <c r="G25" s="70">
        <f t="shared" si="28"/>
        <v>6.1702848044510464E-3</v>
      </c>
      <c r="H25" s="70">
        <f t="shared" si="28"/>
        <v>0</v>
      </c>
      <c r="I25" s="70">
        <f t="shared" si="28"/>
        <v>0</v>
      </c>
      <c r="J25" s="70">
        <f t="shared" si="28"/>
        <v>0</v>
      </c>
      <c r="K25" s="70">
        <f t="shared" si="28"/>
        <v>0</v>
      </c>
      <c r="L25" s="70">
        <f t="shared" si="28"/>
        <v>0</v>
      </c>
      <c r="M25" s="70">
        <f t="shared" si="28"/>
        <v>0</v>
      </c>
      <c r="N25" s="70">
        <f t="shared" si="28"/>
        <v>0</v>
      </c>
      <c r="O25" s="70">
        <f t="shared" si="28"/>
        <v>0</v>
      </c>
      <c r="P25" s="70">
        <f t="shared" si="28"/>
        <v>0</v>
      </c>
      <c r="Q25" s="70">
        <f t="shared" si="28"/>
        <v>0</v>
      </c>
      <c r="R25" s="70">
        <f t="shared" si="28"/>
        <v>0</v>
      </c>
      <c r="S25" s="70">
        <f t="shared" si="28"/>
        <v>0</v>
      </c>
      <c r="T25" s="70">
        <f t="shared" si="28"/>
        <v>0</v>
      </c>
      <c r="U25" s="70">
        <f t="shared" si="28"/>
        <v>0</v>
      </c>
      <c r="V25" s="70">
        <f t="shared" ref="V25:Y25" si="29">V11/V$17</f>
        <v>0</v>
      </c>
      <c r="W25" s="70">
        <f t="shared" si="29"/>
        <v>0</v>
      </c>
      <c r="X25" s="70">
        <f t="shared" si="29"/>
        <v>0</v>
      </c>
      <c r="Y25" s="70">
        <f t="shared" si="29"/>
        <v>0</v>
      </c>
      <c r="Z25" s="70">
        <f t="shared" ref="Z25:AC25" si="30">Z11/Z$17</f>
        <v>0</v>
      </c>
      <c r="AA25" s="70">
        <f t="shared" si="30"/>
        <v>0</v>
      </c>
      <c r="AB25" s="70">
        <f t="shared" si="30"/>
        <v>0</v>
      </c>
      <c r="AC25" s="70">
        <f t="shared" si="30"/>
        <v>0</v>
      </c>
      <c r="AD25" s="70">
        <f t="shared" ref="AD25:AH25" si="31">AD11/AD$17</f>
        <v>0</v>
      </c>
      <c r="AE25" s="70">
        <f t="shared" ref="AE25:AG25" si="32">AE11/AE$17</f>
        <v>0</v>
      </c>
      <c r="AF25" s="70">
        <f t="shared" si="32"/>
        <v>0</v>
      </c>
      <c r="AG25" s="70">
        <f t="shared" si="32"/>
        <v>0</v>
      </c>
      <c r="AH25" s="70">
        <f t="shared" si="31"/>
        <v>0</v>
      </c>
    </row>
    <row r="26" spans="1:34" s="5" customFormat="1" ht="16.5" customHeight="1" x14ac:dyDescent="0.2">
      <c r="A26" s="25" t="s">
        <v>21</v>
      </c>
      <c r="B26" s="70">
        <f t="shared" ref="B26:U26" si="33">B12/B$17</f>
        <v>1.1536054306965319E-3</v>
      </c>
      <c r="C26" s="70">
        <f t="shared" si="33"/>
        <v>1.3822171750034462E-3</v>
      </c>
      <c r="D26" s="70">
        <f t="shared" si="33"/>
        <v>1.2763012381329195E-3</v>
      </c>
      <c r="E26" s="70">
        <f t="shared" si="33"/>
        <v>1.6733003811018896E-3</v>
      </c>
      <c r="F26" s="70">
        <f t="shared" si="33"/>
        <v>1.6111329259832722E-2</v>
      </c>
      <c r="G26" s="70">
        <f t="shared" si="33"/>
        <v>1.0995071080115123E-2</v>
      </c>
      <c r="H26" s="70">
        <f t="shared" si="33"/>
        <v>3.0222207182868219E-3</v>
      </c>
      <c r="I26" s="70">
        <f t="shared" si="33"/>
        <v>2.6982561925875002E-3</v>
      </c>
      <c r="J26" s="70">
        <f t="shared" si="33"/>
        <v>2.5233175707942159E-3</v>
      </c>
      <c r="K26" s="70">
        <f t="shared" si="33"/>
        <v>2.2996008268459582E-3</v>
      </c>
      <c r="L26" s="70">
        <f t="shared" si="33"/>
        <v>2.0288049984911682E-3</v>
      </c>
      <c r="M26" s="70">
        <f t="shared" si="33"/>
        <v>1.6318476268926418E-3</v>
      </c>
      <c r="N26" s="70">
        <f t="shared" si="33"/>
        <v>1.4353238935506127E-3</v>
      </c>
      <c r="O26" s="70">
        <f t="shared" si="33"/>
        <v>1.5829340568627808E-3</v>
      </c>
      <c r="P26" s="70">
        <f t="shared" si="33"/>
        <v>1.0695748060964704E-3</v>
      </c>
      <c r="Q26" s="70">
        <f t="shared" si="33"/>
        <v>1.6119358099408586E-3</v>
      </c>
      <c r="R26" s="70">
        <f t="shared" si="33"/>
        <v>1.8900788775882292E-3</v>
      </c>
      <c r="S26" s="70">
        <f t="shared" si="33"/>
        <v>9.4143781926023153E-4</v>
      </c>
      <c r="T26" s="70">
        <f t="shared" si="33"/>
        <v>1.534066054907987E-3</v>
      </c>
      <c r="U26" s="70">
        <f t="shared" si="33"/>
        <v>1.766569233666514E-3</v>
      </c>
      <c r="V26" s="70">
        <f t="shared" ref="V26:Y26" si="34">V12/V$17</f>
        <v>9.7888797280535895E-4</v>
      </c>
      <c r="W26" s="70">
        <f t="shared" si="34"/>
        <v>9.2334978140071774E-4</v>
      </c>
      <c r="X26" s="70">
        <f t="shared" si="34"/>
        <v>6.1013553631294798E-4</v>
      </c>
      <c r="Y26" s="70">
        <f t="shared" si="34"/>
        <v>3.0175968273536208E-5</v>
      </c>
      <c r="Z26" s="70">
        <f t="shared" ref="Z26:AC26" si="35">Z12/Z$17</f>
        <v>1.3359741709492975E-6</v>
      </c>
      <c r="AA26" s="70">
        <f t="shared" si="35"/>
        <v>3.5736477132502482E-7</v>
      </c>
      <c r="AB26" s="70">
        <f t="shared" si="35"/>
        <v>0</v>
      </c>
      <c r="AC26" s="70">
        <f t="shared" si="35"/>
        <v>2.5437196118793489E-7</v>
      </c>
      <c r="AD26" s="70">
        <f t="shared" ref="AD26:AH26" si="36">AD12/AD$17</f>
        <v>8.5280302018888289E-9</v>
      </c>
      <c r="AE26" s="70">
        <f t="shared" ref="AE26:AG26" si="37">AE12/AE$17</f>
        <v>1.1445053367314462E-7</v>
      </c>
      <c r="AF26" s="70">
        <f t="shared" si="37"/>
        <v>2.2352008010265477E-8</v>
      </c>
      <c r="AG26" s="70">
        <f t="shared" si="37"/>
        <v>0</v>
      </c>
      <c r="AH26" s="70">
        <f t="shared" si="36"/>
        <v>0</v>
      </c>
    </row>
    <row r="27" spans="1:34" s="5" customFormat="1" ht="16.5" customHeight="1" x14ac:dyDescent="0.2">
      <c r="A27" s="25" t="s">
        <v>20</v>
      </c>
      <c r="B27" s="70">
        <f t="shared" ref="B27:U27" si="38">B13/B$17</f>
        <v>0.47356429109295034</v>
      </c>
      <c r="C27" s="70">
        <f t="shared" si="38"/>
        <v>0.45145685129759849</v>
      </c>
      <c r="D27" s="70">
        <f t="shared" si="38"/>
        <v>0.47162773115779372</v>
      </c>
      <c r="E27" s="70">
        <f t="shared" si="38"/>
        <v>0.50404024195749297</v>
      </c>
      <c r="F27" s="70">
        <f t="shared" si="38"/>
        <v>0.49709023391057344</v>
      </c>
      <c r="G27" s="70">
        <f t="shared" si="38"/>
        <v>0.49190434792483018</v>
      </c>
      <c r="H27" s="70">
        <f t="shared" si="38"/>
        <v>0.53925820078693787</v>
      </c>
      <c r="I27" s="70">
        <f t="shared" si="38"/>
        <v>0.51317363596480936</v>
      </c>
      <c r="J27" s="70">
        <f t="shared" si="38"/>
        <v>0.49639645101889035</v>
      </c>
      <c r="K27" s="70">
        <f t="shared" si="38"/>
        <v>0.49488287375169987</v>
      </c>
      <c r="L27" s="70">
        <f t="shared" si="38"/>
        <v>0.47851326703825831</v>
      </c>
      <c r="M27" s="70">
        <f t="shared" si="38"/>
        <v>0.42307309895762002</v>
      </c>
      <c r="N27" s="70">
        <f t="shared" si="38"/>
        <v>0.37215998718588678</v>
      </c>
      <c r="O27" s="70">
        <f t="shared" si="38"/>
        <v>0.39411848954955697</v>
      </c>
      <c r="P27" s="70">
        <f t="shared" si="38"/>
        <v>0.38179966512487234</v>
      </c>
      <c r="Q27" s="70">
        <f t="shared" si="38"/>
        <v>0.38593598194563217</v>
      </c>
      <c r="R27" s="70">
        <f t="shared" si="38"/>
        <v>0.39660456094985885</v>
      </c>
      <c r="S27" s="70">
        <f t="shared" si="38"/>
        <v>0.38491647911809695</v>
      </c>
      <c r="T27" s="70">
        <f t="shared" si="38"/>
        <v>0.3445711085796474</v>
      </c>
      <c r="U27" s="70">
        <f t="shared" si="38"/>
        <v>0.3380213746463942</v>
      </c>
      <c r="V27" s="70">
        <f t="shared" ref="V27:Y27" si="39">V13/V$17</f>
        <v>0.28639676265704178</v>
      </c>
      <c r="W27" s="70">
        <f t="shared" si="39"/>
        <v>0.28359848803933041</v>
      </c>
      <c r="X27" s="70">
        <f t="shared" si="39"/>
        <v>0.1702025890543015</v>
      </c>
      <c r="Y27" s="70">
        <f t="shared" si="39"/>
        <v>5.9517474488144366E-2</v>
      </c>
      <c r="Z27" s="70">
        <f t="shared" ref="Z27:AC27" si="40">Z13/Z$17</f>
        <v>1.8897651046410783E-2</v>
      </c>
      <c r="AA27" s="70">
        <f t="shared" si="40"/>
        <v>1.6742244771134916E-2</v>
      </c>
      <c r="AB27" s="70">
        <f t="shared" si="40"/>
        <v>2.1494834992159578E-3</v>
      </c>
      <c r="AC27" s="70">
        <f t="shared" si="40"/>
        <v>1.1960175385522446E-2</v>
      </c>
      <c r="AD27" s="70">
        <f t="shared" ref="AD27:AH27" si="41">AD13/AD$17</f>
        <v>4.9644463075834266E-3</v>
      </c>
      <c r="AE27" s="70">
        <f t="shared" ref="AE27:AG27" si="42">AE13/AE$17</f>
        <v>3.2665520973092798E-3</v>
      </c>
      <c r="AF27" s="70">
        <f t="shared" si="42"/>
        <v>9.4939485835082322E-5</v>
      </c>
      <c r="AG27" s="70">
        <f t="shared" si="42"/>
        <v>5.9377303628718618E-6</v>
      </c>
      <c r="AH27" s="70">
        <f t="shared" si="41"/>
        <v>3.099186345729741E-2</v>
      </c>
    </row>
    <row r="28" spans="1:34" s="5" customFormat="1" ht="16.5" customHeight="1" x14ac:dyDescent="0.2">
      <c r="A28" s="25" t="s">
        <v>7</v>
      </c>
      <c r="B28" s="70">
        <f t="shared" ref="B28:U28" si="43">B14/B$17</f>
        <v>5.9026144537305876E-2</v>
      </c>
      <c r="C28" s="70">
        <f t="shared" si="43"/>
        <v>5.6473444578712235E-2</v>
      </c>
      <c r="D28" s="70">
        <f t="shared" si="43"/>
        <v>5.8345199457504895E-2</v>
      </c>
      <c r="E28" s="70">
        <f t="shared" si="43"/>
        <v>6.4515025804706194E-2</v>
      </c>
      <c r="F28" s="70">
        <f t="shared" si="43"/>
        <v>6.7667582891297443E-2</v>
      </c>
      <c r="G28" s="70">
        <f t="shared" si="43"/>
        <v>5.5161712537526719E-2</v>
      </c>
      <c r="H28" s="70">
        <f t="shared" si="43"/>
        <v>3.1565416390995693E-2</v>
      </c>
      <c r="I28" s="70">
        <f t="shared" si="43"/>
        <v>9.1355245377605365E-2</v>
      </c>
      <c r="J28" s="70">
        <f t="shared" si="43"/>
        <v>9.0478958609906887E-2</v>
      </c>
      <c r="K28" s="70">
        <f t="shared" si="43"/>
        <v>6.2973684181320086E-2</v>
      </c>
      <c r="L28" s="70">
        <f t="shared" si="43"/>
        <v>7.9123742313110382E-2</v>
      </c>
      <c r="M28" s="70">
        <f t="shared" si="43"/>
        <v>0.10901229911287574</v>
      </c>
      <c r="N28" s="70">
        <f t="shared" si="43"/>
        <v>0.15403597901379518</v>
      </c>
      <c r="O28" s="70">
        <f t="shared" si="43"/>
        <v>0.22015130294765492</v>
      </c>
      <c r="P28" s="70">
        <f t="shared" si="43"/>
        <v>0.22524839562426457</v>
      </c>
      <c r="Q28" s="70">
        <f t="shared" si="43"/>
        <v>0.22353295692308672</v>
      </c>
      <c r="R28" s="70">
        <f t="shared" si="43"/>
        <v>0.21441624630473852</v>
      </c>
      <c r="S28" s="70">
        <f t="shared" si="43"/>
        <v>0.23541703335154604</v>
      </c>
      <c r="T28" s="70">
        <f t="shared" si="43"/>
        <v>0.28822555099391162</v>
      </c>
      <c r="U28" s="70">
        <f t="shared" si="43"/>
        <v>0.28321475538237373</v>
      </c>
      <c r="V28" s="70">
        <f t="shared" ref="V28:Y28" si="44">V14/V$17</f>
        <v>0.31714947233067131</v>
      </c>
      <c r="W28" s="70">
        <f t="shared" si="44"/>
        <v>0.32158730746413094</v>
      </c>
      <c r="X28" s="70">
        <f t="shared" si="44"/>
        <v>0.4398727741222912</v>
      </c>
      <c r="Y28" s="70">
        <f t="shared" si="44"/>
        <v>0.57198330798087782</v>
      </c>
      <c r="Z28" s="70">
        <f t="shared" ref="Z28:AC28" si="45">Z14/Z$17</f>
        <v>0.6035376422870633</v>
      </c>
      <c r="AA28" s="70">
        <f t="shared" si="45"/>
        <v>0.5642534331025173</v>
      </c>
      <c r="AB28" s="70">
        <f t="shared" si="45"/>
        <v>0.5415987289000217</v>
      </c>
      <c r="AC28" s="70">
        <f t="shared" si="45"/>
        <v>0.54173235508905149</v>
      </c>
      <c r="AD28" s="70">
        <f t="shared" ref="AD28:AH28" si="46">AD14/AD$17</f>
        <v>0.54475527906244126</v>
      </c>
      <c r="AE28" s="70">
        <f t="shared" ref="AE28:AG28" si="47">AE14/AE$17</f>
        <v>0.53673982636081097</v>
      </c>
      <c r="AF28" s="70">
        <f t="shared" si="47"/>
        <v>0.50749529463531273</v>
      </c>
      <c r="AG28" s="70">
        <f t="shared" si="47"/>
        <v>0.56267587593252433</v>
      </c>
      <c r="AH28" s="70">
        <f t="shared" si="46"/>
        <v>0.46872920791912975</v>
      </c>
    </row>
    <row r="29" spans="1:34" s="5" customFormat="1" ht="16.5" customHeight="1" x14ac:dyDescent="0.2">
      <c r="A29" s="25" t="s">
        <v>58</v>
      </c>
      <c r="B29" s="70">
        <f t="shared" ref="B29:U29" si="48">B15/B$17</f>
        <v>0.22075239976998107</v>
      </c>
      <c r="C29" s="70">
        <f t="shared" si="48"/>
        <v>0.22933818973662784</v>
      </c>
      <c r="D29" s="70">
        <f t="shared" si="48"/>
        <v>0.22465614281007953</v>
      </c>
      <c r="E29" s="70">
        <f t="shared" si="48"/>
        <v>0.21769402728938964</v>
      </c>
      <c r="F29" s="70">
        <f t="shared" si="48"/>
        <v>0.22464067235816906</v>
      </c>
      <c r="G29" s="70">
        <f t="shared" si="48"/>
        <v>0.22200022404274136</v>
      </c>
      <c r="H29" s="70">
        <f t="shared" si="48"/>
        <v>0.21236951014181302</v>
      </c>
      <c r="I29" s="70">
        <f t="shared" si="48"/>
        <v>0.25535657386955868</v>
      </c>
      <c r="J29" s="70">
        <f t="shared" si="48"/>
        <v>0.25413269339855282</v>
      </c>
      <c r="K29" s="70">
        <f t="shared" si="48"/>
        <v>0.266645270381549</v>
      </c>
      <c r="L29" s="70">
        <f t="shared" si="48"/>
        <v>0.26405833342908391</v>
      </c>
      <c r="M29" s="70">
        <f t="shared" si="48"/>
        <v>0.26657554446888748</v>
      </c>
      <c r="N29" s="70">
        <f t="shared" si="48"/>
        <v>0.26118339668950474</v>
      </c>
      <c r="O29" s="70">
        <f t="shared" si="48"/>
        <v>0.27221031124979722</v>
      </c>
      <c r="P29" s="70">
        <f t="shared" si="48"/>
        <v>0.27368179469947257</v>
      </c>
      <c r="Q29" s="70">
        <f t="shared" si="48"/>
        <v>0.27545084226893557</v>
      </c>
      <c r="R29" s="70">
        <f t="shared" si="48"/>
        <v>0.27894613924987222</v>
      </c>
      <c r="S29" s="70">
        <f t="shared" si="48"/>
        <v>0.26729255972042554</v>
      </c>
      <c r="T29" s="70">
        <f t="shared" si="48"/>
        <v>0.27243563740998339</v>
      </c>
      <c r="U29" s="70">
        <f t="shared" si="48"/>
        <v>0.26484003656593197</v>
      </c>
      <c r="V29" s="70">
        <f t="shared" ref="V29:Y29" si="49">V15/V$17</f>
        <v>0.28027167908668477</v>
      </c>
      <c r="W29" s="70">
        <f t="shared" si="49"/>
        <v>0.27388521753455292</v>
      </c>
      <c r="X29" s="70">
        <f t="shared" si="49"/>
        <v>0.26454557270964663</v>
      </c>
      <c r="Y29" s="70">
        <f t="shared" si="49"/>
        <v>0.27465506908806009</v>
      </c>
      <c r="Z29" s="70">
        <f t="shared" ref="Z29:AC29" si="50">Z15/Z$17</f>
        <v>0.27206359144907694</v>
      </c>
      <c r="AA29" s="70">
        <f t="shared" si="50"/>
        <v>0.28227804182966404</v>
      </c>
      <c r="AB29" s="70">
        <f t="shared" si="50"/>
        <v>0.30056881109132294</v>
      </c>
      <c r="AC29" s="70">
        <f t="shared" si="50"/>
        <v>0.29943372833280901</v>
      </c>
      <c r="AD29" s="70">
        <f t="shared" ref="AD29:AH29" si="51">AD15/AD$17</f>
        <v>0.29591823188207683</v>
      </c>
      <c r="AE29" s="70">
        <f t="shared" ref="AE29:AG29" si="52">AE15/AE$17</f>
        <v>0.31688715084696539</v>
      </c>
      <c r="AF29" s="70">
        <f t="shared" si="52"/>
        <v>0.32508647954182729</v>
      </c>
      <c r="AG29" s="70">
        <f t="shared" si="52"/>
        <v>0.29121991914548484</v>
      </c>
      <c r="AH29" s="70">
        <f t="shared" si="51"/>
        <v>0.34150951302169208</v>
      </c>
    </row>
    <row r="30" spans="1:34" s="5" customFormat="1" ht="16.5" customHeight="1" thickBot="1" x14ac:dyDescent="0.25">
      <c r="A30" s="25" t="s">
        <v>44</v>
      </c>
      <c r="B30" s="70">
        <f>B16/B$17</f>
        <v>0</v>
      </c>
      <c r="C30" s="70">
        <f t="shared" ref="C30:AC30" si="53">C16/C$17</f>
        <v>0</v>
      </c>
      <c r="D30" s="70">
        <f t="shared" si="53"/>
        <v>0</v>
      </c>
      <c r="E30" s="70">
        <f t="shared" si="53"/>
        <v>0</v>
      </c>
      <c r="F30" s="70">
        <f t="shared" si="53"/>
        <v>0</v>
      </c>
      <c r="G30" s="70">
        <f t="shared" si="53"/>
        <v>0</v>
      </c>
      <c r="H30" s="70">
        <f t="shared" si="53"/>
        <v>0</v>
      </c>
      <c r="I30" s="70">
        <f t="shared" si="53"/>
        <v>0</v>
      </c>
      <c r="J30" s="70">
        <f t="shared" si="53"/>
        <v>0</v>
      </c>
      <c r="K30" s="70">
        <f t="shared" si="53"/>
        <v>0</v>
      </c>
      <c r="L30" s="70">
        <f t="shared" si="53"/>
        <v>0</v>
      </c>
      <c r="M30" s="70">
        <f t="shared" si="53"/>
        <v>0</v>
      </c>
      <c r="N30" s="70">
        <f t="shared" si="53"/>
        <v>0</v>
      </c>
      <c r="O30" s="70">
        <f t="shared" si="53"/>
        <v>0</v>
      </c>
      <c r="P30" s="70">
        <f t="shared" si="53"/>
        <v>0</v>
      </c>
      <c r="Q30" s="70">
        <f t="shared" si="53"/>
        <v>0</v>
      </c>
      <c r="R30" s="70">
        <f t="shared" si="53"/>
        <v>0</v>
      </c>
      <c r="S30" s="70">
        <f t="shared" si="53"/>
        <v>0</v>
      </c>
      <c r="T30" s="70">
        <f t="shared" si="53"/>
        <v>0</v>
      </c>
      <c r="U30" s="70">
        <f t="shared" si="53"/>
        <v>0</v>
      </c>
      <c r="V30" s="70">
        <f t="shared" si="53"/>
        <v>0</v>
      </c>
      <c r="W30" s="70">
        <f t="shared" si="53"/>
        <v>0</v>
      </c>
      <c r="X30" s="70">
        <f t="shared" si="53"/>
        <v>0</v>
      </c>
      <c r="Y30" s="70">
        <f t="shared" si="53"/>
        <v>0</v>
      </c>
      <c r="Z30" s="70">
        <f t="shared" si="53"/>
        <v>0</v>
      </c>
      <c r="AA30" s="70">
        <f t="shared" si="53"/>
        <v>0</v>
      </c>
      <c r="AB30" s="70">
        <f t="shared" si="53"/>
        <v>0</v>
      </c>
      <c r="AC30" s="70">
        <f t="shared" si="53"/>
        <v>0</v>
      </c>
      <c r="AD30" s="70">
        <f t="shared" ref="AD30:AH30" si="54">AD16/AD$17</f>
        <v>0</v>
      </c>
      <c r="AE30" s="70">
        <f t="shared" ref="AE30:AG30" si="55">AE16/AE$17</f>
        <v>0</v>
      </c>
      <c r="AF30" s="70">
        <f t="shared" si="55"/>
        <v>0</v>
      </c>
      <c r="AG30" s="70">
        <f t="shared" si="55"/>
        <v>0</v>
      </c>
      <c r="AH30" s="70">
        <f t="shared" si="54"/>
        <v>0</v>
      </c>
    </row>
    <row r="31" spans="1:34" s="6" customFormat="1" ht="21" customHeight="1" thickBot="1" x14ac:dyDescent="0.25">
      <c r="A31" s="59" t="s">
        <v>3</v>
      </c>
      <c r="B31" s="78">
        <f>SUM(B22:B30)</f>
        <v>1.0000000000000002</v>
      </c>
      <c r="C31" s="78">
        <f t="shared" ref="C31:AC31" si="56">SUM(C22:C30)</f>
        <v>1.0000000000000002</v>
      </c>
      <c r="D31" s="78">
        <f t="shared" si="56"/>
        <v>1</v>
      </c>
      <c r="E31" s="78">
        <f t="shared" si="56"/>
        <v>1.0000000000000002</v>
      </c>
      <c r="F31" s="78">
        <f t="shared" si="56"/>
        <v>1</v>
      </c>
      <c r="G31" s="78">
        <f t="shared" si="56"/>
        <v>0.99999999999999989</v>
      </c>
      <c r="H31" s="78">
        <f t="shared" si="56"/>
        <v>0.99999999999999978</v>
      </c>
      <c r="I31" s="78">
        <f t="shared" si="56"/>
        <v>1</v>
      </c>
      <c r="J31" s="78">
        <f t="shared" si="56"/>
        <v>1</v>
      </c>
      <c r="K31" s="78">
        <f t="shared" si="56"/>
        <v>1</v>
      </c>
      <c r="L31" s="78">
        <f t="shared" si="56"/>
        <v>1</v>
      </c>
      <c r="M31" s="78">
        <f t="shared" si="56"/>
        <v>1</v>
      </c>
      <c r="N31" s="78">
        <f t="shared" si="56"/>
        <v>1</v>
      </c>
      <c r="O31" s="78">
        <f t="shared" si="56"/>
        <v>1</v>
      </c>
      <c r="P31" s="78">
        <f t="shared" si="56"/>
        <v>1</v>
      </c>
      <c r="Q31" s="78">
        <f t="shared" si="56"/>
        <v>1</v>
      </c>
      <c r="R31" s="78">
        <f t="shared" si="56"/>
        <v>1</v>
      </c>
      <c r="S31" s="78">
        <f t="shared" si="56"/>
        <v>1</v>
      </c>
      <c r="T31" s="78">
        <f t="shared" si="56"/>
        <v>1</v>
      </c>
      <c r="U31" s="78">
        <f t="shared" si="56"/>
        <v>1</v>
      </c>
      <c r="V31" s="78">
        <f t="shared" si="56"/>
        <v>1</v>
      </c>
      <c r="W31" s="78">
        <f t="shared" si="56"/>
        <v>1.0000000000000002</v>
      </c>
      <c r="X31" s="78">
        <f t="shared" si="56"/>
        <v>1</v>
      </c>
      <c r="Y31" s="78">
        <f t="shared" si="56"/>
        <v>1</v>
      </c>
      <c r="Z31" s="78">
        <f t="shared" si="56"/>
        <v>1</v>
      </c>
      <c r="AA31" s="78">
        <f t="shared" si="56"/>
        <v>1</v>
      </c>
      <c r="AB31" s="78">
        <f t="shared" si="56"/>
        <v>1</v>
      </c>
      <c r="AC31" s="78">
        <f t="shared" si="56"/>
        <v>0.99999999999999989</v>
      </c>
      <c r="AD31" s="78">
        <f t="shared" ref="AD31:AH31" si="57">SUM(AD22:AD30)</f>
        <v>0.99999999999999978</v>
      </c>
      <c r="AE31" s="78">
        <f t="shared" ref="AE31:AG31" si="58">SUM(AE22:AE30)</f>
        <v>0.99999999999999989</v>
      </c>
      <c r="AF31" s="78">
        <f t="shared" si="58"/>
        <v>1</v>
      </c>
      <c r="AG31" s="78">
        <f t="shared" si="58"/>
        <v>1</v>
      </c>
      <c r="AH31" s="78">
        <f t="shared" si="57"/>
        <v>1</v>
      </c>
    </row>
    <row r="32" spans="1:34" s="6" customFormat="1" ht="21" customHeight="1" thickBot="1" x14ac:dyDescent="0.25">
      <c r="A32" s="59" t="s">
        <v>26</v>
      </c>
      <c r="B32" s="78">
        <f>B31-B33</f>
        <v>0.77924760023001916</v>
      </c>
      <c r="C32" s="78">
        <f t="shared" ref="C32:U32" si="59">C31-C33</f>
        <v>0.77066181026337244</v>
      </c>
      <c r="D32" s="78">
        <f t="shared" si="59"/>
        <v>0.77534385718992049</v>
      </c>
      <c r="E32" s="78">
        <f t="shared" si="59"/>
        <v>0.78230597271061053</v>
      </c>
      <c r="F32" s="78">
        <f t="shared" si="59"/>
        <v>0.77535932764183091</v>
      </c>
      <c r="G32" s="78">
        <f t="shared" si="59"/>
        <v>0.77799977595725855</v>
      </c>
      <c r="H32" s="78">
        <f t="shared" si="59"/>
        <v>0.78763048985818673</v>
      </c>
      <c r="I32" s="78">
        <f t="shared" si="59"/>
        <v>0.74464342613044132</v>
      </c>
      <c r="J32" s="78">
        <f t="shared" si="59"/>
        <v>0.74586730660144718</v>
      </c>
      <c r="K32" s="78">
        <f t="shared" si="59"/>
        <v>0.73335472961845105</v>
      </c>
      <c r="L32" s="78">
        <f t="shared" si="59"/>
        <v>0.73594166657091609</v>
      </c>
      <c r="M32" s="78">
        <f t="shared" si="59"/>
        <v>0.73342445553111246</v>
      </c>
      <c r="N32" s="78">
        <f t="shared" si="59"/>
        <v>0.73881660331049526</v>
      </c>
      <c r="O32" s="78">
        <f t="shared" si="59"/>
        <v>0.72778968875020278</v>
      </c>
      <c r="P32" s="78">
        <f t="shared" si="59"/>
        <v>0.72631820530052749</v>
      </c>
      <c r="Q32" s="78">
        <f t="shared" si="59"/>
        <v>0.72454915773106443</v>
      </c>
      <c r="R32" s="78">
        <f t="shared" si="59"/>
        <v>0.72105386075012778</v>
      </c>
      <c r="S32" s="78">
        <f t="shared" si="59"/>
        <v>0.73270744027957446</v>
      </c>
      <c r="T32" s="78">
        <f t="shared" si="59"/>
        <v>0.72756436259001656</v>
      </c>
      <c r="U32" s="78">
        <f t="shared" si="59"/>
        <v>0.73515996343406798</v>
      </c>
      <c r="V32" s="78">
        <f t="shared" ref="V32:Y32" si="60">V31-V33</f>
        <v>0.71972832091331518</v>
      </c>
      <c r="W32" s="78">
        <f t="shared" si="60"/>
        <v>0.72611478246544725</v>
      </c>
      <c r="X32" s="78">
        <f t="shared" si="60"/>
        <v>0.73545442729035337</v>
      </c>
      <c r="Y32" s="78">
        <f t="shared" si="60"/>
        <v>0.72534493091193997</v>
      </c>
      <c r="Z32" s="78">
        <f t="shared" ref="Z32:AC32" si="61">Z31-Z33</f>
        <v>0.72793640855092301</v>
      </c>
      <c r="AA32" s="78">
        <f t="shared" si="61"/>
        <v>0.71772195817033602</v>
      </c>
      <c r="AB32" s="78">
        <f t="shared" si="61"/>
        <v>0.69943118890867706</v>
      </c>
      <c r="AC32" s="78">
        <f t="shared" si="61"/>
        <v>0.70056627166719088</v>
      </c>
      <c r="AD32" s="78">
        <f t="shared" ref="AD32:AH32" si="62">AD31-AD33</f>
        <v>0.704081768117923</v>
      </c>
      <c r="AE32" s="78">
        <f t="shared" ref="AE32:AG32" si="63">AE31-AE33</f>
        <v>0.6831128491530345</v>
      </c>
      <c r="AF32" s="78">
        <f t="shared" si="63"/>
        <v>0.67491352045817266</v>
      </c>
      <c r="AG32" s="78">
        <f t="shared" si="63"/>
        <v>0.70878008085451516</v>
      </c>
      <c r="AH32" s="78">
        <f t="shared" si="62"/>
        <v>0.65849048697830792</v>
      </c>
    </row>
    <row r="33" spans="1:34" s="6" customFormat="1" ht="21" customHeight="1" thickBot="1" x14ac:dyDescent="0.25">
      <c r="A33" s="59" t="s">
        <v>60</v>
      </c>
      <c r="B33" s="78">
        <f>B29</f>
        <v>0.22075239976998107</v>
      </c>
      <c r="C33" s="78">
        <f t="shared" ref="C33:U33" si="64">C29</f>
        <v>0.22933818973662784</v>
      </c>
      <c r="D33" s="78">
        <f t="shared" si="64"/>
        <v>0.22465614281007953</v>
      </c>
      <c r="E33" s="78">
        <f t="shared" si="64"/>
        <v>0.21769402728938964</v>
      </c>
      <c r="F33" s="78">
        <f t="shared" si="64"/>
        <v>0.22464067235816906</v>
      </c>
      <c r="G33" s="78">
        <f t="shared" si="64"/>
        <v>0.22200022404274136</v>
      </c>
      <c r="H33" s="78">
        <f t="shared" si="64"/>
        <v>0.21236951014181302</v>
      </c>
      <c r="I33" s="78">
        <f t="shared" si="64"/>
        <v>0.25535657386955868</v>
      </c>
      <c r="J33" s="78">
        <f t="shared" si="64"/>
        <v>0.25413269339855282</v>
      </c>
      <c r="K33" s="78">
        <f t="shared" si="64"/>
        <v>0.266645270381549</v>
      </c>
      <c r="L33" s="78">
        <f t="shared" si="64"/>
        <v>0.26405833342908391</v>
      </c>
      <c r="M33" s="78">
        <f t="shared" si="64"/>
        <v>0.26657554446888748</v>
      </c>
      <c r="N33" s="78">
        <f t="shared" si="64"/>
        <v>0.26118339668950474</v>
      </c>
      <c r="O33" s="78">
        <f t="shared" si="64"/>
        <v>0.27221031124979722</v>
      </c>
      <c r="P33" s="78">
        <f t="shared" si="64"/>
        <v>0.27368179469947257</v>
      </c>
      <c r="Q33" s="78">
        <f t="shared" si="64"/>
        <v>0.27545084226893557</v>
      </c>
      <c r="R33" s="78">
        <f t="shared" si="64"/>
        <v>0.27894613924987222</v>
      </c>
      <c r="S33" s="78">
        <f t="shared" si="64"/>
        <v>0.26729255972042554</v>
      </c>
      <c r="T33" s="78">
        <f t="shared" si="64"/>
        <v>0.27243563740998339</v>
      </c>
      <c r="U33" s="78">
        <f t="shared" si="64"/>
        <v>0.26484003656593197</v>
      </c>
      <c r="V33" s="78">
        <f t="shared" ref="V33:Y33" si="65">V29</f>
        <v>0.28027167908668477</v>
      </c>
      <c r="W33" s="78">
        <f t="shared" si="65"/>
        <v>0.27388521753455292</v>
      </c>
      <c r="X33" s="78">
        <f t="shared" si="65"/>
        <v>0.26454557270964663</v>
      </c>
      <c r="Y33" s="78">
        <f t="shared" si="65"/>
        <v>0.27465506908806009</v>
      </c>
      <c r="Z33" s="78">
        <f t="shared" ref="Z33:AC33" si="66">Z29</f>
        <v>0.27206359144907694</v>
      </c>
      <c r="AA33" s="78">
        <f t="shared" si="66"/>
        <v>0.28227804182966404</v>
      </c>
      <c r="AB33" s="78">
        <f t="shared" si="66"/>
        <v>0.30056881109132294</v>
      </c>
      <c r="AC33" s="78">
        <f t="shared" si="66"/>
        <v>0.29943372833280901</v>
      </c>
      <c r="AD33" s="78">
        <f t="shared" ref="AD33:AH33" si="67">AD29</f>
        <v>0.29591823188207683</v>
      </c>
      <c r="AE33" s="78">
        <f t="shared" ref="AE33:AG33" si="68">AE29</f>
        <v>0.31688715084696539</v>
      </c>
      <c r="AF33" s="78">
        <f t="shared" si="68"/>
        <v>0.32508647954182729</v>
      </c>
      <c r="AG33" s="78">
        <f t="shared" si="68"/>
        <v>0.29121991914548484</v>
      </c>
      <c r="AH33" s="78">
        <f t="shared" si="67"/>
        <v>0.34150951302169208</v>
      </c>
    </row>
    <row r="55" spans="1:34" s="5" customFormat="1" ht="10.5" x14ac:dyDescent="0.2">
      <c r="A55" s="5" t="s">
        <v>19</v>
      </c>
      <c r="B55" s="45">
        <f>B8</f>
        <v>116.35993999999999</v>
      </c>
      <c r="C55" s="45">
        <f t="shared" ref="C55:S55" si="69">C8</f>
        <v>117.796834782609</v>
      </c>
      <c r="D55" s="45">
        <f t="shared" si="69"/>
        <v>111.19610434782599</v>
      </c>
      <c r="E55" s="45">
        <f t="shared" si="69"/>
        <v>103.678782608696</v>
      </c>
      <c r="F55" s="45">
        <f t="shared" si="69"/>
        <v>95.681947826086898</v>
      </c>
      <c r="G55" s="45">
        <f t="shared" si="69"/>
        <v>114.208973913043</v>
      </c>
      <c r="H55" s="45">
        <f t="shared" si="69"/>
        <v>127.327686956522</v>
      </c>
      <c r="I55" s="45">
        <f t="shared" si="69"/>
        <v>71.298939130434704</v>
      </c>
      <c r="J55" s="45">
        <f t="shared" si="69"/>
        <v>86.812699954231306</v>
      </c>
      <c r="K55" s="45">
        <f t="shared" si="69"/>
        <v>97.911837344822402</v>
      </c>
      <c r="L55" s="45">
        <f t="shared" si="69"/>
        <v>104.263851293044</v>
      </c>
      <c r="M55" s="45">
        <f t="shared" si="69"/>
        <v>122.381040081546</v>
      </c>
      <c r="N55" s="45">
        <f t="shared" si="69"/>
        <v>147.13425601440099</v>
      </c>
      <c r="O55" s="45">
        <f t="shared" si="69"/>
        <v>78.2587459033643</v>
      </c>
      <c r="P55" s="45">
        <f t="shared" si="69"/>
        <v>84.8024294826279</v>
      </c>
      <c r="Q55" s="45">
        <f t="shared" si="69"/>
        <v>81.996231011598894</v>
      </c>
      <c r="R55" s="45">
        <f t="shared" si="69"/>
        <v>78.120534156462796</v>
      </c>
      <c r="S55" s="45">
        <f t="shared" si="69"/>
        <v>80.857130777734298</v>
      </c>
      <c r="T55" s="45">
        <f t="shared" ref="T55:U55" si="70">T8</f>
        <v>66.023188837491304</v>
      </c>
      <c r="U55" s="45">
        <f t="shared" si="70"/>
        <v>74.996016846547406</v>
      </c>
      <c r="V55" s="45">
        <f t="shared" ref="V55:Y55" si="71">V8</f>
        <v>82.323072563907999</v>
      </c>
      <c r="W55" s="45">
        <f t="shared" si="71"/>
        <v>81.601154679597499</v>
      </c>
      <c r="X55" s="45">
        <f t="shared" si="71"/>
        <v>89.134099655503704</v>
      </c>
      <c r="Y55" s="45">
        <f t="shared" si="71"/>
        <v>63.027708059005597</v>
      </c>
      <c r="Z55" s="45">
        <f t="shared" ref="Z55:AC55" si="72">Z8</f>
        <v>68.778435951111106</v>
      </c>
      <c r="AA55" s="45">
        <f t="shared" si="72"/>
        <v>86.456592017133701</v>
      </c>
      <c r="AB55" s="45">
        <f t="shared" si="72"/>
        <v>91.640273633461902</v>
      </c>
      <c r="AC55" s="45">
        <f t="shared" si="72"/>
        <v>91.757731267823104</v>
      </c>
      <c r="AD55" s="45">
        <f t="shared" ref="AD55:AH55" si="73">AD8</f>
        <v>92.828723603835201</v>
      </c>
      <c r="AE55" s="45">
        <f t="shared" ref="AE55:AG55" si="74">AE8</f>
        <v>86.096963614184006</v>
      </c>
      <c r="AF55" s="45">
        <f t="shared" si="74"/>
        <v>89.715731522696203</v>
      </c>
      <c r="AG55" s="45">
        <f t="shared" si="74"/>
        <v>89.759292885320093</v>
      </c>
      <c r="AH55" s="45">
        <f t="shared" si="73"/>
        <v>82.966386758662296</v>
      </c>
    </row>
    <row r="56" spans="1:34" s="5" customFormat="1" ht="10.5" x14ac:dyDescent="0.2">
      <c r="A56" s="5" t="s">
        <v>20</v>
      </c>
      <c r="B56" s="45">
        <f>B13</f>
        <v>246.30481713683599</v>
      </c>
      <c r="C56" s="45">
        <f t="shared" ref="C56:S56" si="75">C13</f>
        <v>228.63252</v>
      </c>
      <c r="D56" s="45">
        <f t="shared" si="75"/>
        <v>258.66888</v>
      </c>
      <c r="E56" s="45">
        <f t="shared" si="75"/>
        <v>271.10268000000002</v>
      </c>
      <c r="F56" s="45">
        <f t="shared" si="75"/>
        <v>262.25439999999998</v>
      </c>
      <c r="G56" s="45">
        <f t="shared" si="75"/>
        <v>263.95787999999999</v>
      </c>
      <c r="H56" s="45">
        <f t="shared" si="75"/>
        <v>321.17599999999999</v>
      </c>
      <c r="I56" s="45">
        <f t="shared" si="75"/>
        <v>266.262</v>
      </c>
      <c r="J56" s="45">
        <f t="shared" si="75"/>
        <v>275.41322561619103</v>
      </c>
      <c r="K56" s="45">
        <f t="shared" si="75"/>
        <v>279.76496110396698</v>
      </c>
      <c r="L56" s="45">
        <f t="shared" si="75"/>
        <v>283.03159784846599</v>
      </c>
      <c r="M56" s="45">
        <f t="shared" si="75"/>
        <v>259.26017355139601</v>
      </c>
      <c r="N56" s="45">
        <f t="shared" si="75"/>
        <v>259.28641532278903</v>
      </c>
      <c r="O56" s="45">
        <f t="shared" si="75"/>
        <v>275.54096631133501</v>
      </c>
      <c r="P56" s="45">
        <f t="shared" si="75"/>
        <v>273.92033090882802</v>
      </c>
      <c r="Q56" s="45">
        <f t="shared" si="75"/>
        <v>278.89111459179401</v>
      </c>
      <c r="R56" s="45">
        <f t="shared" si="75"/>
        <v>286.49998078702703</v>
      </c>
      <c r="S56" s="45">
        <f t="shared" si="75"/>
        <v>279.301324893328</v>
      </c>
      <c r="T56" s="45">
        <f t="shared" ref="T56:U56" si="76">T13</f>
        <v>244.00725007735099</v>
      </c>
      <c r="U56" s="45">
        <f t="shared" si="76"/>
        <v>226.024207122962</v>
      </c>
      <c r="V56" s="45">
        <f t="shared" ref="V56:Y56" si="77">V13</f>
        <v>204.65631070366999</v>
      </c>
      <c r="W56" s="45">
        <f t="shared" si="77"/>
        <v>192.84064176563001</v>
      </c>
      <c r="X56" s="45">
        <f t="shared" si="77"/>
        <v>121.59160704</v>
      </c>
      <c r="Y56" s="45">
        <f t="shared" si="77"/>
        <v>39.986048000066901</v>
      </c>
      <c r="Z56" s="45">
        <f t="shared" ref="Z56:AC56" si="78">Z13</f>
        <v>12.319939353852501</v>
      </c>
      <c r="AA56" s="45">
        <f t="shared" si="78"/>
        <v>10.586708025732801</v>
      </c>
      <c r="AB56" s="45">
        <f t="shared" si="78"/>
        <v>1.2652588</v>
      </c>
      <c r="AC56" s="45">
        <f t="shared" si="78"/>
        <v>7.4719990836798296</v>
      </c>
      <c r="AD56" s="45">
        <f t="shared" ref="AD56:AH56" si="79">AD13</f>
        <v>2.9854699470747601</v>
      </c>
      <c r="AE56" s="45">
        <f t="shared" ref="AE56:AG56" si="80">AE13</f>
        <v>1.9652531477050801</v>
      </c>
      <c r="AF56" s="45">
        <f t="shared" si="80"/>
        <v>5.0904848609968398E-2</v>
      </c>
      <c r="AG56" s="45">
        <f t="shared" si="80"/>
        <v>3.6480000000000999E-3</v>
      </c>
      <c r="AH56" s="45">
        <f t="shared" si="79"/>
        <v>16.195077120000001</v>
      </c>
    </row>
    <row r="57" spans="1:34" s="5" customFormat="1" ht="10.5" x14ac:dyDescent="0.2">
      <c r="A57" s="5" t="s">
        <v>7</v>
      </c>
      <c r="B57" s="45">
        <f>B14</f>
        <v>30.7</v>
      </c>
      <c r="C57" s="45">
        <f t="shared" ref="C57:S57" si="81">C14</f>
        <v>28.6</v>
      </c>
      <c r="D57" s="45">
        <f t="shared" si="81"/>
        <v>32</v>
      </c>
      <c r="E57" s="45">
        <f t="shared" si="81"/>
        <v>34.700000000000003</v>
      </c>
      <c r="F57" s="45">
        <f t="shared" si="81"/>
        <v>35.700000000000003</v>
      </c>
      <c r="G57" s="45">
        <f t="shared" si="81"/>
        <v>29.6</v>
      </c>
      <c r="H57" s="45">
        <f t="shared" si="81"/>
        <v>18.8</v>
      </c>
      <c r="I57" s="45">
        <f t="shared" si="81"/>
        <v>47.4</v>
      </c>
      <c r="J57" s="45">
        <f t="shared" si="81"/>
        <v>50.2</v>
      </c>
      <c r="K57" s="45">
        <f t="shared" si="81"/>
        <v>35.6</v>
      </c>
      <c r="L57" s="45">
        <f t="shared" si="81"/>
        <v>46.800205463978102</v>
      </c>
      <c r="M57" s="45">
        <f t="shared" si="81"/>
        <v>66.802989026896199</v>
      </c>
      <c r="N57" s="45">
        <f t="shared" si="81"/>
        <v>107.317922948214</v>
      </c>
      <c r="O57" s="45">
        <f t="shared" si="81"/>
        <v>153.914886911868</v>
      </c>
      <c r="P57" s="45">
        <f t="shared" si="81"/>
        <v>161.60337659254199</v>
      </c>
      <c r="Q57" s="45">
        <f t="shared" si="81"/>
        <v>161.532892553826</v>
      </c>
      <c r="R57" s="45">
        <f t="shared" si="81"/>
        <v>154.890428641592</v>
      </c>
      <c r="S57" s="45">
        <f t="shared" si="81"/>
        <v>170.82222478027501</v>
      </c>
      <c r="T57" s="45">
        <f t="shared" ref="T57:U57" si="82">T14</f>
        <v>204.106271097297</v>
      </c>
      <c r="U57" s="45">
        <f t="shared" si="82"/>
        <v>189.37675346060399</v>
      </c>
      <c r="V57" s="45">
        <f t="shared" ref="V57:Y57" si="83">V14</f>
        <v>226.631894671715</v>
      </c>
      <c r="W57" s="45">
        <f t="shared" si="83"/>
        <v>218.67219103955</v>
      </c>
      <c r="X57" s="45">
        <f t="shared" si="83"/>
        <v>314.24220862826297</v>
      </c>
      <c r="Y57" s="45">
        <f t="shared" si="83"/>
        <v>384.27961207790003</v>
      </c>
      <c r="Z57" s="45">
        <f t="shared" ref="Z57:AC57" si="84">Z14</f>
        <v>393.46409416084401</v>
      </c>
      <c r="AA57" s="45">
        <f t="shared" si="84"/>
        <v>356.79721748380399</v>
      </c>
      <c r="AB57" s="45">
        <f t="shared" si="84"/>
        <v>318.80335813674401</v>
      </c>
      <c r="AC57" s="45">
        <f t="shared" si="84"/>
        <v>338.44183135683102</v>
      </c>
      <c r="AD57" s="45">
        <f t="shared" ref="AD57:AH57" si="85">AD14</f>
        <v>327.59957775490801</v>
      </c>
      <c r="AE57" s="45">
        <f t="shared" ref="AE57:AG57" si="86">AE14</f>
        <v>322.91835606208298</v>
      </c>
      <c r="AF57" s="45">
        <f t="shared" si="86"/>
        <v>272.10986994976599</v>
      </c>
      <c r="AG57" s="45">
        <f t="shared" si="86"/>
        <v>345.694645926818</v>
      </c>
      <c r="AH57" s="45">
        <f t="shared" si="85"/>
        <v>244.93866530827799</v>
      </c>
    </row>
    <row r="58" spans="1:34" s="5" customFormat="1" ht="10.5" x14ac:dyDescent="0.2">
      <c r="A58" s="5" t="s">
        <v>58</v>
      </c>
      <c r="B58" s="45">
        <f>B15</f>
        <v>114.815201400375</v>
      </c>
      <c r="C58" s="45">
        <f t="shared" ref="C58:S58" si="87">C15</f>
        <v>116.14436263624</v>
      </c>
      <c r="D58" s="45">
        <f t="shared" si="87"/>
        <v>123.21487691817001</v>
      </c>
      <c r="E58" s="45">
        <f t="shared" si="87"/>
        <v>117.088734798131</v>
      </c>
      <c r="F58" s="45">
        <f t="shared" si="87"/>
        <v>118.51571550988599</v>
      </c>
      <c r="G58" s="45">
        <f t="shared" si="87"/>
        <v>119.126225952371</v>
      </c>
      <c r="H58" s="45">
        <f t="shared" si="87"/>
        <v>126.484844717746</v>
      </c>
      <c r="I58" s="45">
        <f t="shared" si="87"/>
        <v>132.492683385471</v>
      </c>
      <c r="J58" s="45">
        <f t="shared" si="87"/>
        <v>140.99920472792101</v>
      </c>
      <c r="K58" s="45">
        <f t="shared" si="87"/>
        <v>150.73870536542199</v>
      </c>
      <c r="L58" s="45">
        <f t="shared" si="87"/>
        <v>156.185537964742</v>
      </c>
      <c r="M58" s="45">
        <f t="shared" si="87"/>
        <v>163.35811020327901</v>
      </c>
      <c r="N58" s="45">
        <f t="shared" si="87"/>
        <v>181.96826365330401</v>
      </c>
      <c r="O58" s="45">
        <f t="shared" si="87"/>
        <v>190.31102115356899</v>
      </c>
      <c r="P58" s="45">
        <f t="shared" si="87"/>
        <v>196.35168549265899</v>
      </c>
      <c r="Q58" s="45">
        <f t="shared" si="87"/>
        <v>199.050609451735</v>
      </c>
      <c r="R58" s="45">
        <f t="shared" si="87"/>
        <v>201.505659300291</v>
      </c>
      <c r="S58" s="45">
        <f t="shared" si="87"/>
        <v>193.95159759096401</v>
      </c>
      <c r="T58" s="45">
        <f t="shared" ref="T58:U58" si="88">T15</f>
        <v>192.92467955743999</v>
      </c>
      <c r="U58" s="45">
        <f t="shared" si="88"/>
        <v>177.09015988072099</v>
      </c>
      <c r="V58" s="45">
        <f t="shared" ref="V58:Y58" si="89">V15</f>
        <v>200.27938620692899</v>
      </c>
      <c r="W58" s="45">
        <f t="shared" si="89"/>
        <v>186.23583462884201</v>
      </c>
      <c r="X58" s="45">
        <f t="shared" si="89"/>
        <v>188.98961231912099</v>
      </c>
      <c r="Y58" s="45">
        <f t="shared" si="89"/>
        <v>184.523467611256</v>
      </c>
      <c r="Z58" s="45">
        <f t="shared" ref="Z58:AC58" si="90">Z15</f>
        <v>177.36632657742601</v>
      </c>
      <c r="AA58" s="45">
        <f t="shared" si="90"/>
        <v>178.49429701795401</v>
      </c>
      <c r="AB58" s="45">
        <f t="shared" si="90"/>
        <v>176.924983782174</v>
      </c>
      <c r="AC58" s="45">
        <f t="shared" si="90"/>
        <v>187.06820524002299</v>
      </c>
      <c r="AD58" s="45">
        <f t="shared" ref="AD58:AH58" si="91">AD15</f>
        <v>177.95639903002299</v>
      </c>
      <c r="AE58" s="45">
        <f t="shared" ref="AE58:AG58" si="92">AE15</f>
        <v>190.648565250888</v>
      </c>
      <c r="AF58" s="45">
        <f t="shared" si="92"/>
        <v>174.30553663383401</v>
      </c>
      <c r="AG58" s="45">
        <f t="shared" si="92"/>
        <v>178.91857664768199</v>
      </c>
      <c r="AH58" s="45">
        <f t="shared" si="91"/>
        <v>178.45886899381199</v>
      </c>
    </row>
    <row r="59" spans="1:34" s="5" customFormat="1" ht="10.5" x14ac:dyDescent="0.2">
      <c r="A59" s="5" t="s">
        <v>101</v>
      </c>
      <c r="B59" s="45">
        <f>B9+B10+B11+B12+B16</f>
        <v>11.92855</v>
      </c>
      <c r="C59" s="45">
        <f t="shared" ref="C59:AC59" si="93">C9+C10+C11+C12+C16</f>
        <v>15.258999999999999</v>
      </c>
      <c r="D59" s="45">
        <f t="shared" si="93"/>
        <v>23.38</v>
      </c>
      <c r="E59" s="45">
        <f t="shared" si="93"/>
        <v>11.289</v>
      </c>
      <c r="F59" s="45">
        <f t="shared" si="93"/>
        <v>15.427</v>
      </c>
      <c r="G59" s="45">
        <f t="shared" si="93"/>
        <v>9.7110000000000003</v>
      </c>
      <c r="H59" s="45">
        <f t="shared" si="93"/>
        <v>1.8</v>
      </c>
      <c r="I59" s="45">
        <f t="shared" si="93"/>
        <v>1.4</v>
      </c>
      <c r="J59" s="45">
        <f t="shared" si="93"/>
        <v>1.4</v>
      </c>
      <c r="K59" s="45">
        <f t="shared" si="93"/>
        <v>1.3</v>
      </c>
      <c r="L59" s="45">
        <f t="shared" si="93"/>
        <v>1.2</v>
      </c>
      <c r="M59" s="45">
        <f t="shared" si="93"/>
        <v>1</v>
      </c>
      <c r="N59" s="45">
        <f t="shared" si="93"/>
        <v>1</v>
      </c>
      <c r="O59" s="45">
        <f t="shared" si="93"/>
        <v>1.1066803288868501</v>
      </c>
      <c r="P59" s="45">
        <f t="shared" si="93"/>
        <v>0.76736129331561498</v>
      </c>
      <c r="Q59" s="45">
        <f t="shared" si="93"/>
        <v>1.1648423461799999</v>
      </c>
      <c r="R59" s="45">
        <f t="shared" si="93"/>
        <v>1.3653588874976501</v>
      </c>
      <c r="S59" s="45">
        <f t="shared" si="93"/>
        <v>0.68312177962999998</v>
      </c>
      <c r="T59" s="45">
        <f t="shared" si="93"/>
        <v>1.0863454020800001</v>
      </c>
      <c r="U59" s="45">
        <f t="shared" si="93"/>
        <v>1.1812489987799999</v>
      </c>
      <c r="V59" s="45">
        <f t="shared" si="93"/>
        <v>0.69950372081000001</v>
      </c>
      <c r="W59" s="45">
        <f t="shared" si="93"/>
        <v>0.62785724159</v>
      </c>
      <c r="X59" s="45">
        <f t="shared" si="93"/>
        <v>0.43587680295999998</v>
      </c>
      <c r="Y59" s="45">
        <f t="shared" si="93"/>
        <v>2.02733352886885E-2</v>
      </c>
      <c r="Z59" s="45">
        <f t="shared" si="93"/>
        <v>8.7096119639349496E-4</v>
      </c>
      <c r="AA59" s="45">
        <f t="shared" si="93"/>
        <v>2.2597426715583401E-4</v>
      </c>
      <c r="AB59" s="45">
        <f t="shared" si="93"/>
        <v>0</v>
      </c>
      <c r="AC59" s="45">
        <f t="shared" si="93"/>
        <v>1.58916320174603E-4</v>
      </c>
      <c r="AD59" s="45">
        <f t="shared" ref="AD59:AH59" si="94">AD9+AD10+AD11+AD12+AD16</f>
        <v>5.1285030188751102E-6</v>
      </c>
      <c r="AE59" s="45">
        <f t="shared" ref="AE59:AG59" si="95">AE9+AE10+AE11+AE12+AE16</f>
        <v>6.8856783806677406E-5</v>
      </c>
      <c r="AF59" s="45">
        <f t="shared" si="95"/>
        <v>1.19847455869717E-5</v>
      </c>
      <c r="AG59" s="45">
        <f t="shared" si="95"/>
        <v>0</v>
      </c>
      <c r="AH59" s="45">
        <f t="shared" si="94"/>
        <v>0</v>
      </c>
    </row>
    <row r="60" spans="1:34" s="5" customFormat="1" ht="10.5" x14ac:dyDescent="0.2"/>
  </sheetData>
  <mergeCells count="2">
    <mergeCell ref="A6:A7"/>
    <mergeCell ref="B6:AH6"/>
  </mergeCells>
  <phoneticPr fontId="0" type="noConversion"/>
  <printOptions horizontalCentered="1" verticalCentered="1"/>
  <pageMargins left="0.23" right="0.23" top="0.28000000000000003" bottom="0.27" header="0" footer="0"/>
  <pageSetup paperSize="9" scale="44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4:XEM50"/>
  <sheetViews>
    <sheetView zoomScaleNormal="100" workbookViewId="0">
      <selection activeCell="D1" sqref="D1"/>
    </sheetView>
  </sheetViews>
  <sheetFormatPr defaultColWidth="11.42578125" defaultRowHeight="10.5" x14ac:dyDescent="0.15"/>
  <cols>
    <col min="1" max="1" width="2.85546875" style="1" customWidth="1"/>
    <col min="2" max="2" width="19.42578125" style="1" customWidth="1"/>
    <col min="3" max="20" width="9" style="1" customWidth="1"/>
    <col min="21" max="21" width="9.140625" style="1" customWidth="1"/>
    <col min="22" max="22" width="9.5703125" style="1" customWidth="1"/>
    <col min="23" max="35" width="9.7109375" style="1" customWidth="1"/>
    <col min="36" max="16384" width="11.42578125" style="1"/>
  </cols>
  <sheetData>
    <row r="4" spans="1:1007 1027:2047 2067:3067 3087:4087 4107:5107 5127:6127 6147:7167 7187:8187 8207:9207 9227:10227 10247:11247 11267:12287 12307:13307 13327:14327 14347:15347 15367:16367" ht="12.75" x14ac:dyDescent="0.2">
      <c r="A4" s="13" t="s">
        <v>84</v>
      </c>
      <c r="B4" s="7"/>
    </row>
    <row r="5" spans="1:1007 1027:2047 2067:3067 3087:4087 4107:5107 5127:6127 6147:7167 7187:8187 8207:9207 9227:10227 10247:11247 11267:12287 12307:13307 13327:14327 14347:15347 15367:16367" ht="12.75" x14ac:dyDescent="0.2">
      <c r="A5" s="13"/>
      <c r="B5" s="7"/>
      <c r="AE5" s="77"/>
      <c r="AF5" s="77"/>
      <c r="AG5" s="77"/>
      <c r="AH5" s="77"/>
      <c r="AI5" s="77" t="s">
        <v>90</v>
      </c>
    </row>
    <row r="6" spans="1:1007 1027:2047 2067:3067 3087:4087 4107:5107 5127:6127 6147:7167 7187:8187 8207:9207 9227:10227 10247:11247 11267:12287 12307:13307 13327:14327 14347:15347 15367:16367" ht="18.75" customHeight="1" x14ac:dyDescent="0.2">
      <c r="A6" s="104" t="s">
        <v>93</v>
      </c>
      <c r="B6" s="104"/>
      <c r="C6" s="97" t="s">
        <v>45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9"/>
      <c r="AF6" s="99"/>
      <c r="AG6" s="99"/>
      <c r="AH6" s="99"/>
      <c r="AI6" s="99"/>
    </row>
    <row r="7" spans="1:1007 1027:2047 2067:3067 3087:4087 4107:5107 5127:6127 6147:7167 7187:8187 8207:9207 9227:10227 10247:11247 11267:12287 12307:13307 13327:14327 14347:15347 15367:16367" s="5" customFormat="1" ht="24" customHeight="1" x14ac:dyDescent="0.2">
      <c r="A7" s="105"/>
      <c r="B7" s="105"/>
      <c r="C7" s="84">
        <v>1990</v>
      </c>
      <c r="D7" s="85">
        <v>1991</v>
      </c>
      <c r="E7" s="85">
        <v>1992</v>
      </c>
      <c r="F7" s="85">
        <v>1993</v>
      </c>
      <c r="G7" s="85">
        <v>1994</v>
      </c>
      <c r="H7" s="85">
        <v>1995</v>
      </c>
      <c r="I7" s="85">
        <v>1996</v>
      </c>
      <c r="J7" s="85">
        <v>1997</v>
      </c>
      <c r="K7" s="85">
        <v>1998</v>
      </c>
      <c r="L7" s="85">
        <v>1999</v>
      </c>
      <c r="M7" s="85">
        <v>2000</v>
      </c>
      <c r="N7" s="85">
        <v>2001</v>
      </c>
      <c r="O7" s="85">
        <v>2002</v>
      </c>
      <c r="P7" s="85">
        <v>2003</v>
      </c>
      <c r="Q7" s="85">
        <v>2004</v>
      </c>
      <c r="R7" s="85">
        <v>2005</v>
      </c>
      <c r="S7" s="85">
        <v>2006</v>
      </c>
      <c r="T7" s="85">
        <v>2007</v>
      </c>
      <c r="U7" s="85">
        <v>2008</v>
      </c>
      <c r="V7" s="85">
        <v>2009</v>
      </c>
      <c r="W7" s="85">
        <v>2010</v>
      </c>
      <c r="X7" s="85">
        <v>2011</v>
      </c>
      <c r="Y7" s="85">
        <v>2012</v>
      </c>
      <c r="Z7" s="85">
        <v>2013</v>
      </c>
      <c r="AA7" s="85">
        <v>2014</v>
      </c>
      <c r="AB7" s="85">
        <v>2015</v>
      </c>
      <c r="AC7" s="85">
        <v>2016</v>
      </c>
      <c r="AD7" s="85">
        <v>2017</v>
      </c>
      <c r="AE7" s="85">
        <v>2018</v>
      </c>
      <c r="AF7" s="85">
        <v>2019</v>
      </c>
      <c r="AG7" s="85">
        <v>2020</v>
      </c>
      <c r="AH7" s="85">
        <v>2021</v>
      </c>
      <c r="AI7" s="85">
        <v>2022</v>
      </c>
    </row>
    <row r="8" spans="1:1007 1027:2047 2067:3067 3087:4087 4107:5107 5127:6127 6147:7167 7187:8187 8207:9207 9227:10227 10247:11247 11267:12287 12307:13307 13327:14327 14347:15347 15367:16367" s="51" customFormat="1" ht="18" customHeight="1" x14ac:dyDescent="0.2">
      <c r="A8" s="48" t="s">
        <v>6</v>
      </c>
      <c r="B8" s="49"/>
      <c r="C8" s="49">
        <v>0.5</v>
      </c>
      <c r="D8" s="49">
        <v>0.7</v>
      </c>
      <c r="E8" s="49">
        <v>1.7</v>
      </c>
      <c r="F8" s="49">
        <v>1.5</v>
      </c>
      <c r="G8" s="49">
        <v>1.6</v>
      </c>
      <c r="H8" s="49">
        <v>1.5</v>
      </c>
      <c r="I8" s="49">
        <v>1.5</v>
      </c>
      <c r="J8" s="49">
        <v>7.5</v>
      </c>
      <c r="K8" s="49">
        <v>8.2000000000000011</v>
      </c>
      <c r="L8" s="49">
        <v>6.3</v>
      </c>
      <c r="M8" s="49">
        <v>6.6</v>
      </c>
      <c r="N8" s="49">
        <v>8.4</v>
      </c>
      <c r="O8" s="49">
        <v>8.1999999999999993</v>
      </c>
      <c r="P8" s="49">
        <v>8.5747499999999999</v>
      </c>
      <c r="Q8" s="49">
        <v>8.9974299999999996</v>
      </c>
      <c r="R8" s="49">
        <v>7.8023899999999999</v>
      </c>
      <c r="S8" s="49">
        <v>7.7787199999999999</v>
      </c>
      <c r="T8" s="49">
        <v>12.602919999999999</v>
      </c>
      <c r="U8" s="49">
        <v>11.19994</v>
      </c>
      <c r="V8" s="49">
        <v>9.21312</v>
      </c>
      <c r="W8" s="49">
        <v>11.237259999999999</v>
      </c>
      <c r="X8" s="49">
        <v>11.095929999999999</v>
      </c>
      <c r="Y8" s="49">
        <v>13.04923</v>
      </c>
      <c r="Z8" s="49">
        <v>11.625359999999999</v>
      </c>
      <c r="AA8" s="49">
        <v>11.71166</v>
      </c>
      <c r="AB8" s="49">
        <v>10.486410000000001</v>
      </c>
      <c r="AC8" s="49">
        <v>9.3257200000000005</v>
      </c>
      <c r="AD8" s="49">
        <v>14.80963</v>
      </c>
      <c r="AE8" s="49">
        <v>11.467230000000001</v>
      </c>
      <c r="AF8" s="49">
        <v>12.754</v>
      </c>
      <c r="AG8" s="49">
        <v>11.915369999999999</v>
      </c>
      <c r="AH8" s="49">
        <v>13.660129999999999</v>
      </c>
      <c r="AI8" s="49">
        <v>13.83643</v>
      </c>
      <c r="AU8" s="50"/>
      <c r="BO8" s="50"/>
      <c r="CI8" s="50"/>
      <c r="DC8" s="50"/>
      <c r="DW8" s="50"/>
      <c r="EQ8" s="50"/>
      <c r="FK8" s="50"/>
      <c r="GE8" s="50"/>
      <c r="GY8" s="50"/>
      <c r="HS8" s="50"/>
      <c r="IM8" s="50"/>
      <c r="JG8" s="50"/>
      <c r="KA8" s="50"/>
      <c r="KU8" s="50"/>
      <c r="LO8" s="50"/>
      <c r="MI8" s="50"/>
      <c r="NC8" s="50"/>
      <c r="NW8" s="50"/>
      <c r="OQ8" s="50"/>
      <c r="PK8" s="50"/>
      <c r="QE8" s="50"/>
      <c r="QY8" s="50"/>
      <c r="RS8" s="50"/>
      <c r="SM8" s="50"/>
      <c r="TG8" s="50"/>
      <c r="UA8" s="50"/>
      <c r="UU8" s="50"/>
      <c r="VO8" s="50"/>
      <c r="WI8" s="50"/>
      <c r="XC8" s="50"/>
      <c r="XW8" s="50"/>
      <c r="YQ8" s="50"/>
      <c r="ZK8" s="50"/>
      <c r="AAE8" s="50"/>
      <c r="AAY8" s="50"/>
      <c r="ABS8" s="50"/>
      <c r="ACM8" s="50"/>
      <c r="ADG8" s="50"/>
      <c r="AEA8" s="50"/>
      <c r="AEU8" s="50"/>
      <c r="AFO8" s="50"/>
      <c r="AGI8" s="50"/>
      <c r="AHC8" s="50"/>
      <c r="AHW8" s="50"/>
      <c r="AIQ8" s="50"/>
      <c r="AJK8" s="50"/>
      <c r="AKE8" s="50"/>
      <c r="AKY8" s="50"/>
      <c r="ALS8" s="50"/>
      <c r="AMM8" s="50"/>
      <c r="ANG8" s="50"/>
      <c r="AOA8" s="50"/>
      <c r="AOU8" s="50"/>
      <c r="APO8" s="50"/>
      <c r="AQI8" s="50"/>
      <c r="ARC8" s="50"/>
      <c r="ARW8" s="50"/>
      <c r="ASQ8" s="50"/>
      <c r="ATK8" s="50"/>
      <c r="AUE8" s="50"/>
      <c r="AUY8" s="50"/>
      <c r="AVS8" s="50"/>
      <c r="AWM8" s="50"/>
      <c r="AXG8" s="50"/>
      <c r="AYA8" s="50"/>
      <c r="AYU8" s="50"/>
      <c r="AZO8" s="50"/>
      <c r="BAI8" s="50"/>
      <c r="BBC8" s="50"/>
      <c r="BBW8" s="50"/>
      <c r="BCQ8" s="50"/>
      <c r="BDK8" s="50"/>
      <c r="BEE8" s="50"/>
      <c r="BEY8" s="50"/>
      <c r="BFS8" s="50"/>
      <c r="BGM8" s="50"/>
      <c r="BHG8" s="50"/>
      <c r="BIA8" s="50"/>
      <c r="BIU8" s="50"/>
      <c r="BJO8" s="50"/>
      <c r="BKI8" s="50"/>
      <c r="BLC8" s="50"/>
      <c r="BLW8" s="50"/>
      <c r="BMQ8" s="50"/>
      <c r="BNK8" s="50"/>
      <c r="BOE8" s="50"/>
      <c r="BOY8" s="50"/>
      <c r="BPS8" s="50"/>
      <c r="BQM8" s="50"/>
      <c r="BRG8" s="50"/>
      <c r="BSA8" s="50"/>
      <c r="BSU8" s="50"/>
      <c r="BTO8" s="50"/>
      <c r="BUI8" s="50"/>
      <c r="BVC8" s="50"/>
      <c r="BVW8" s="50"/>
      <c r="BWQ8" s="50"/>
      <c r="BXK8" s="50"/>
      <c r="BYE8" s="50"/>
      <c r="BYY8" s="50"/>
      <c r="BZS8" s="50"/>
      <c r="CAM8" s="50"/>
      <c r="CBG8" s="50"/>
      <c r="CCA8" s="50"/>
      <c r="CCU8" s="50"/>
      <c r="CDO8" s="50"/>
      <c r="CEI8" s="50"/>
      <c r="CFC8" s="50"/>
      <c r="CFW8" s="50"/>
      <c r="CGQ8" s="50"/>
      <c r="CHK8" s="50"/>
      <c r="CIE8" s="50"/>
      <c r="CIY8" s="50"/>
      <c r="CJS8" s="50"/>
      <c r="CKM8" s="50"/>
      <c r="CLG8" s="50"/>
      <c r="CMA8" s="50"/>
      <c r="CMU8" s="50"/>
      <c r="CNO8" s="50"/>
      <c r="COI8" s="50"/>
      <c r="CPC8" s="50"/>
      <c r="CPW8" s="50"/>
      <c r="CQQ8" s="50"/>
      <c r="CRK8" s="50"/>
      <c r="CSE8" s="50"/>
      <c r="CSY8" s="50"/>
      <c r="CTS8" s="50"/>
      <c r="CUM8" s="50"/>
      <c r="CVG8" s="50"/>
      <c r="CWA8" s="50"/>
      <c r="CWU8" s="50"/>
      <c r="CXO8" s="50"/>
      <c r="CYI8" s="50"/>
      <c r="CZC8" s="50"/>
      <c r="CZW8" s="50"/>
      <c r="DAQ8" s="50"/>
      <c r="DBK8" s="50"/>
      <c r="DCE8" s="50"/>
      <c r="DCY8" s="50"/>
      <c r="DDS8" s="50"/>
      <c r="DEM8" s="50"/>
      <c r="DFG8" s="50"/>
      <c r="DGA8" s="50"/>
      <c r="DGU8" s="50"/>
      <c r="DHO8" s="50"/>
      <c r="DII8" s="50"/>
      <c r="DJC8" s="50"/>
      <c r="DJW8" s="50"/>
      <c r="DKQ8" s="50"/>
      <c r="DLK8" s="50"/>
      <c r="DME8" s="50"/>
      <c r="DMY8" s="50"/>
      <c r="DNS8" s="50"/>
      <c r="DOM8" s="50"/>
      <c r="DPG8" s="50"/>
      <c r="DQA8" s="50"/>
      <c r="DQU8" s="50"/>
      <c r="DRO8" s="50"/>
      <c r="DSI8" s="50"/>
      <c r="DTC8" s="50"/>
      <c r="DTW8" s="50"/>
      <c r="DUQ8" s="50"/>
      <c r="DVK8" s="50"/>
      <c r="DWE8" s="50"/>
      <c r="DWY8" s="50"/>
      <c r="DXS8" s="50"/>
      <c r="DYM8" s="50"/>
      <c r="DZG8" s="50"/>
      <c r="EAA8" s="50"/>
      <c r="EAU8" s="50"/>
      <c r="EBO8" s="50"/>
      <c r="ECI8" s="50"/>
      <c r="EDC8" s="50"/>
      <c r="EDW8" s="50"/>
      <c r="EEQ8" s="50"/>
      <c r="EFK8" s="50"/>
      <c r="EGE8" s="50"/>
      <c r="EGY8" s="50"/>
      <c r="EHS8" s="50"/>
      <c r="EIM8" s="50"/>
      <c r="EJG8" s="50"/>
      <c r="EKA8" s="50"/>
      <c r="EKU8" s="50"/>
      <c r="ELO8" s="50"/>
      <c r="EMI8" s="50"/>
      <c r="ENC8" s="50"/>
      <c r="ENW8" s="50"/>
      <c r="EOQ8" s="50"/>
      <c r="EPK8" s="50"/>
      <c r="EQE8" s="50"/>
      <c r="EQY8" s="50"/>
      <c r="ERS8" s="50"/>
      <c r="ESM8" s="50"/>
      <c r="ETG8" s="50"/>
      <c r="EUA8" s="50"/>
      <c r="EUU8" s="50"/>
      <c r="EVO8" s="50"/>
      <c r="EWI8" s="50"/>
      <c r="EXC8" s="50"/>
      <c r="EXW8" s="50"/>
      <c r="EYQ8" s="50"/>
      <c r="EZK8" s="50"/>
      <c r="FAE8" s="50"/>
      <c r="FAY8" s="50"/>
      <c r="FBS8" s="50"/>
      <c r="FCM8" s="50"/>
      <c r="FDG8" s="50"/>
      <c r="FEA8" s="50"/>
      <c r="FEU8" s="50"/>
      <c r="FFO8" s="50"/>
      <c r="FGI8" s="50"/>
      <c r="FHC8" s="50"/>
      <c r="FHW8" s="50"/>
      <c r="FIQ8" s="50"/>
      <c r="FJK8" s="50"/>
      <c r="FKE8" s="50"/>
      <c r="FKY8" s="50"/>
      <c r="FLS8" s="50"/>
      <c r="FMM8" s="50"/>
      <c r="FNG8" s="50"/>
      <c r="FOA8" s="50"/>
      <c r="FOU8" s="50"/>
      <c r="FPO8" s="50"/>
      <c r="FQI8" s="50"/>
      <c r="FRC8" s="50"/>
      <c r="FRW8" s="50"/>
      <c r="FSQ8" s="50"/>
      <c r="FTK8" s="50"/>
      <c r="FUE8" s="50"/>
      <c r="FUY8" s="50"/>
      <c r="FVS8" s="50"/>
      <c r="FWM8" s="50"/>
      <c r="FXG8" s="50"/>
      <c r="FYA8" s="50"/>
      <c r="FYU8" s="50"/>
      <c r="FZO8" s="50"/>
      <c r="GAI8" s="50"/>
      <c r="GBC8" s="50"/>
      <c r="GBW8" s="50"/>
      <c r="GCQ8" s="50"/>
      <c r="GDK8" s="50"/>
      <c r="GEE8" s="50"/>
      <c r="GEY8" s="50"/>
      <c r="GFS8" s="50"/>
      <c r="GGM8" s="50"/>
      <c r="GHG8" s="50"/>
      <c r="GIA8" s="50"/>
      <c r="GIU8" s="50"/>
      <c r="GJO8" s="50"/>
      <c r="GKI8" s="50"/>
      <c r="GLC8" s="50"/>
      <c r="GLW8" s="50"/>
      <c r="GMQ8" s="50"/>
      <c r="GNK8" s="50"/>
      <c r="GOE8" s="50"/>
      <c r="GOY8" s="50"/>
      <c r="GPS8" s="50"/>
      <c r="GQM8" s="50"/>
      <c r="GRG8" s="50"/>
      <c r="GSA8" s="50"/>
      <c r="GSU8" s="50"/>
      <c r="GTO8" s="50"/>
      <c r="GUI8" s="50"/>
      <c r="GVC8" s="50"/>
      <c r="GVW8" s="50"/>
      <c r="GWQ8" s="50"/>
      <c r="GXK8" s="50"/>
      <c r="GYE8" s="50"/>
      <c r="GYY8" s="50"/>
      <c r="GZS8" s="50"/>
      <c r="HAM8" s="50"/>
      <c r="HBG8" s="50"/>
      <c r="HCA8" s="50"/>
      <c r="HCU8" s="50"/>
      <c r="HDO8" s="50"/>
      <c r="HEI8" s="50"/>
      <c r="HFC8" s="50"/>
      <c r="HFW8" s="50"/>
      <c r="HGQ8" s="50"/>
      <c r="HHK8" s="50"/>
      <c r="HIE8" s="50"/>
      <c r="HIY8" s="50"/>
      <c r="HJS8" s="50"/>
      <c r="HKM8" s="50"/>
      <c r="HLG8" s="50"/>
      <c r="HMA8" s="50"/>
      <c r="HMU8" s="50"/>
      <c r="HNO8" s="50"/>
      <c r="HOI8" s="50"/>
      <c r="HPC8" s="50"/>
      <c r="HPW8" s="50"/>
      <c r="HQQ8" s="50"/>
      <c r="HRK8" s="50"/>
      <c r="HSE8" s="50"/>
      <c r="HSY8" s="50"/>
      <c r="HTS8" s="50"/>
      <c r="HUM8" s="50"/>
      <c r="HVG8" s="50"/>
      <c r="HWA8" s="50"/>
      <c r="HWU8" s="50"/>
      <c r="HXO8" s="50"/>
      <c r="HYI8" s="50"/>
      <c r="HZC8" s="50"/>
      <c r="HZW8" s="50"/>
      <c r="IAQ8" s="50"/>
      <c r="IBK8" s="50"/>
      <c r="ICE8" s="50"/>
      <c r="ICY8" s="50"/>
      <c r="IDS8" s="50"/>
      <c r="IEM8" s="50"/>
      <c r="IFG8" s="50"/>
      <c r="IGA8" s="50"/>
      <c r="IGU8" s="50"/>
      <c r="IHO8" s="50"/>
      <c r="III8" s="50"/>
      <c r="IJC8" s="50"/>
      <c r="IJW8" s="50"/>
      <c r="IKQ8" s="50"/>
      <c r="ILK8" s="50"/>
      <c r="IME8" s="50"/>
      <c r="IMY8" s="50"/>
      <c r="INS8" s="50"/>
      <c r="IOM8" s="50"/>
      <c r="IPG8" s="50"/>
      <c r="IQA8" s="50"/>
      <c r="IQU8" s="50"/>
      <c r="IRO8" s="50"/>
      <c r="ISI8" s="50"/>
      <c r="ITC8" s="50"/>
      <c r="ITW8" s="50"/>
      <c r="IUQ8" s="50"/>
      <c r="IVK8" s="50"/>
      <c r="IWE8" s="50"/>
      <c r="IWY8" s="50"/>
      <c r="IXS8" s="50"/>
      <c r="IYM8" s="50"/>
      <c r="IZG8" s="50"/>
      <c r="JAA8" s="50"/>
      <c r="JAU8" s="50"/>
      <c r="JBO8" s="50"/>
      <c r="JCI8" s="50"/>
      <c r="JDC8" s="50"/>
      <c r="JDW8" s="50"/>
      <c r="JEQ8" s="50"/>
      <c r="JFK8" s="50"/>
      <c r="JGE8" s="50"/>
      <c r="JGY8" s="50"/>
      <c r="JHS8" s="50"/>
      <c r="JIM8" s="50"/>
      <c r="JJG8" s="50"/>
      <c r="JKA8" s="50"/>
      <c r="JKU8" s="50"/>
      <c r="JLO8" s="50"/>
      <c r="JMI8" s="50"/>
      <c r="JNC8" s="50"/>
      <c r="JNW8" s="50"/>
      <c r="JOQ8" s="50"/>
      <c r="JPK8" s="50"/>
      <c r="JQE8" s="50"/>
      <c r="JQY8" s="50"/>
      <c r="JRS8" s="50"/>
      <c r="JSM8" s="50"/>
      <c r="JTG8" s="50"/>
      <c r="JUA8" s="50"/>
      <c r="JUU8" s="50"/>
      <c r="JVO8" s="50"/>
      <c r="JWI8" s="50"/>
      <c r="JXC8" s="50"/>
      <c r="JXW8" s="50"/>
      <c r="JYQ8" s="50"/>
      <c r="JZK8" s="50"/>
      <c r="KAE8" s="50"/>
      <c r="KAY8" s="50"/>
      <c r="KBS8" s="50"/>
      <c r="KCM8" s="50"/>
      <c r="KDG8" s="50"/>
      <c r="KEA8" s="50"/>
      <c r="KEU8" s="50"/>
      <c r="KFO8" s="50"/>
      <c r="KGI8" s="50"/>
      <c r="KHC8" s="50"/>
      <c r="KHW8" s="50"/>
      <c r="KIQ8" s="50"/>
      <c r="KJK8" s="50"/>
      <c r="KKE8" s="50"/>
      <c r="KKY8" s="50"/>
      <c r="KLS8" s="50"/>
      <c r="KMM8" s="50"/>
      <c r="KNG8" s="50"/>
      <c r="KOA8" s="50"/>
      <c r="KOU8" s="50"/>
      <c r="KPO8" s="50"/>
      <c r="KQI8" s="50"/>
      <c r="KRC8" s="50"/>
      <c r="KRW8" s="50"/>
      <c r="KSQ8" s="50"/>
      <c r="KTK8" s="50"/>
      <c r="KUE8" s="50"/>
      <c r="KUY8" s="50"/>
      <c r="KVS8" s="50"/>
      <c r="KWM8" s="50"/>
      <c r="KXG8" s="50"/>
      <c r="KYA8" s="50"/>
      <c r="KYU8" s="50"/>
      <c r="KZO8" s="50"/>
      <c r="LAI8" s="50"/>
      <c r="LBC8" s="50"/>
      <c r="LBW8" s="50"/>
      <c r="LCQ8" s="50"/>
      <c r="LDK8" s="50"/>
      <c r="LEE8" s="50"/>
      <c r="LEY8" s="50"/>
      <c r="LFS8" s="50"/>
      <c r="LGM8" s="50"/>
      <c r="LHG8" s="50"/>
      <c r="LIA8" s="50"/>
      <c r="LIU8" s="50"/>
      <c r="LJO8" s="50"/>
      <c r="LKI8" s="50"/>
      <c r="LLC8" s="50"/>
      <c r="LLW8" s="50"/>
      <c r="LMQ8" s="50"/>
      <c r="LNK8" s="50"/>
      <c r="LOE8" s="50"/>
      <c r="LOY8" s="50"/>
      <c r="LPS8" s="50"/>
      <c r="LQM8" s="50"/>
      <c r="LRG8" s="50"/>
      <c r="LSA8" s="50"/>
      <c r="LSU8" s="50"/>
      <c r="LTO8" s="50"/>
      <c r="LUI8" s="50"/>
      <c r="LVC8" s="50"/>
      <c r="LVW8" s="50"/>
      <c r="LWQ8" s="50"/>
      <c r="LXK8" s="50"/>
      <c r="LYE8" s="50"/>
      <c r="LYY8" s="50"/>
      <c r="LZS8" s="50"/>
      <c r="MAM8" s="50"/>
      <c r="MBG8" s="50"/>
      <c r="MCA8" s="50"/>
      <c r="MCU8" s="50"/>
      <c r="MDO8" s="50"/>
      <c r="MEI8" s="50"/>
      <c r="MFC8" s="50"/>
      <c r="MFW8" s="50"/>
      <c r="MGQ8" s="50"/>
      <c r="MHK8" s="50"/>
      <c r="MIE8" s="50"/>
      <c r="MIY8" s="50"/>
      <c r="MJS8" s="50"/>
      <c r="MKM8" s="50"/>
      <c r="MLG8" s="50"/>
      <c r="MMA8" s="50"/>
      <c r="MMU8" s="50"/>
      <c r="MNO8" s="50"/>
      <c r="MOI8" s="50"/>
      <c r="MPC8" s="50"/>
      <c r="MPW8" s="50"/>
      <c r="MQQ8" s="50"/>
      <c r="MRK8" s="50"/>
      <c r="MSE8" s="50"/>
      <c r="MSY8" s="50"/>
      <c r="MTS8" s="50"/>
      <c r="MUM8" s="50"/>
      <c r="MVG8" s="50"/>
      <c r="MWA8" s="50"/>
      <c r="MWU8" s="50"/>
      <c r="MXO8" s="50"/>
      <c r="MYI8" s="50"/>
      <c r="MZC8" s="50"/>
      <c r="MZW8" s="50"/>
      <c r="NAQ8" s="50"/>
      <c r="NBK8" s="50"/>
      <c r="NCE8" s="50"/>
      <c r="NCY8" s="50"/>
      <c r="NDS8" s="50"/>
      <c r="NEM8" s="50"/>
      <c r="NFG8" s="50"/>
      <c r="NGA8" s="50"/>
      <c r="NGU8" s="50"/>
      <c r="NHO8" s="50"/>
      <c r="NII8" s="50"/>
      <c r="NJC8" s="50"/>
      <c r="NJW8" s="50"/>
      <c r="NKQ8" s="50"/>
      <c r="NLK8" s="50"/>
      <c r="NME8" s="50"/>
      <c r="NMY8" s="50"/>
      <c r="NNS8" s="50"/>
      <c r="NOM8" s="50"/>
      <c r="NPG8" s="50"/>
      <c r="NQA8" s="50"/>
      <c r="NQU8" s="50"/>
      <c r="NRO8" s="50"/>
      <c r="NSI8" s="50"/>
      <c r="NTC8" s="50"/>
      <c r="NTW8" s="50"/>
      <c r="NUQ8" s="50"/>
      <c r="NVK8" s="50"/>
      <c r="NWE8" s="50"/>
      <c r="NWY8" s="50"/>
      <c r="NXS8" s="50"/>
      <c r="NYM8" s="50"/>
      <c r="NZG8" s="50"/>
      <c r="OAA8" s="50"/>
      <c r="OAU8" s="50"/>
      <c r="OBO8" s="50"/>
      <c r="OCI8" s="50"/>
      <c r="ODC8" s="50"/>
      <c r="ODW8" s="50"/>
      <c r="OEQ8" s="50"/>
      <c r="OFK8" s="50"/>
      <c r="OGE8" s="50"/>
      <c r="OGY8" s="50"/>
      <c r="OHS8" s="50"/>
      <c r="OIM8" s="50"/>
      <c r="OJG8" s="50"/>
      <c r="OKA8" s="50"/>
      <c r="OKU8" s="50"/>
      <c r="OLO8" s="50"/>
      <c r="OMI8" s="50"/>
      <c r="ONC8" s="50"/>
      <c r="ONW8" s="50"/>
      <c r="OOQ8" s="50"/>
      <c r="OPK8" s="50"/>
      <c r="OQE8" s="50"/>
      <c r="OQY8" s="50"/>
      <c r="ORS8" s="50"/>
      <c r="OSM8" s="50"/>
      <c r="OTG8" s="50"/>
      <c r="OUA8" s="50"/>
      <c r="OUU8" s="50"/>
      <c r="OVO8" s="50"/>
      <c r="OWI8" s="50"/>
      <c r="OXC8" s="50"/>
      <c r="OXW8" s="50"/>
      <c r="OYQ8" s="50"/>
      <c r="OZK8" s="50"/>
      <c r="PAE8" s="50"/>
      <c r="PAY8" s="50"/>
      <c r="PBS8" s="50"/>
      <c r="PCM8" s="50"/>
      <c r="PDG8" s="50"/>
      <c r="PEA8" s="50"/>
      <c r="PEU8" s="50"/>
      <c r="PFO8" s="50"/>
      <c r="PGI8" s="50"/>
      <c r="PHC8" s="50"/>
      <c r="PHW8" s="50"/>
      <c r="PIQ8" s="50"/>
      <c r="PJK8" s="50"/>
      <c r="PKE8" s="50"/>
      <c r="PKY8" s="50"/>
      <c r="PLS8" s="50"/>
      <c r="PMM8" s="50"/>
      <c r="PNG8" s="50"/>
      <c r="POA8" s="50"/>
      <c r="POU8" s="50"/>
      <c r="PPO8" s="50"/>
      <c r="PQI8" s="50"/>
      <c r="PRC8" s="50"/>
      <c r="PRW8" s="50"/>
      <c r="PSQ8" s="50"/>
      <c r="PTK8" s="50"/>
      <c r="PUE8" s="50"/>
      <c r="PUY8" s="50"/>
      <c r="PVS8" s="50"/>
      <c r="PWM8" s="50"/>
      <c r="PXG8" s="50"/>
      <c r="PYA8" s="50"/>
      <c r="PYU8" s="50"/>
      <c r="PZO8" s="50"/>
      <c r="QAI8" s="50"/>
      <c r="QBC8" s="50"/>
      <c r="QBW8" s="50"/>
      <c r="QCQ8" s="50"/>
      <c r="QDK8" s="50"/>
      <c r="QEE8" s="50"/>
      <c r="QEY8" s="50"/>
      <c r="QFS8" s="50"/>
      <c r="QGM8" s="50"/>
      <c r="QHG8" s="50"/>
      <c r="QIA8" s="50"/>
      <c r="QIU8" s="50"/>
      <c r="QJO8" s="50"/>
      <c r="QKI8" s="50"/>
      <c r="QLC8" s="50"/>
      <c r="QLW8" s="50"/>
      <c r="QMQ8" s="50"/>
      <c r="QNK8" s="50"/>
      <c r="QOE8" s="50"/>
      <c r="QOY8" s="50"/>
      <c r="QPS8" s="50"/>
      <c r="QQM8" s="50"/>
      <c r="QRG8" s="50"/>
      <c r="QSA8" s="50"/>
      <c r="QSU8" s="50"/>
      <c r="QTO8" s="50"/>
      <c r="QUI8" s="50"/>
      <c r="QVC8" s="50"/>
      <c r="QVW8" s="50"/>
      <c r="QWQ8" s="50"/>
      <c r="QXK8" s="50"/>
      <c r="QYE8" s="50"/>
      <c r="QYY8" s="50"/>
      <c r="QZS8" s="50"/>
      <c r="RAM8" s="50"/>
      <c r="RBG8" s="50"/>
      <c r="RCA8" s="50"/>
      <c r="RCU8" s="50"/>
      <c r="RDO8" s="50"/>
      <c r="REI8" s="50"/>
      <c r="RFC8" s="50"/>
      <c r="RFW8" s="50"/>
      <c r="RGQ8" s="50"/>
      <c r="RHK8" s="50"/>
      <c r="RIE8" s="50"/>
      <c r="RIY8" s="50"/>
      <c r="RJS8" s="50"/>
      <c r="RKM8" s="50"/>
      <c r="RLG8" s="50"/>
      <c r="RMA8" s="50"/>
      <c r="RMU8" s="50"/>
      <c r="RNO8" s="50"/>
      <c r="ROI8" s="50"/>
      <c r="RPC8" s="50"/>
      <c r="RPW8" s="50"/>
      <c r="RQQ8" s="50"/>
      <c r="RRK8" s="50"/>
      <c r="RSE8" s="50"/>
      <c r="RSY8" s="50"/>
      <c r="RTS8" s="50"/>
      <c r="RUM8" s="50"/>
      <c r="RVG8" s="50"/>
      <c r="RWA8" s="50"/>
      <c r="RWU8" s="50"/>
      <c r="RXO8" s="50"/>
      <c r="RYI8" s="50"/>
      <c r="RZC8" s="50"/>
      <c r="RZW8" s="50"/>
      <c r="SAQ8" s="50"/>
      <c r="SBK8" s="50"/>
      <c r="SCE8" s="50"/>
      <c r="SCY8" s="50"/>
      <c r="SDS8" s="50"/>
      <c r="SEM8" s="50"/>
      <c r="SFG8" s="50"/>
      <c r="SGA8" s="50"/>
      <c r="SGU8" s="50"/>
      <c r="SHO8" s="50"/>
      <c r="SII8" s="50"/>
      <c r="SJC8" s="50"/>
      <c r="SJW8" s="50"/>
      <c r="SKQ8" s="50"/>
      <c r="SLK8" s="50"/>
      <c r="SME8" s="50"/>
      <c r="SMY8" s="50"/>
      <c r="SNS8" s="50"/>
      <c r="SOM8" s="50"/>
      <c r="SPG8" s="50"/>
      <c r="SQA8" s="50"/>
      <c r="SQU8" s="50"/>
      <c r="SRO8" s="50"/>
      <c r="SSI8" s="50"/>
      <c r="STC8" s="50"/>
      <c r="STW8" s="50"/>
      <c r="SUQ8" s="50"/>
      <c r="SVK8" s="50"/>
      <c r="SWE8" s="50"/>
      <c r="SWY8" s="50"/>
      <c r="SXS8" s="50"/>
      <c r="SYM8" s="50"/>
      <c r="SZG8" s="50"/>
      <c r="TAA8" s="50"/>
      <c r="TAU8" s="50"/>
      <c r="TBO8" s="50"/>
      <c r="TCI8" s="50"/>
      <c r="TDC8" s="50"/>
      <c r="TDW8" s="50"/>
      <c r="TEQ8" s="50"/>
      <c r="TFK8" s="50"/>
      <c r="TGE8" s="50"/>
      <c r="TGY8" s="50"/>
      <c r="THS8" s="50"/>
      <c r="TIM8" s="50"/>
      <c r="TJG8" s="50"/>
      <c r="TKA8" s="50"/>
      <c r="TKU8" s="50"/>
      <c r="TLO8" s="50"/>
      <c r="TMI8" s="50"/>
      <c r="TNC8" s="50"/>
      <c r="TNW8" s="50"/>
      <c r="TOQ8" s="50"/>
      <c r="TPK8" s="50"/>
      <c r="TQE8" s="50"/>
      <c r="TQY8" s="50"/>
      <c r="TRS8" s="50"/>
      <c r="TSM8" s="50"/>
      <c r="TTG8" s="50"/>
      <c r="TUA8" s="50"/>
      <c r="TUU8" s="50"/>
      <c r="TVO8" s="50"/>
      <c r="TWI8" s="50"/>
      <c r="TXC8" s="50"/>
      <c r="TXW8" s="50"/>
      <c r="TYQ8" s="50"/>
      <c r="TZK8" s="50"/>
      <c r="UAE8" s="50"/>
      <c r="UAY8" s="50"/>
      <c r="UBS8" s="50"/>
      <c r="UCM8" s="50"/>
      <c r="UDG8" s="50"/>
      <c r="UEA8" s="50"/>
      <c r="UEU8" s="50"/>
      <c r="UFO8" s="50"/>
      <c r="UGI8" s="50"/>
      <c r="UHC8" s="50"/>
      <c r="UHW8" s="50"/>
      <c r="UIQ8" s="50"/>
      <c r="UJK8" s="50"/>
      <c r="UKE8" s="50"/>
      <c r="UKY8" s="50"/>
      <c r="ULS8" s="50"/>
      <c r="UMM8" s="50"/>
      <c r="UNG8" s="50"/>
      <c r="UOA8" s="50"/>
      <c r="UOU8" s="50"/>
      <c r="UPO8" s="50"/>
      <c r="UQI8" s="50"/>
      <c r="URC8" s="50"/>
      <c r="URW8" s="50"/>
      <c r="USQ8" s="50"/>
      <c r="UTK8" s="50"/>
      <c r="UUE8" s="50"/>
      <c r="UUY8" s="50"/>
      <c r="UVS8" s="50"/>
      <c r="UWM8" s="50"/>
      <c r="UXG8" s="50"/>
      <c r="UYA8" s="50"/>
      <c r="UYU8" s="50"/>
      <c r="UZO8" s="50"/>
      <c r="VAI8" s="50"/>
      <c r="VBC8" s="50"/>
      <c r="VBW8" s="50"/>
      <c r="VCQ8" s="50"/>
      <c r="VDK8" s="50"/>
      <c r="VEE8" s="50"/>
      <c r="VEY8" s="50"/>
      <c r="VFS8" s="50"/>
      <c r="VGM8" s="50"/>
      <c r="VHG8" s="50"/>
      <c r="VIA8" s="50"/>
      <c r="VIU8" s="50"/>
      <c r="VJO8" s="50"/>
      <c r="VKI8" s="50"/>
      <c r="VLC8" s="50"/>
      <c r="VLW8" s="50"/>
      <c r="VMQ8" s="50"/>
      <c r="VNK8" s="50"/>
      <c r="VOE8" s="50"/>
      <c r="VOY8" s="50"/>
      <c r="VPS8" s="50"/>
      <c r="VQM8" s="50"/>
      <c r="VRG8" s="50"/>
      <c r="VSA8" s="50"/>
      <c r="VSU8" s="50"/>
      <c r="VTO8" s="50"/>
      <c r="VUI8" s="50"/>
      <c r="VVC8" s="50"/>
      <c r="VVW8" s="50"/>
      <c r="VWQ8" s="50"/>
      <c r="VXK8" s="50"/>
      <c r="VYE8" s="50"/>
      <c r="VYY8" s="50"/>
      <c r="VZS8" s="50"/>
      <c r="WAM8" s="50"/>
      <c r="WBG8" s="50"/>
      <c r="WCA8" s="50"/>
      <c r="WCU8" s="50"/>
      <c r="WDO8" s="50"/>
      <c r="WEI8" s="50"/>
      <c r="WFC8" s="50"/>
      <c r="WFW8" s="50"/>
      <c r="WGQ8" s="50"/>
      <c r="WHK8" s="50"/>
      <c r="WIE8" s="50"/>
      <c r="WIY8" s="50"/>
      <c r="WJS8" s="50"/>
      <c r="WKM8" s="50"/>
      <c r="WLG8" s="50"/>
      <c r="WMA8" s="50"/>
      <c r="WMU8" s="50"/>
      <c r="WNO8" s="50"/>
      <c r="WOI8" s="50"/>
      <c r="WPC8" s="50"/>
      <c r="WPW8" s="50"/>
      <c r="WQQ8" s="50"/>
      <c r="WRK8" s="50"/>
      <c r="WSE8" s="50"/>
      <c r="WSY8" s="50"/>
      <c r="WTS8" s="50"/>
      <c r="WUM8" s="50"/>
      <c r="WVG8" s="50"/>
      <c r="WWA8" s="50"/>
      <c r="WWU8" s="50"/>
      <c r="WXO8" s="50"/>
      <c r="WYI8" s="50"/>
      <c r="WZC8" s="50"/>
      <c r="WZW8" s="50"/>
      <c r="XAQ8" s="50"/>
      <c r="XBK8" s="50"/>
      <c r="XCE8" s="50"/>
      <c r="XCY8" s="50"/>
      <c r="XDS8" s="50"/>
      <c r="XEM8" s="50"/>
    </row>
    <row r="9" spans="1:1007 1027:2047 2067:3067 3087:4087 4107:5107 5127:6127 6147:7167 7187:8187 8207:9207 9227:10227 10247:11247 11267:12287 12307:13307 13327:14327 14347:15347 15367:16367" s="51" customFormat="1" ht="18" customHeight="1" x14ac:dyDescent="0.2">
      <c r="A9" s="48" t="s">
        <v>29</v>
      </c>
      <c r="B9" s="49"/>
      <c r="C9" s="49">
        <f>SUM(C10:C18)</f>
        <v>1779.3</v>
      </c>
      <c r="D9" s="49">
        <f t="shared" ref="D9:AI9" si="0">SUM(D10:D18)</f>
        <v>1900.6</v>
      </c>
      <c r="E9" s="49">
        <f t="shared" si="0"/>
        <v>1899.3</v>
      </c>
      <c r="F9" s="49">
        <f t="shared" si="0"/>
        <v>2221.5</v>
      </c>
      <c r="G9" s="49">
        <f t="shared" si="0"/>
        <v>2235.6000000000004</v>
      </c>
      <c r="H9" s="49">
        <f t="shared" si="0"/>
        <v>2280.8999999999996</v>
      </c>
      <c r="I9" s="49">
        <f t="shared" si="0"/>
        <v>2396.6000000000004</v>
      </c>
      <c r="J9" s="49">
        <f t="shared" si="0"/>
        <v>2271.6999999999998</v>
      </c>
      <c r="K9" s="49">
        <f t="shared" si="0"/>
        <v>2480.7000000000003</v>
      </c>
      <c r="L9" s="49">
        <f t="shared" si="0"/>
        <v>2632.5</v>
      </c>
      <c r="M9" s="49">
        <f t="shared" si="0"/>
        <v>2525.0000000000005</v>
      </c>
      <c r="N9" s="49">
        <f t="shared" si="0"/>
        <v>2644</v>
      </c>
      <c r="O9" s="49">
        <f t="shared" si="0"/>
        <v>2893.4000000000005</v>
      </c>
      <c r="P9" s="49">
        <f t="shared" si="0"/>
        <v>2981.3183802137246</v>
      </c>
      <c r="Q9" s="49">
        <f t="shared" si="0"/>
        <v>3045.2304665253623</v>
      </c>
      <c r="R9" s="49">
        <f t="shared" si="0"/>
        <v>3146.2793437049322</v>
      </c>
      <c r="S9" s="49">
        <f t="shared" si="0"/>
        <v>3094.77305619648</v>
      </c>
      <c r="T9" s="49">
        <f t="shared" si="0"/>
        <v>3204.7214739371811</v>
      </c>
      <c r="U9" s="49">
        <f t="shared" si="0"/>
        <v>2662.3705399530827</v>
      </c>
      <c r="V9" s="49">
        <f t="shared" si="0"/>
        <v>2971.1516010638034</v>
      </c>
      <c r="W9" s="49">
        <f t="shared" si="0"/>
        <v>3314.8648972696355</v>
      </c>
      <c r="X9" s="49">
        <f t="shared" si="0"/>
        <v>3279.3764301097162</v>
      </c>
      <c r="Y9" s="49">
        <f t="shared" si="0"/>
        <v>2934.8115982717754</v>
      </c>
      <c r="Z9" s="49">
        <f t="shared" si="0"/>
        <v>2712.4465984224857</v>
      </c>
      <c r="AA9" s="49">
        <f t="shared" si="0"/>
        <v>2973.1511801521801</v>
      </c>
      <c r="AB9" s="49">
        <f t="shared" si="0"/>
        <v>3461.7561132379228</v>
      </c>
      <c r="AC9" s="49">
        <f t="shared" si="0"/>
        <v>3316.2158026601815</v>
      </c>
      <c r="AD9" s="49">
        <f t="shared" si="0"/>
        <v>3447.9884356400025</v>
      </c>
      <c r="AE9" s="49">
        <f t="shared" si="0"/>
        <v>3463.2539710972778</v>
      </c>
      <c r="AF9" s="49">
        <f t="shared" si="0"/>
        <v>3210.1080079372277</v>
      </c>
      <c r="AG9" s="49">
        <f t="shared" si="0"/>
        <v>3067.6896612255937</v>
      </c>
      <c r="AH9" s="49">
        <f t="shared" si="0"/>
        <v>2785.7924174398745</v>
      </c>
      <c r="AI9" s="49">
        <f t="shared" si="0"/>
        <v>3105.8403446614684</v>
      </c>
      <c r="AU9" s="50"/>
      <c r="BO9" s="50"/>
      <c r="CI9" s="50"/>
      <c r="DC9" s="50"/>
      <c r="DW9" s="50"/>
      <c r="EQ9" s="50"/>
      <c r="FK9" s="50"/>
      <c r="GE9" s="50"/>
      <c r="GY9" s="50"/>
      <c r="HS9" s="50"/>
      <c r="IM9" s="50"/>
      <c r="JG9" s="50"/>
      <c r="KA9" s="50"/>
      <c r="KU9" s="50"/>
      <c r="LO9" s="50"/>
      <c r="MI9" s="50"/>
      <c r="NC9" s="50"/>
      <c r="NW9" s="50"/>
      <c r="OQ9" s="50"/>
      <c r="PK9" s="50"/>
      <c r="QE9" s="50"/>
      <c r="QY9" s="50"/>
      <c r="RS9" s="50"/>
      <c r="SM9" s="50"/>
      <c r="TG9" s="50"/>
      <c r="UA9" s="50"/>
      <c r="UU9" s="50"/>
      <c r="VO9" s="50"/>
      <c r="WI9" s="50"/>
      <c r="XC9" s="50"/>
      <c r="XW9" s="50"/>
      <c r="YQ9" s="50"/>
      <c r="ZK9" s="50"/>
      <c r="AAE9" s="50"/>
      <c r="AAY9" s="50"/>
      <c r="ABS9" s="50"/>
      <c r="ACM9" s="50"/>
      <c r="ADG9" s="50"/>
      <c r="AEA9" s="50"/>
      <c r="AEU9" s="50"/>
      <c r="AFO9" s="50"/>
      <c r="AGI9" s="50"/>
      <c r="AHC9" s="50"/>
      <c r="AHW9" s="50"/>
      <c r="AIQ9" s="50"/>
      <c r="AJK9" s="50"/>
      <c r="AKE9" s="50"/>
      <c r="AKY9" s="50"/>
      <c r="ALS9" s="50"/>
      <c r="AMM9" s="50"/>
      <c r="ANG9" s="50"/>
      <c r="AOA9" s="50"/>
      <c r="AOU9" s="50"/>
      <c r="APO9" s="50"/>
      <c r="AQI9" s="50"/>
      <c r="ARC9" s="50"/>
      <c r="ARW9" s="50"/>
      <c r="ASQ9" s="50"/>
      <c r="ATK9" s="50"/>
      <c r="AUE9" s="50"/>
      <c r="AUY9" s="50"/>
      <c r="AVS9" s="50"/>
      <c r="AWM9" s="50"/>
      <c r="AXG9" s="50"/>
      <c r="AYA9" s="50"/>
      <c r="AYU9" s="50"/>
      <c r="AZO9" s="50"/>
      <c r="BAI9" s="50"/>
      <c r="BBC9" s="50"/>
      <c r="BBW9" s="50"/>
      <c r="BCQ9" s="50"/>
      <c r="BDK9" s="50"/>
      <c r="BEE9" s="50"/>
      <c r="BEY9" s="50"/>
      <c r="BFS9" s="50"/>
      <c r="BGM9" s="50"/>
      <c r="BHG9" s="50"/>
      <c r="BIA9" s="50"/>
      <c r="BIU9" s="50"/>
      <c r="BJO9" s="50"/>
      <c r="BKI9" s="50"/>
      <c r="BLC9" s="50"/>
      <c r="BLW9" s="50"/>
      <c r="BMQ9" s="50"/>
      <c r="BNK9" s="50"/>
      <c r="BOE9" s="50"/>
      <c r="BOY9" s="50"/>
      <c r="BPS9" s="50"/>
      <c r="BQM9" s="50"/>
      <c r="BRG9" s="50"/>
      <c r="BSA9" s="50"/>
      <c r="BSU9" s="50"/>
      <c r="BTO9" s="50"/>
      <c r="BUI9" s="50"/>
      <c r="BVC9" s="50"/>
      <c r="BVW9" s="50"/>
      <c r="BWQ9" s="50"/>
      <c r="BXK9" s="50"/>
      <c r="BYE9" s="50"/>
      <c r="BYY9" s="50"/>
      <c r="BZS9" s="50"/>
      <c r="CAM9" s="50"/>
      <c r="CBG9" s="50"/>
      <c r="CCA9" s="50"/>
      <c r="CCU9" s="50"/>
      <c r="CDO9" s="50"/>
      <c r="CEI9" s="50"/>
      <c r="CFC9" s="50"/>
      <c r="CFW9" s="50"/>
      <c r="CGQ9" s="50"/>
      <c r="CHK9" s="50"/>
      <c r="CIE9" s="50"/>
      <c r="CIY9" s="50"/>
      <c r="CJS9" s="50"/>
      <c r="CKM9" s="50"/>
      <c r="CLG9" s="50"/>
      <c r="CMA9" s="50"/>
      <c r="CMU9" s="50"/>
      <c r="CNO9" s="50"/>
      <c r="COI9" s="50"/>
      <c r="CPC9" s="50"/>
      <c r="CPW9" s="50"/>
      <c r="CQQ9" s="50"/>
      <c r="CRK9" s="50"/>
      <c r="CSE9" s="50"/>
      <c r="CSY9" s="50"/>
      <c r="CTS9" s="50"/>
      <c r="CUM9" s="50"/>
      <c r="CVG9" s="50"/>
      <c r="CWA9" s="50"/>
      <c r="CWU9" s="50"/>
      <c r="CXO9" s="50"/>
      <c r="CYI9" s="50"/>
      <c r="CZC9" s="50"/>
      <c r="CZW9" s="50"/>
      <c r="DAQ9" s="50"/>
      <c r="DBK9" s="50"/>
      <c r="DCE9" s="50"/>
      <c r="DCY9" s="50"/>
      <c r="DDS9" s="50"/>
      <c r="DEM9" s="50"/>
      <c r="DFG9" s="50"/>
      <c r="DGA9" s="50"/>
      <c r="DGU9" s="50"/>
      <c r="DHO9" s="50"/>
      <c r="DII9" s="50"/>
      <c r="DJC9" s="50"/>
      <c r="DJW9" s="50"/>
      <c r="DKQ9" s="50"/>
      <c r="DLK9" s="50"/>
      <c r="DME9" s="50"/>
      <c r="DMY9" s="50"/>
      <c r="DNS9" s="50"/>
      <c r="DOM9" s="50"/>
      <c r="DPG9" s="50"/>
      <c r="DQA9" s="50"/>
      <c r="DQU9" s="50"/>
      <c r="DRO9" s="50"/>
      <c r="DSI9" s="50"/>
      <c r="DTC9" s="50"/>
      <c r="DTW9" s="50"/>
      <c r="DUQ9" s="50"/>
      <c r="DVK9" s="50"/>
      <c r="DWE9" s="50"/>
      <c r="DWY9" s="50"/>
      <c r="DXS9" s="50"/>
      <c r="DYM9" s="50"/>
      <c r="DZG9" s="50"/>
      <c r="EAA9" s="50"/>
      <c r="EAU9" s="50"/>
      <c r="EBO9" s="50"/>
      <c r="ECI9" s="50"/>
      <c r="EDC9" s="50"/>
      <c r="EDW9" s="50"/>
      <c r="EEQ9" s="50"/>
      <c r="EFK9" s="50"/>
      <c r="EGE9" s="50"/>
      <c r="EGY9" s="50"/>
      <c r="EHS9" s="50"/>
      <c r="EIM9" s="50"/>
      <c r="EJG9" s="50"/>
      <c r="EKA9" s="50"/>
      <c r="EKU9" s="50"/>
      <c r="ELO9" s="50"/>
      <c r="EMI9" s="50"/>
      <c r="ENC9" s="50"/>
      <c r="ENW9" s="50"/>
      <c r="EOQ9" s="50"/>
      <c r="EPK9" s="50"/>
      <c r="EQE9" s="50"/>
      <c r="EQY9" s="50"/>
      <c r="ERS9" s="50"/>
      <c r="ESM9" s="50"/>
      <c r="ETG9" s="50"/>
      <c r="EUA9" s="50"/>
      <c r="EUU9" s="50"/>
      <c r="EVO9" s="50"/>
      <c r="EWI9" s="50"/>
      <c r="EXC9" s="50"/>
      <c r="EXW9" s="50"/>
      <c r="EYQ9" s="50"/>
      <c r="EZK9" s="50"/>
      <c r="FAE9" s="50"/>
      <c r="FAY9" s="50"/>
      <c r="FBS9" s="50"/>
      <c r="FCM9" s="50"/>
      <c r="FDG9" s="50"/>
      <c r="FEA9" s="50"/>
      <c r="FEU9" s="50"/>
      <c r="FFO9" s="50"/>
      <c r="FGI9" s="50"/>
      <c r="FHC9" s="50"/>
      <c r="FHW9" s="50"/>
      <c r="FIQ9" s="50"/>
      <c r="FJK9" s="50"/>
      <c r="FKE9" s="50"/>
      <c r="FKY9" s="50"/>
      <c r="FLS9" s="50"/>
      <c r="FMM9" s="50"/>
      <c r="FNG9" s="50"/>
      <c r="FOA9" s="50"/>
      <c r="FOU9" s="50"/>
      <c r="FPO9" s="50"/>
      <c r="FQI9" s="50"/>
      <c r="FRC9" s="50"/>
      <c r="FRW9" s="50"/>
      <c r="FSQ9" s="50"/>
      <c r="FTK9" s="50"/>
      <c r="FUE9" s="50"/>
      <c r="FUY9" s="50"/>
      <c r="FVS9" s="50"/>
      <c r="FWM9" s="50"/>
      <c r="FXG9" s="50"/>
      <c r="FYA9" s="50"/>
      <c r="FYU9" s="50"/>
      <c r="FZO9" s="50"/>
      <c r="GAI9" s="50"/>
      <c r="GBC9" s="50"/>
      <c r="GBW9" s="50"/>
      <c r="GCQ9" s="50"/>
      <c r="GDK9" s="50"/>
      <c r="GEE9" s="50"/>
      <c r="GEY9" s="50"/>
      <c r="GFS9" s="50"/>
      <c r="GGM9" s="50"/>
      <c r="GHG9" s="50"/>
      <c r="GIA9" s="50"/>
      <c r="GIU9" s="50"/>
      <c r="GJO9" s="50"/>
      <c r="GKI9" s="50"/>
      <c r="GLC9" s="50"/>
      <c r="GLW9" s="50"/>
      <c r="GMQ9" s="50"/>
      <c r="GNK9" s="50"/>
      <c r="GOE9" s="50"/>
      <c r="GOY9" s="50"/>
      <c r="GPS9" s="50"/>
      <c r="GQM9" s="50"/>
      <c r="GRG9" s="50"/>
      <c r="GSA9" s="50"/>
      <c r="GSU9" s="50"/>
      <c r="GTO9" s="50"/>
      <c r="GUI9" s="50"/>
      <c r="GVC9" s="50"/>
      <c r="GVW9" s="50"/>
      <c r="GWQ9" s="50"/>
      <c r="GXK9" s="50"/>
      <c r="GYE9" s="50"/>
      <c r="GYY9" s="50"/>
      <c r="GZS9" s="50"/>
      <c r="HAM9" s="50"/>
      <c r="HBG9" s="50"/>
      <c r="HCA9" s="50"/>
      <c r="HCU9" s="50"/>
      <c r="HDO9" s="50"/>
      <c r="HEI9" s="50"/>
      <c r="HFC9" s="50"/>
      <c r="HFW9" s="50"/>
      <c r="HGQ9" s="50"/>
      <c r="HHK9" s="50"/>
      <c r="HIE9" s="50"/>
      <c r="HIY9" s="50"/>
      <c r="HJS9" s="50"/>
      <c r="HKM9" s="50"/>
      <c r="HLG9" s="50"/>
      <c r="HMA9" s="50"/>
      <c r="HMU9" s="50"/>
      <c r="HNO9" s="50"/>
      <c r="HOI9" s="50"/>
      <c r="HPC9" s="50"/>
      <c r="HPW9" s="50"/>
      <c r="HQQ9" s="50"/>
      <c r="HRK9" s="50"/>
      <c r="HSE9" s="50"/>
      <c r="HSY9" s="50"/>
      <c r="HTS9" s="50"/>
      <c r="HUM9" s="50"/>
      <c r="HVG9" s="50"/>
      <c r="HWA9" s="50"/>
      <c r="HWU9" s="50"/>
      <c r="HXO9" s="50"/>
      <c r="HYI9" s="50"/>
      <c r="HZC9" s="50"/>
      <c r="HZW9" s="50"/>
      <c r="IAQ9" s="50"/>
      <c r="IBK9" s="50"/>
      <c r="ICE9" s="50"/>
      <c r="ICY9" s="50"/>
      <c r="IDS9" s="50"/>
      <c r="IEM9" s="50"/>
      <c r="IFG9" s="50"/>
      <c r="IGA9" s="50"/>
      <c r="IGU9" s="50"/>
      <c r="IHO9" s="50"/>
      <c r="III9" s="50"/>
      <c r="IJC9" s="50"/>
      <c r="IJW9" s="50"/>
      <c r="IKQ9" s="50"/>
      <c r="ILK9" s="50"/>
      <c r="IME9" s="50"/>
      <c r="IMY9" s="50"/>
      <c r="INS9" s="50"/>
      <c r="IOM9" s="50"/>
      <c r="IPG9" s="50"/>
      <c r="IQA9" s="50"/>
      <c r="IQU9" s="50"/>
      <c r="IRO9" s="50"/>
      <c r="ISI9" s="50"/>
      <c r="ITC9" s="50"/>
      <c r="ITW9" s="50"/>
      <c r="IUQ9" s="50"/>
      <c r="IVK9" s="50"/>
      <c r="IWE9" s="50"/>
      <c r="IWY9" s="50"/>
      <c r="IXS9" s="50"/>
      <c r="IYM9" s="50"/>
      <c r="IZG9" s="50"/>
      <c r="JAA9" s="50"/>
      <c r="JAU9" s="50"/>
      <c r="JBO9" s="50"/>
      <c r="JCI9" s="50"/>
      <c r="JDC9" s="50"/>
      <c r="JDW9" s="50"/>
      <c r="JEQ9" s="50"/>
      <c r="JFK9" s="50"/>
      <c r="JGE9" s="50"/>
      <c r="JGY9" s="50"/>
      <c r="JHS9" s="50"/>
      <c r="JIM9" s="50"/>
      <c r="JJG9" s="50"/>
      <c r="JKA9" s="50"/>
      <c r="JKU9" s="50"/>
      <c r="JLO9" s="50"/>
      <c r="JMI9" s="50"/>
      <c r="JNC9" s="50"/>
      <c r="JNW9" s="50"/>
      <c r="JOQ9" s="50"/>
      <c r="JPK9" s="50"/>
      <c r="JQE9" s="50"/>
      <c r="JQY9" s="50"/>
      <c r="JRS9" s="50"/>
      <c r="JSM9" s="50"/>
      <c r="JTG9" s="50"/>
      <c r="JUA9" s="50"/>
      <c r="JUU9" s="50"/>
      <c r="JVO9" s="50"/>
      <c r="JWI9" s="50"/>
      <c r="JXC9" s="50"/>
      <c r="JXW9" s="50"/>
      <c r="JYQ9" s="50"/>
      <c r="JZK9" s="50"/>
      <c r="KAE9" s="50"/>
      <c r="KAY9" s="50"/>
      <c r="KBS9" s="50"/>
      <c r="KCM9" s="50"/>
      <c r="KDG9" s="50"/>
      <c r="KEA9" s="50"/>
      <c r="KEU9" s="50"/>
      <c r="KFO9" s="50"/>
      <c r="KGI9" s="50"/>
      <c r="KHC9" s="50"/>
      <c r="KHW9" s="50"/>
      <c r="KIQ9" s="50"/>
      <c r="KJK9" s="50"/>
      <c r="KKE9" s="50"/>
      <c r="KKY9" s="50"/>
      <c r="KLS9" s="50"/>
      <c r="KMM9" s="50"/>
      <c r="KNG9" s="50"/>
      <c r="KOA9" s="50"/>
      <c r="KOU9" s="50"/>
      <c r="KPO9" s="50"/>
      <c r="KQI9" s="50"/>
      <c r="KRC9" s="50"/>
      <c r="KRW9" s="50"/>
      <c r="KSQ9" s="50"/>
      <c r="KTK9" s="50"/>
      <c r="KUE9" s="50"/>
      <c r="KUY9" s="50"/>
      <c r="KVS9" s="50"/>
      <c r="KWM9" s="50"/>
      <c r="KXG9" s="50"/>
      <c r="KYA9" s="50"/>
      <c r="KYU9" s="50"/>
      <c r="KZO9" s="50"/>
      <c r="LAI9" s="50"/>
      <c r="LBC9" s="50"/>
      <c r="LBW9" s="50"/>
      <c r="LCQ9" s="50"/>
      <c r="LDK9" s="50"/>
      <c r="LEE9" s="50"/>
      <c r="LEY9" s="50"/>
      <c r="LFS9" s="50"/>
      <c r="LGM9" s="50"/>
      <c r="LHG9" s="50"/>
      <c r="LIA9" s="50"/>
      <c r="LIU9" s="50"/>
      <c r="LJO9" s="50"/>
      <c r="LKI9" s="50"/>
      <c r="LLC9" s="50"/>
      <c r="LLW9" s="50"/>
      <c r="LMQ9" s="50"/>
      <c r="LNK9" s="50"/>
      <c r="LOE9" s="50"/>
      <c r="LOY9" s="50"/>
      <c r="LPS9" s="50"/>
      <c r="LQM9" s="50"/>
      <c r="LRG9" s="50"/>
      <c r="LSA9" s="50"/>
      <c r="LSU9" s="50"/>
      <c r="LTO9" s="50"/>
      <c r="LUI9" s="50"/>
      <c r="LVC9" s="50"/>
      <c r="LVW9" s="50"/>
      <c r="LWQ9" s="50"/>
      <c r="LXK9" s="50"/>
      <c r="LYE9" s="50"/>
      <c r="LYY9" s="50"/>
      <c r="LZS9" s="50"/>
      <c r="MAM9" s="50"/>
      <c r="MBG9" s="50"/>
      <c r="MCA9" s="50"/>
      <c r="MCU9" s="50"/>
      <c r="MDO9" s="50"/>
      <c r="MEI9" s="50"/>
      <c r="MFC9" s="50"/>
      <c r="MFW9" s="50"/>
      <c r="MGQ9" s="50"/>
      <c r="MHK9" s="50"/>
      <c r="MIE9" s="50"/>
      <c r="MIY9" s="50"/>
      <c r="MJS9" s="50"/>
      <c r="MKM9" s="50"/>
      <c r="MLG9" s="50"/>
      <c r="MMA9" s="50"/>
      <c r="MMU9" s="50"/>
      <c r="MNO9" s="50"/>
      <c r="MOI9" s="50"/>
      <c r="MPC9" s="50"/>
      <c r="MPW9" s="50"/>
      <c r="MQQ9" s="50"/>
      <c r="MRK9" s="50"/>
      <c r="MSE9" s="50"/>
      <c r="MSY9" s="50"/>
      <c r="MTS9" s="50"/>
      <c r="MUM9" s="50"/>
      <c r="MVG9" s="50"/>
      <c r="MWA9" s="50"/>
      <c r="MWU9" s="50"/>
      <c r="MXO9" s="50"/>
      <c r="MYI9" s="50"/>
      <c r="MZC9" s="50"/>
      <c r="MZW9" s="50"/>
      <c r="NAQ9" s="50"/>
      <c r="NBK9" s="50"/>
      <c r="NCE9" s="50"/>
      <c r="NCY9" s="50"/>
      <c r="NDS9" s="50"/>
      <c r="NEM9" s="50"/>
      <c r="NFG9" s="50"/>
      <c r="NGA9" s="50"/>
      <c r="NGU9" s="50"/>
      <c r="NHO9" s="50"/>
      <c r="NII9" s="50"/>
      <c r="NJC9" s="50"/>
      <c r="NJW9" s="50"/>
      <c r="NKQ9" s="50"/>
      <c r="NLK9" s="50"/>
      <c r="NME9" s="50"/>
      <c r="NMY9" s="50"/>
      <c r="NNS9" s="50"/>
      <c r="NOM9" s="50"/>
      <c r="NPG9" s="50"/>
      <c r="NQA9" s="50"/>
      <c r="NQU9" s="50"/>
      <c r="NRO9" s="50"/>
      <c r="NSI9" s="50"/>
      <c r="NTC9" s="50"/>
      <c r="NTW9" s="50"/>
      <c r="NUQ9" s="50"/>
      <c r="NVK9" s="50"/>
      <c r="NWE9" s="50"/>
      <c r="NWY9" s="50"/>
      <c r="NXS9" s="50"/>
      <c r="NYM9" s="50"/>
      <c r="NZG9" s="50"/>
      <c r="OAA9" s="50"/>
      <c r="OAU9" s="50"/>
      <c r="OBO9" s="50"/>
      <c r="OCI9" s="50"/>
      <c r="ODC9" s="50"/>
      <c r="ODW9" s="50"/>
      <c r="OEQ9" s="50"/>
      <c r="OFK9" s="50"/>
      <c r="OGE9" s="50"/>
      <c r="OGY9" s="50"/>
      <c r="OHS9" s="50"/>
      <c r="OIM9" s="50"/>
      <c r="OJG9" s="50"/>
      <c r="OKA9" s="50"/>
      <c r="OKU9" s="50"/>
      <c r="OLO9" s="50"/>
      <c r="OMI9" s="50"/>
      <c r="ONC9" s="50"/>
      <c r="ONW9" s="50"/>
      <c r="OOQ9" s="50"/>
      <c r="OPK9" s="50"/>
      <c r="OQE9" s="50"/>
      <c r="OQY9" s="50"/>
      <c r="ORS9" s="50"/>
      <c r="OSM9" s="50"/>
      <c r="OTG9" s="50"/>
      <c r="OUA9" s="50"/>
      <c r="OUU9" s="50"/>
      <c r="OVO9" s="50"/>
      <c r="OWI9" s="50"/>
      <c r="OXC9" s="50"/>
      <c r="OXW9" s="50"/>
      <c r="OYQ9" s="50"/>
      <c r="OZK9" s="50"/>
      <c r="PAE9" s="50"/>
      <c r="PAY9" s="50"/>
      <c r="PBS9" s="50"/>
      <c r="PCM9" s="50"/>
      <c r="PDG9" s="50"/>
      <c r="PEA9" s="50"/>
      <c r="PEU9" s="50"/>
      <c r="PFO9" s="50"/>
      <c r="PGI9" s="50"/>
      <c r="PHC9" s="50"/>
      <c r="PHW9" s="50"/>
      <c r="PIQ9" s="50"/>
      <c r="PJK9" s="50"/>
      <c r="PKE9" s="50"/>
      <c r="PKY9" s="50"/>
      <c r="PLS9" s="50"/>
      <c r="PMM9" s="50"/>
      <c r="PNG9" s="50"/>
      <c r="POA9" s="50"/>
      <c r="POU9" s="50"/>
      <c r="PPO9" s="50"/>
      <c r="PQI9" s="50"/>
      <c r="PRC9" s="50"/>
      <c r="PRW9" s="50"/>
      <c r="PSQ9" s="50"/>
      <c r="PTK9" s="50"/>
      <c r="PUE9" s="50"/>
      <c r="PUY9" s="50"/>
      <c r="PVS9" s="50"/>
      <c r="PWM9" s="50"/>
      <c r="PXG9" s="50"/>
      <c r="PYA9" s="50"/>
      <c r="PYU9" s="50"/>
      <c r="PZO9" s="50"/>
      <c r="QAI9" s="50"/>
      <c r="QBC9" s="50"/>
      <c r="QBW9" s="50"/>
      <c r="QCQ9" s="50"/>
      <c r="QDK9" s="50"/>
      <c r="QEE9" s="50"/>
      <c r="QEY9" s="50"/>
      <c r="QFS9" s="50"/>
      <c r="QGM9" s="50"/>
      <c r="QHG9" s="50"/>
      <c r="QIA9" s="50"/>
      <c r="QIU9" s="50"/>
      <c r="QJO9" s="50"/>
      <c r="QKI9" s="50"/>
      <c r="QLC9" s="50"/>
      <c r="QLW9" s="50"/>
      <c r="QMQ9" s="50"/>
      <c r="QNK9" s="50"/>
      <c r="QOE9" s="50"/>
      <c r="QOY9" s="50"/>
      <c r="QPS9" s="50"/>
      <c r="QQM9" s="50"/>
      <c r="QRG9" s="50"/>
      <c r="QSA9" s="50"/>
      <c r="QSU9" s="50"/>
      <c r="QTO9" s="50"/>
      <c r="QUI9" s="50"/>
      <c r="QVC9" s="50"/>
      <c r="QVW9" s="50"/>
      <c r="QWQ9" s="50"/>
      <c r="QXK9" s="50"/>
      <c r="QYE9" s="50"/>
      <c r="QYY9" s="50"/>
      <c r="QZS9" s="50"/>
      <c r="RAM9" s="50"/>
      <c r="RBG9" s="50"/>
      <c r="RCA9" s="50"/>
      <c r="RCU9" s="50"/>
      <c r="RDO9" s="50"/>
      <c r="REI9" s="50"/>
      <c r="RFC9" s="50"/>
      <c r="RFW9" s="50"/>
      <c r="RGQ9" s="50"/>
      <c r="RHK9" s="50"/>
      <c r="RIE9" s="50"/>
      <c r="RIY9" s="50"/>
      <c r="RJS9" s="50"/>
      <c r="RKM9" s="50"/>
      <c r="RLG9" s="50"/>
      <c r="RMA9" s="50"/>
      <c r="RMU9" s="50"/>
      <c r="RNO9" s="50"/>
      <c r="ROI9" s="50"/>
      <c r="RPC9" s="50"/>
      <c r="RPW9" s="50"/>
      <c r="RQQ9" s="50"/>
      <c r="RRK9" s="50"/>
      <c r="RSE9" s="50"/>
      <c r="RSY9" s="50"/>
      <c r="RTS9" s="50"/>
      <c r="RUM9" s="50"/>
      <c r="RVG9" s="50"/>
      <c r="RWA9" s="50"/>
      <c r="RWU9" s="50"/>
      <c r="RXO9" s="50"/>
      <c r="RYI9" s="50"/>
      <c r="RZC9" s="50"/>
      <c r="RZW9" s="50"/>
      <c r="SAQ9" s="50"/>
      <c r="SBK9" s="50"/>
      <c r="SCE9" s="50"/>
      <c r="SCY9" s="50"/>
      <c r="SDS9" s="50"/>
      <c r="SEM9" s="50"/>
      <c r="SFG9" s="50"/>
      <c r="SGA9" s="50"/>
      <c r="SGU9" s="50"/>
      <c r="SHO9" s="50"/>
      <c r="SII9" s="50"/>
      <c r="SJC9" s="50"/>
      <c r="SJW9" s="50"/>
      <c r="SKQ9" s="50"/>
      <c r="SLK9" s="50"/>
      <c r="SME9" s="50"/>
      <c r="SMY9" s="50"/>
      <c r="SNS9" s="50"/>
      <c r="SOM9" s="50"/>
      <c r="SPG9" s="50"/>
      <c r="SQA9" s="50"/>
      <c r="SQU9" s="50"/>
      <c r="SRO9" s="50"/>
      <c r="SSI9" s="50"/>
      <c r="STC9" s="50"/>
      <c r="STW9" s="50"/>
      <c r="SUQ9" s="50"/>
      <c r="SVK9" s="50"/>
      <c r="SWE9" s="50"/>
      <c r="SWY9" s="50"/>
      <c r="SXS9" s="50"/>
      <c r="SYM9" s="50"/>
      <c r="SZG9" s="50"/>
      <c r="TAA9" s="50"/>
      <c r="TAU9" s="50"/>
      <c r="TBO9" s="50"/>
      <c r="TCI9" s="50"/>
      <c r="TDC9" s="50"/>
      <c r="TDW9" s="50"/>
      <c r="TEQ9" s="50"/>
      <c r="TFK9" s="50"/>
      <c r="TGE9" s="50"/>
      <c r="TGY9" s="50"/>
      <c r="THS9" s="50"/>
      <c r="TIM9" s="50"/>
      <c r="TJG9" s="50"/>
      <c r="TKA9" s="50"/>
      <c r="TKU9" s="50"/>
      <c r="TLO9" s="50"/>
      <c r="TMI9" s="50"/>
      <c r="TNC9" s="50"/>
      <c r="TNW9" s="50"/>
      <c r="TOQ9" s="50"/>
      <c r="TPK9" s="50"/>
      <c r="TQE9" s="50"/>
      <c r="TQY9" s="50"/>
      <c r="TRS9" s="50"/>
      <c r="TSM9" s="50"/>
      <c r="TTG9" s="50"/>
      <c r="TUA9" s="50"/>
      <c r="TUU9" s="50"/>
      <c r="TVO9" s="50"/>
      <c r="TWI9" s="50"/>
      <c r="TXC9" s="50"/>
      <c r="TXW9" s="50"/>
      <c r="TYQ9" s="50"/>
      <c r="TZK9" s="50"/>
      <c r="UAE9" s="50"/>
      <c r="UAY9" s="50"/>
      <c r="UBS9" s="50"/>
      <c r="UCM9" s="50"/>
      <c r="UDG9" s="50"/>
      <c r="UEA9" s="50"/>
      <c r="UEU9" s="50"/>
      <c r="UFO9" s="50"/>
      <c r="UGI9" s="50"/>
      <c r="UHC9" s="50"/>
      <c r="UHW9" s="50"/>
      <c r="UIQ9" s="50"/>
      <c r="UJK9" s="50"/>
      <c r="UKE9" s="50"/>
      <c r="UKY9" s="50"/>
      <c r="ULS9" s="50"/>
      <c r="UMM9" s="50"/>
      <c r="UNG9" s="50"/>
      <c r="UOA9" s="50"/>
      <c r="UOU9" s="50"/>
      <c r="UPO9" s="50"/>
      <c r="UQI9" s="50"/>
      <c r="URC9" s="50"/>
      <c r="URW9" s="50"/>
      <c r="USQ9" s="50"/>
      <c r="UTK9" s="50"/>
      <c r="UUE9" s="50"/>
      <c r="UUY9" s="50"/>
      <c r="UVS9" s="50"/>
      <c r="UWM9" s="50"/>
      <c r="UXG9" s="50"/>
      <c r="UYA9" s="50"/>
      <c r="UYU9" s="50"/>
      <c r="UZO9" s="50"/>
      <c r="VAI9" s="50"/>
      <c r="VBC9" s="50"/>
      <c r="VBW9" s="50"/>
      <c r="VCQ9" s="50"/>
      <c r="VDK9" s="50"/>
      <c r="VEE9" s="50"/>
      <c r="VEY9" s="50"/>
      <c r="VFS9" s="50"/>
      <c r="VGM9" s="50"/>
      <c r="VHG9" s="50"/>
      <c r="VIA9" s="50"/>
      <c r="VIU9" s="50"/>
      <c r="VJO9" s="50"/>
      <c r="VKI9" s="50"/>
      <c r="VLC9" s="50"/>
      <c r="VLW9" s="50"/>
      <c r="VMQ9" s="50"/>
      <c r="VNK9" s="50"/>
      <c r="VOE9" s="50"/>
      <c r="VOY9" s="50"/>
      <c r="VPS9" s="50"/>
      <c r="VQM9" s="50"/>
      <c r="VRG9" s="50"/>
      <c r="VSA9" s="50"/>
      <c r="VSU9" s="50"/>
      <c r="VTO9" s="50"/>
      <c r="VUI9" s="50"/>
      <c r="VVC9" s="50"/>
      <c r="VVW9" s="50"/>
      <c r="VWQ9" s="50"/>
      <c r="VXK9" s="50"/>
      <c r="VYE9" s="50"/>
      <c r="VYY9" s="50"/>
      <c r="VZS9" s="50"/>
      <c r="WAM9" s="50"/>
      <c r="WBG9" s="50"/>
      <c r="WCA9" s="50"/>
      <c r="WCU9" s="50"/>
      <c r="WDO9" s="50"/>
      <c r="WEI9" s="50"/>
      <c r="WFC9" s="50"/>
      <c r="WFW9" s="50"/>
      <c r="WGQ9" s="50"/>
      <c r="WHK9" s="50"/>
      <c r="WIE9" s="50"/>
      <c r="WIY9" s="50"/>
      <c r="WJS9" s="50"/>
      <c r="WKM9" s="50"/>
      <c r="WLG9" s="50"/>
      <c r="WMA9" s="50"/>
      <c r="WMU9" s="50"/>
      <c r="WNO9" s="50"/>
      <c r="WOI9" s="50"/>
      <c r="WPC9" s="50"/>
      <c r="WPW9" s="50"/>
      <c r="WQQ9" s="50"/>
      <c r="WRK9" s="50"/>
      <c r="WSE9" s="50"/>
      <c r="WSY9" s="50"/>
      <c r="WTS9" s="50"/>
      <c r="WUM9" s="50"/>
      <c r="WVG9" s="50"/>
      <c r="WWA9" s="50"/>
      <c r="WWU9" s="50"/>
      <c r="WXO9" s="50"/>
      <c r="WYI9" s="50"/>
      <c r="WZC9" s="50"/>
      <c r="WZW9" s="50"/>
      <c r="XAQ9" s="50"/>
      <c r="XBK9" s="50"/>
      <c r="XCE9" s="50"/>
      <c r="XCY9" s="50"/>
      <c r="XDS9" s="50"/>
      <c r="XEM9" s="50"/>
    </row>
    <row r="10" spans="1:1007 1027:2047 2067:3067 3087:4087 4107:5107 5127:6127 6147:7167 7187:8187 8207:9207 9227:10227 10247:11247 11267:12287 12307:13307 13327:14327 14347:15347 15367:16367" s="51" customFormat="1" ht="18" customHeight="1" x14ac:dyDescent="0.15">
      <c r="A10" s="18"/>
      <c r="B10" s="18" t="s">
        <v>18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4.0000000000000001E-3</v>
      </c>
      <c r="Q10" s="19">
        <v>4.7999999999999996E-3</v>
      </c>
      <c r="R10" s="19">
        <v>3.2000000000000002E-3</v>
      </c>
      <c r="S10" s="19">
        <v>7.1999999999999998E-3</v>
      </c>
      <c r="T10" s="19">
        <v>3.48E-3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U10" s="50"/>
      <c r="BO10" s="50"/>
      <c r="CI10" s="50"/>
      <c r="DC10" s="50"/>
      <c r="DW10" s="50"/>
      <c r="EQ10" s="50"/>
      <c r="FK10" s="50"/>
      <c r="GE10" s="50"/>
      <c r="GY10" s="50"/>
      <c r="HS10" s="50"/>
      <c r="IM10" s="50"/>
      <c r="JG10" s="50"/>
      <c r="KA10" s="50"/>
      <c r="KU10" s="50"/>
      <c r="LO10" s="50"/>
      <c r="MI10" s="50"/>
      <c r="NC10" s="50"/>
      <c r="NW10" s="50"/>
      <c r="OQ10" s="50"/>
      <c r="PK10" s="50"/>
      <c r="QE10" s="50"/>
      <c r="QY10" s="50"/>
      <c r="RS10" s="50"/>
      <c r="SM10" s="50"/>
      <c r="TG10" s="50"/>
      <c r="UA10" s="50"/>
      <c r="UU10" s="50"/>
      <c r="VO10" s="50"/>
      <c r="WI10" s="50"/>
      <c r="XC10" s="50"/>
      <c r="XW10" s="50"/>
      <c r="YQ10" s="50"/>
      <c r="ZK10" s="50"/>
      <c r="AAE10" s="50"/>
      <c r="AAY10" s="50"/>
      <c r="ABS10" s="50"/>
      <c r="ACM10" s="50"/>
      <c r="ADG10" s="50"/>
      <c r="AEA10" s="50"/>
      <c r="AEU10" s="50"/>
      <c r="AFO10" s="50"/>
      <c r="AGI10" s="50"/>
      <c r="AHC10" s="50"/>
      <c r="AHW10" s="50"/>
      <c r="AIQ10" s="50"/>
      <c r="AJK10" s="50"/>
      <c r="AKE10" s="50"/>
      <c r="AKY10" s="50"/>
      <c r="ALS10" s="50"/>
      <c r="AMM10" s="50"/>
      <c r="ANG10" s="50"/>
      <c r="AOA10" s="50"/>
      <c r="AOU10" s="50"/>
      <c r="APO10" s="50"/>
      <c r="AQI10" s="50"/>
      <c r="ARC10" s="50"/>
      <c r="ARW10" s="50"/>
      <c r="ASQ10" s="50"/>
      <c r="ATK10" s="50"/>
      <c r="AUE10" s="50"/>
      <c r="AUY10" s="50"/>
      <c r="AVS10" s="50"/>
      <c r="AWM10" s="50"/>
      <c r="AXG10" s="50"/>
      <c r="AYA10" s="50"/>
      <c r="AYU10" s="50"/>
      <c r="AZO10" s="50"/>
      <c r="BAI10" s="50"/>
      <c r="BBC10" s="50"/>
      <c r="BBW10" s="50"/>
      <c r="BCQ10" s="50"/>
      <c r="BDK10" s="50"/>
      <c r="BEE10" s="50"/>
      <c r="BEY10" s="50"/>
      <c r="BFS10" s="50"/>
      <c r="BGM10" s="50"/>
      <c r="BHG10" s="50"/>
      <c r="BIA10" s="50"/>
      <c r="BIU10" s="50"/>
      <c r="BJO10" s="50"/>
      <c r="BKI10" s="50"/>
      <c r="BLC10" s="50"/>
      <c r="BLW10" s="50"/>
      <c r="BMQ10" s="50"/>
      <c r="BNK10" s="50"/>
      <c r="BOE10" s="50"/>
      <c r="BOY10" s="50"/>
      <c r="BPS10" s="50"/>
      <c r="BQM10" s="50"/>
      <c r="BRG10" s="50"/>
      <c r="BSA10" s="50"/>
      <c r="BSU10" s="50"/>
      <c r="BTO10" s="50"/>
      <c r="BUI10" s="50"/>
      <c r="BVC10" s="50"/>
      <c r="BVW10" s="50"/>
      <c r="BWQ10" s="50"/>
      <c r="BXK10" s="50"/>
      <c r="BYE10" s="50"/>
      <c r="BYY10" s="50"/>
      <c r="BZS10" s="50"/>
      <c r="CAM10" s="50"/>
      <c r="CBG10" s="50"/>
      <c r="CCA10" s="50"/>
      <c r="CCU10" s="50"/>
      <c r="CDO10" s="50"/>
      <c r="CEI10" s="50"/>
      <c r="CFC10" s="50"/>
      <c r="CFW10" s="50"/>
      <c r="CGQ10" s="50"/>
      <c r="CHK10" s="50"/>
      <c r="CIE10" s="50"/>
      <c r="CIY10" s="50"/>
      <c r="CJS10" s="50"/>
      <c r="CKM10" s="50"/>
      <c r="CLG10" s="50"/>
      <c r="CMA10" s="50"/>
      <c r="CMU10" s="50"/>
      <c r="CNO10" s="50"/>
      <c r="COI10" s="50"/>
      <c r="CPC10" s="50"/>
      <c r="CPW10" s="50"/>
      <c r="CQQ10" s="50"/>
      <c r="CRK10" s="50"/>
      <c r="CSE10" s="50"/>
      <c r="CSY10" s="50"/>
      <c r="CTS10" s="50"/>
      <c r="CUM10" s="50"/>
      <c r="CVG10" s="50"/>
      <c r="CWA10" s="50"/>
      <c r="CWU10" s="50"/>
      <c r="CXO10" s="50"/>
      <c r="CYI10" s="50"/>
      <c r="CZC10" s="50"/>
      <c r="CZW10" s="50"/>
      <c r="DAQ10" s="50"/>
      <c r="DBK10" s="50"/>
      <c r="DCE10" s="50"/>
      <c r="DCY10" s="50"/>
      <c r="DDS10" s="50"/>
      <c r="DEM10" s="50"/>
      <c r="DFG10" s="50"/>
      <c r="DGA10" s="50"/>
      <c r="DGU10" s="50"/>
      <c r="DHO10" s="50"/>
      <c r="DII10" s="50"/>
      <c r="DJC10" s="50"/>
      <c r="DJW10" s="50"/>
      <c r="DKQ10" s="50"/>
      <c r="DLK10" s="50"/>
      <c r="DME10" s="50"/>
      <c r="DMY10" s="50"/>
      <c r="DNS10" s="50"/>
      <c r="DOM10" s="50"/>
      <c r="DPG10" s="50"/>
      <c r="DQA10" s="50"/>
      <c r="DQU10" s="50"/>
      <c r="DRO10" s="50"/>
      <c r="DSI10" s="50"/>
      <c r="DTC10" s="50"/>
      <c r="DTW10" s="50"/>
      <c r="DUQ10" s="50"/>
      <c r="DVK10" s="50"/>
      <c r="DWE10" s="50"/>
      <c r="DWY10" s="50"/>
      <c r="DXS10" s="50"/>
      <c r="DYM10" s="50"/>
      <c r="DZG10" s="50"/>
      <c r="EAA10" s="50"/>
      <c r="EAU10" s="50"/>
      <c r="EBO10" s="50"/>
      <c r="ECI10" s="50"/>
      <c r="EDC10" s="50"/>
      <c r="EDW10" s="50"/>
      <c r="EEQ10" s="50"/>
      <c r="EFK10" s="50"/>
      <c r="EGE10" s="50"/>
      <c r="EGY10" s="50"/>
      <c r="EHS10" s="50"/>
      <c r="EIM10" s="50"/>
      <c r="EJG10" s="50"/>
      <c r="EKA10" s="50"/>
      <c r="EKU10" s="50"/>
      <c r="ELO10" s="50"/>
      <c r="EMI10" s="50"/>
      <c r="ENC10" s="50"/>
      <c r="ENW10" s="50"/>
      <c r="EOQ10" s="50"/>
      <c r="EPK10" s="50"/>
      <c r="EQE10" s="50"/>
      <c r="EQY10" s="50"/>
      <c r="ERS10" s="50"/>
      <c r="ESM10" s="50"/>
      <c r="ETG10" s="50"/>
      <c r="EUA10" s="50"/>
      <c r="EUU10" s="50"/>
      <c r="EVO10" s="50"/>
      <c r="EWI10" s="50"/>
      <c r="EXC10" s="50"/>
      <c r="EXW10" s="50"/>
      <c r="EYQ10" s="50"/>
      <c r="EZK10" s="50"/>
      <c r="FAE10" s="50"/>
      <c r="FAY10" s="50"/>
      <c r="FBS10" s="50"/>
      <c r="FCM10" s="50"/>
      <c r="FDG10" s="50"/>
      <c r="FEA10" s="50"/>
      <c r="FEU10" s="50"/>
      <c r="FFO10" s="50"/>
      <c r="FGI10" s="50"/>
      <c r="FHC10" s="50"/>
      <c r="FHW10" s="50"/>
      <c r="FIQ10" s="50"/>
      <c r="FJK10" s="50"/>
      <c r="FKE10" s="50"/>
      <c r="FKY10" s="50"/>
      <c r="FLS10" s="50"/>
      <c r="FMM10" s="50"/>
      <c r="FNG10" s="50"/>
      <c r="FOA10" s="50"/>
      <c r="FOU10" s="50"/>
      <c r="FPO10" s="50"/>
      <c r="FQI10" s="50"/>
      <c r="FRC10" s="50"/>
      <c r="FRW10" s="50"/>
      <c r="FSQ10" s="50"/>
      <c r="FTK10" s="50"/>
      <c r="FUE10" s="50"/>
      <c r="FUY10" s="50"/>
      <c r="FVS10" s="50"/>
      <c r="FWM10" s="50"/>
      <c r="FXG10" s="50"/>
      <c r="FYA10" s="50"/>
      <c r="FYU10" s="50"/>
      <c r="FZO10" s="50"/>
      <c r="GAI10" s="50"/>
      <c r="GBC10" s="50"/>
      <c r="GBW10" s="50"/>
      <c r="GCQ10" s="50"/>
      <c r="GDK10" s="50"/>
      <c r="GEE10" s="50"/>
      <c r="GEY10" s="50"/>
      <c r="GFS10" s="50"/>
      <c r="GGM10" s="50"/>
      <c r="GHG10" s="50"/>
      <c r="GIA10" s="50"/>
      <c r="GIU10" s="50"/>
      <c r="GJO10" s="50"/>
      <c r="GKI10" s="50"/>
      <c r="GLC10" s="50"/>
      <c r="GLW10" s="50"/>
      <c r="GMQ10" s="50"/>
      <c r="GNK10" s="50"/>
      <c r="GOE10" s="50"/>
      <c r="GOY10" s="50"/>
      <c r="GPS10" s="50"/>
      <c r="GQM10" s="50"/>
      <c r="GRG10" s="50"/>
      <c r="GSA10" s="50"/>
      <c r="GSU10" s="50"/>
      <c r="GTO10" s="50"/>
      <c r="GUI10" s="50"/>
      <c r="GVC10" s="50"/>
      <c r="GVW10" s="50"/>
      <c r="GWQ10" s="50"/>
      <c r="GXK10" s="50"/>
      <c r="GYE10" s="50"/>
      <c r="GYY10" s="50"/>
      <c r="GZS10" s="50"/>
      <c r="HAM10" s="50"/>
      <c r="HBG10" s="50"/>
      <c r="HCA10" s="50"/>
      <c r="HCU10" s="50"/>
      <c r="HDO10" s="50"/>
      <c r="HEI10" s="50"/>
      <c r="HFC10" s="50"/>
      <c r="HFW10" s="50"/>
      <c r="HGQ10" s="50"/>
      <c r="HHK10" s="50"/>
      <c r="HIE10" s="50"/>
      <c r="HIY10" s="50"/>
      <c r="HJS10" s="50"/>
      <c r="HKM10" s="50"/>
      <c r="HLG10" s="50"/>
      <c r="HMA10" s="50"/>
      <c r="HMU10" s="50"/>
      <c r="HNO10" s="50"/>
      <c r="HOI10" s="50"/>
      <c r="HPC10" s="50"/>
      <c r="HPW10" s="50"/>
      <c r="HQQ10" s="50"/>
      <c r="HRK10" s="50"/>
      <c r="HSE10" s="50"/>
      <c r="HSY10" s="50"/>
      <c r="HTS10" s="50"/>
      <c r="HUM10" s="50"/>
      <c r="HVG10" s="50"/>
      <c r="HWA10" s="50"/>
      <c r="HWU10" s="50"/>
      <c r="HXO10" s="50"/>
      <c r="HYI10" s="50"/>
      <c r="HZC10" s="50"/>
      <c r="HZW10" s="50"/>
      <c r="IAQ10" s="50"/>
      <c r="IBK10" s="50"/>
      <c r="ICE10" s="50"/>
      <c r="ICY10" s="50"/>
      <c r="IDS10" s="50"/>
      <c r="IEM10" s="50"/>
      <c r="IFG10" s="50"/>
      <c r="IGA10" s="50"/>
      <c r="IGU10" s="50"/>
      <c r="IHO10" s="50"/>
      <c r="III10" s="50"/>
      <c r="IJC10" s="50"/>
      <c r="IJW10" s="50"/>
      <c r="IKQ10" s="50"/>
      <c r="ILK10" s="50"/>
      <c r="IME10" s="50"/>
      <c r="IMY10" s="50"/>
      <c r="INS10" s="50"/>
      <c r="IOM10" s="50"/>
      <c r="IPG10" s="50"/>
      <c r="IQA10" s="50"/>
      <c r="IQU10" s="50"/>
      <c r="IRO10" s="50"/>
      <c r="ISI10" s="50"/>
      <c r="ITC10" s="50"/>
      <c r="ITW10" s="50"/>
      <c r="IUQ10" s="50"/>
      <c r="IVK10" s="50"/>
      <c r="IWE10" s="50"/>
      <c r="IWY10" s="50"/>
      <c r="IXS10" s="50"/>
      <c r="IYM10" s="50"/>
      <c r="IZG10" s="50"/>
      <c r="JAA10" s="50"/>
      <c r="JAU10" s="50"/>
      <c r="JBO10" s="50"/>
      <c r="JCI10" s="50"/>
      <c r="JDC10" s="50"/>
      <c r="JDW10" s="50"/>
      <c r="JEQ10" s="50"/>
      <c r="JFK10" s="50"/>
      <c r="JGE10" s="50"/>
      <c r="JGY10" s="50"/>
      <c r="JHS10" s="50"/>
      <c r="JIM10" s="50"/>
      <c r="JJG10" s="50"/>
      <c r="JKA10" s="50"/>
      <c r="JKU10" s="50"/>
      <c r="JLO10" s="50"/>
      <c r="JMI10" s="50"/>
      <c r="JNC10" s="50"/>
      <c r="JNW10" s="50"/>
      <c r="JOQ10" s="50"/>
      <c r="JPK10" s="50"/>
      <c r="JQE10" s="50"/>
      <c r="JQY10" s="50"/>
      <c r="JRS10" s="50"/>
      <c r="JSM10" s="50"/>
      <c r="JTG10" s="50"/>
      <c r="JUA10" s="50"/>
      <c r="JUU10" s="50"/>
      <c r="JVO10" s="50"/>
      <c r="JWI10" s="50"/>
      <c r="JXC10" s="50"/>
      <c r="JXW10" s="50"/>
      <c r="JYQ10" s="50"/>
      <c r="JZK10" s="50"/>
      <c r="KAE10" s="50"/>
      <c r="KAY10" s="50"/>
      <c r="KBS10" s="50"/>
      <c r="KCM10" s="50"/>
      <c r="KDG10" s="50"/>
      <c r="KEA10" s="50"/>
      <c r="KEU10" s="50"/>
      <c r="KFO10" s="50"/>
      <c r="KGI10" s="50"/>
      <c r="KHC10" s="50"/>
      <c r="KHW10" s="50"/>
      <c r="KIQ10" s="50"/>
      <c r="KJK10" s="50"/>
      <c r="KKE10" s="50"/>
      <c r="KKY10" s="50"/>
      <c r="KLS10" s="50"/>
      <c r="KMM10" s="50"/>
      <c r="KNG10" s="50"/>
      <c r="KOA10" s="50"/>
      <c r="KOU10" s="50"/>
      <c r="KPO10" s="50"/>
      <c r="KQI10" s="50"/>
      <c r="KRC10" s="50"/>
      <c r="KRW10" s="50"/>
      <c r="KSQ10" s="50"/>
      <c r="KTK10" s="50"/>
      <c r="KUE10" s="50"/>
      <c r="KUY10" s="50"/>
      <c r="KVS10" s="50"/>
      <c r="KWM10" s="50"/>
      <c r="KXG10" s="50"/>
      <c r="KYA10" s="50"/>
      <c r="KYU10" s="50"/>
      <c r="KZO10" s="50"/>
      <c r="LAI10" s="50"/>
      <c r="LBC10" s="50"/>
      <c r="LBW10" s="50"/>
      <c r="LCQ10" s="50"/>
      <c r="LDK10" s="50"/>
      <c r="LEE10" s="50"/>
      <c r="LEY10" s="50"/>
      <c r="LFS10" s="50"/>
      <c r="LGM10" s="50"/>
      <c r="LHG10" s="50"/>
      <c r="LIA10" s="50"/>
      <c r="LIU10" s="50"/>
      <c r="LJO10" s="50"/>
      <c r="LKI10" s="50"/>
      <c r="LLC10" s="50"/>
      <c r="LLW10" s="50"/>
      <c r="LMQ10" s="50"/>
      <c r="LNK10" s="50"/>
      <c r="LOE10" s="50"/>
      <c r="LOY10" s="50"/>
      <c r="LPS10" s="50"/>
      <c r="LQM10" s="50"/>
      <c r="LRG10" s="50"/>
      <c r="LSA10" s="50"/>
      <c r="LSU10" s="50"/>
      <c r="LTO10" s="50"/>
      <c r="LUI10" s="50"/>
      <c r="LVC10" s="50"/>
      <c r="LVW10" s="50"/>
      <c r="LWQ10" s="50"/>
      <c r="LXK10" s="50"/>
      <c r="LYE10" s="50"/>
      <c r="LYY10" s="50"/>
      <c r="LZS10" s="50"/>
      <c r="MAM10" s="50"/>
      <c r="MBG10" s="50"/>
      <c r="MCA10" s="50"/>
      <c r="MCU10" s="50"/>
      <c r="MDO10" s="50"/>
      <c r="MEI10" s="50"/>
      <c r="MFC10" s="50"/>
      <c r="MFW10" s="50"/>
      <c r="MGQ10" s="50"/>
      <c r="MHK10" s="50"/>
      <c r="MIE10" s="50"/>
      <c r="MIY10" s="50"/>
      <c r="MJS10" s="50"/>
      <c r="MKM10" s="50"/>
      <c r="MLG10" s="50"/>
      <c r="MMA10" s="50"/>
      <c r="MMU10" s="50"/>
      <c r="MNO10" s="50"/>
      <c r="MOI10" s="50"/>
      <c r="MPC10" s="50"/>
      <c r="MPW10" s="50"/>
      <c r="MQQ10" s="50"/>
      <c r="MRK10" s="50"/>
      <c r="MSE10" s="50"/>
      <c r="MSY10" s="50"/>
      <c r="MTS10" s="50"/>
      <c r="MUM10" s="50"/>
      <c r="MVG10" s="50"/>
      <c r="MWA10" s="50"/>
      <c r="MWU10" s="50"/>
      <c r="MXO10" s="50"/>
      <c r="MYI10" s="50"/>
      <c r="MZC10" s="50"/>
      <c r="MZW10" s="50"/>
      <c r="NAQ10" s="50"/>
      <c r="NBK10" s="50"/>
      <c r="NCE10" s="50"/>
      <c r="NCY10" s="50"/>
      <c r="NDS10" s="50"/>
      <c r="NEM10" s="50"/>
      <c r="NFG10" s="50"/>
      <c r="NGA10" s="50"/>
      <c r="NGU10" s="50"/>
      <c r="NHO10" s="50"/>
      <c r="NII10" s="50"/>
      <c r="NJC10" s="50"/>
      <c r="NJW10" s="50"/>
      <c r="NKQ10" s="50"/>
      <c r="NLK10" s="50"/>
      <c r="NME10" s="50"/>
      <c r="NMY10" s="50"/>
      <c r="NNS10" s="50"/>
      <c r="NOM10" s="50"/>
      <c r="NPG10" s="50"/>
      <c r="NQA10" s="50"/>
      <c r="NQU10" s="50"/>
      <c r="NRO10" s="50"/>
      <c r="NSI10" s="50"/>
      <c r="NTC10" s="50"/>
      <c r="NTW10" s="50"/>
      <c r="NUQ10" s="50"/>
      <c r="NVK10" s="50"/>
      <c r="NWE10" s="50"/>
      <c r="NWY10" s="50"/>
      <c r="NXS10" s="50"/>
      <c r="NYM10" s="50"/>
      <c r="NZG10" s="50"/>
      <c r="OAA10" s="50"/>
      <c r="OAU10" s="50"/>
      <c r="OBO10" s="50"/>
      <c r="OCI10" s="50"/>
      <c r="ODC10" s="50"/>
      <c r="ODW10" s="50"/>
      <c r="OEQ10" s="50"/>
      <c r="OFK10" s="50"/>
      <c r="OGE10" s="50"/>
      <c r="OGY10" s="50"/>
      <c r="OHS10" s="50"/>
      <c r="OIM10" s="50"/>
      <c r="OJG10" s="50"/>
      <c r="OKA10" s="50"/>
      <c r="OKU10" s="50"/>
      <c r="OLO10" s="50"/>
      <c r="OMI10" s="50"/>
      <c r="ONC10" s="50"/>
      <c r="ONW10" s="50"/>
      <c r="OOQ10" s="50"/>
      <c r="OPK10" s="50"/>
      <c r="OQE10" s="50"/>
      <c r="OQY10" s="50"/>
      <c r="ORS10" s="50"/>
      <c r="OSM10" s="50"/>
      <c r="OTG10" s="50"/>
      <c r="OUA10" s="50"/>
      <c r="OUU10" s="50"/>
      <c r="OVO10" s="50"/>
      <c r="OWI10" s="50"/>
      <c r="OXC10" s="50"/>
      <c r="OXW10" s="50"/>
      <c r="OYQ10" s="50"/>
      <c r="OZK10" s="50"/>
      <c r="PAE10" s="50"/>
      <c r="PAY10" s="50"/>
      <c r="PBS10" s="50"/>
      <c r="PCM10" s="50"/>
      <c r="PDG10" s="50"/>
      <c r="PEA10" s="50"/>
      <c r="PEU10" s="50"/>
      <c r="PFO10" s="50"/>
      <c r="PGI10" s="50"/>
      <c r="PHC10" s="50"/>
      <c r="PHW10" s="50"/>
      <c r="PIQ10" s="50"/>
      <c r="PJK10" s="50"/>
      <c r="PKE10" s="50"/>
      <c r="PKY10" s="50"/>
      <c r="PLS10" s="50"/>
      <c r="PMM10" s="50"/>
      <c r="PNG10" s="50"/>
      <c r="POA10" s="50"/>
      <c r="POU10" s="50"/>
      <c r="PPO10" s="50"/>
      <c r="PQI10" s="50"/>
      <c r="PRC10" s="50"/>
      <c r="PRW10" s="50"/>
      <c r="PSQ10" s="50"/>
      <c r="PTK10" s="50"/>
      <c r="PUE10" s="50"/>
      <c r="PUY10" s="50"/>
      <c r="PVS10" s="50"/>
      <c r="PWM10" s="50"/>
      <c r="PXG10" s="50"/>
      <c r="PYA10" s="50"/>
      <c r="PYU10" s="50"/>
      <c r="PZO10" s="50"/>
      <c r="QAI10" s="50"/>
      <c r="QBC10" s="50"/>
      <c r="QBW10" s="50"/>
      <c r="QCQ10" s="50"/>
      <c r="QDK10" s="50"/>
      <c r="QEE10" s="50"/>
      <c r="QEY10" s="50"/>
      <c r="QFS10" s="50"/>
      <c r="QGM10" s="50"/>
      <c r="QHG10" s="50"/>
      <c r="QIA10" s="50"/>
      <c r="QIU10" s="50"/>
      <c r="QJO10" s="50"/>
      <c r="QKI10" s="50"/>
      <c r="QLC10" s="50"/>
      <c r="QLW10" s="50"/>
      <c r="QMQ10" s="50"/>
      <c r="QNK10" s="50"/>
      <c r="QOE10" s="50"/>
      <c r="QOY10" s="50"/>
      <c r="QPS10" s="50"/>
      <c r="QQM10" s="50"/>
      <c r="QRG10" s="50"/>
      <c r="QSA10" s="50"/>
      <c r="QSU10" s="50"/>
      <c r="QTO10" s="50"/>
      <c r="QUI10" s="50"/>
      <c r="QVC10" s="50"/>
      <c r="QVW10" s="50"/>
      <c r="QWQ10" s="50"/>
      <c r="QXK10" s="50"/>
      <c r="QYE10" s="50"/>
      <c r="QYY10" s="50"/>
      <c r="QZS10" s="50"/>
      <c r="RAM10" s="50"/>
      <c r="RBG10" s="50"/>
      <c r="RCA10" s="50"/>
      <c r="RCU10" s="50"/>
      <c r="RDO10" s="50"/>
      <c r="REI10" s="50"/>
      <c r="RFC10" s="50"/>
      <c r="RFW10" s="50"/>
      <c r="RGQ10" s="50"/>
      <c r="RHK10" s="50"/>
      <c r="RIE10" s="50"/>
      <c r="RIY10" s="50"/>
      <c r="RJS10" s="50"/>
      <c r="RKM10" s="50"/>
      <c r="RLG10" s="50"/>
      <c r="RMA10" s="50"/>
      <c r="RMU10" s="50"/>
      <c r="RNO10" s="50"/>
      <c r="ROI10" s="50"/>
      <c r="RPC10" s="50"/>
      <c r="RPW10" s="50"/>
      <c r="RQQ10" s="50"/>
      <c r="RRK10" s="50"/>
      <c r="RSE10" s="50"/>
      <c r="RSY10" s="50"/>
      <c r="RTS10" s="50"/>
      <c r="RUM10" s="50"/>
      <c r="RVG10" s="50"/>
      <c r="RWA10" s="50"/>
      <c r="RWU10" s="50"/>
      <c r="RXO10" s="50"/>
      <c r="RYI10" s="50"/>
      <c r="RZC10" s="50"/>
      <c r="RZW10" s="50"/>
      <c r="SAQ10" s="50"/>
      <c r="SBK10" s="50"/>
      <c r="SCE10" s="50"/>
      <c r="SCY10" s="50"/>
      <c r="SDS10" s="50"/>
      <c r="SEM10" s="50"/>
      <c r="SFG10" s="50"/>
      <c r="SGA10" s="50"/>
      <c r="SGU10" s="50"/>
      <c r="SHO10" s="50"/>
      <c r="SII10" s="50"/>
      <c r="SJC10" s="50"/>
      <c r="SJW10" s="50"/>
      <c r="SKQ10" s="50"/>
      <c r="SLK10" s="50"/>
      <c r="SME10" s="50"/>
      <c r="SMY10" s="50"/>
      <c r="SNS10" s="50"/>
      <c r="SOM10" s="50"/>
      <c r="SPG10" s="50"/>
      <c r="SQA10" s="50"/>
      <c r="SQU10" s="50"/>
      <c r="SRO10" s="50"/>
      <c r="SSI10" s="50"/>
      <c r="STC10" s="50"/>
      <c r="STW10" s="50"/>
      <c r="SUQ10" s="50"/>
      <c r="SVK10" s="50"/>
      <c r="SWE10" s="50"/>
      <c r="SWY10" s="50"/>
      <c r="SXS10" s="50"/>
      <c r="SYM10" s="50"/>
      <c r="SZG10" s="50"/>
      <c r="TAA10" s="50"/>
      <c r="TAU10" s="50"/>
      <c r="TBO10" s="50"/>
      <c r="TCI10" s="50"/>
      <c r="TDC10" s="50"/>
      <c r="TDW10" s="50"/>
      <c r="TEQ10" s="50"/>
      <c r="TFK10" s="50"/>
      <c r="TGE10" s="50"/>
      <c r="TGY10" s="50"/>
      <c r="THS10" s="50"/>
      <c r="TIM10" s="50"/>
      <c r="TJG10" s="50"/>
      <c r="TKA10" s="50"/>
      <c r="TKU10" s="50"/>
      <c r="TLO10" s="50"/>
      <c r="TMI10" s="50"/>
      <c r="TNC10" s="50"/>
      <c r="TNW10" s="50"/>
      <c r="TOQ10" s="50"/>
      <c r="TPK10" s="50"/>
      <c r="TQE10" s="50"/>
      <c r="TQY10" s="50"/>
      <c r="TRS10" s="50"/>
      <c r="TSM10" s="50"/>
      <c r="TTG10" s="50"/>
      <c r="TUA10" s="50"/>
      <c r="TUU10" s="50"/>
      <c r="TVO10" s="50"/>
      <c r="TWI10" s="50"/>
      <c r="TXC10" s="50"/>
      <c r="TXW10" s="50"/>
      <c r="TYQ10" s="50"/>
      <c r="TZK10" s="50"/>
      <c r="UAE10" s="50"/>
      <c r="UAY10" s="50"/>
      <c r="UBS10" s="50"/>
      <c r="UCM10" s="50"/>
      <c r="UDG10" s="50"/>
      <c r="UEA10" s="50"/>
      <c r="UEU10" s="50"/>
      <c r="UFO10" s="50"/>
      <c r="UGI10" s="50"/>
      <c r="UHC10" s="50"/>
      <c r="UHW10" s="50"/>
      <c r="UIQ10" s="50"/>
      <c r="UJK10" s="50"/>
      <c r="UKE10" s="50"/>
      <c r="UKY10" s="50"/>
      <c r="ULS10" s="50"/>
      <c r="UMM10" s="50"/>
      <c r="UNG10" s="50"/>
      <c r="UOA10" s="50"/>
      <c r="UOU10" s="50"/>
      <c r="UPO10" s="50"/>
      <c r="UQI10" s="50"/>
      <c r="URC10" s="50"/>
      <c r="URW10" s="50"/>
      <c r="USQ10" s="50"/>
      <c r="UTK10" s="50"/>
      <c r="UUE10" s="50"/>
      <c r="UUY10" s="50"/>
      <c r="UVS10" s="50"/>
      <c r="UWM10" s="50"/>
      <c r="UXG10" s="50"/>
      <c r="UYA10" s="50"/>
      <c r="UYU10" s="50"/>
      <c r="UZO10" s="50"/>
      <c r="VAI10" s="50"/>
      <c r="VBC10" s="50"/>
      <c r="VBW10" s="50"/>
      <c r="VCQ10" s="50"/>
      <c r="VDK10" s="50"/>
      <c r="VEE10" s="50"/>
      <c r="VEY10" s="50"/>
      <c r="VFS10" s="50"/>
      <c r="VGM10" s="50"/>
      <c r="VHG10" s="50"/>
      <c r="VIA10" s="50"/>
      <c r="VIU10" s="50"/>
      <c r="VJO10" s="50"/>
      <c r="VKI10" s="50"/>
      <c r="VLC10" s="50"/>
      <c r="VLW10" s="50"/>
      <c r="VMQ10" s="50"/>
      <c r="VNK10" s="50"/>
      <c r="VOE10" s="50"/>
      <c r="VOY10" s="50"/>
      <c r="VPS10" s="50"/>
      <c r="VQM10" s="50"/>
      <c r="VRG10" s="50"/>
      <c r="VSA10" s="50"/>
      <c r="VSU10" s="50"/>
      <c r="VTO10" s="50"/>
      <c r="VUI10" s="50"/>
      <c r="VVC10" s="50"/>
      <c r="VVW10" s="50"/>
      <c r="VWQ10" s="50"/>
      <c r="VXK10" s="50"/>
      <c r="VYE10" s="50"/>
      <c r="VYY10" s="50"/>
      <c r="VZS10" s="50"/>
      <c r="WAM10" s="50"/>
      <c r="WBG10" s="50"/>
      <c r="WCA10" s="50"/>
      <c r="WCU10" s="50"/>
      <c r="WDO10" s="50"/>
      <c r="WEI10" s="50"/>
      <c r="WFC10" s="50"/>
      <c r="WFW10" s="50"/>
      <c r="WGQ10" s="50"/>
      <c r="WHK10" s="50"/>
      <c r="WIE10" s="50"/>
      <c r="WIY10" s="50"/>
      <c r="WJS10" s="50"/>
      <c r="WKM10" s="50"/>
      <c r="WLG10" s="50"/>
      <c r="WMA10" s="50"/>
      <c r="WMU10" s="50"/>
      <c r="WNO10" s="50"/>
      <c r="WOI10" s="50"/>
      <c r="WPC10" s="50"/>
      <c r="WPW10" s="50"/>
      <c r="WQQ10" s="50"/>
      <c r="WRK10" s="50"/>
      <c r="WSE10" s="50"/>
      <c r="WSY10" s="50"/>
      <c r="WTS10" s="50"/>
      <c r="WUM10" s="50"/>
      <c r="WVG10" s="50"/>
      <c r="WWA10" s="50"/>
      <c r="WWU10" s="50"/>
      <c r="WXO10" s="50"/>
      <c r="WYI10" s="50"/>
      <c r="WZC10" s="50"/>
      <c r="WZW10" s="50"/>
      <c r="XAQ10" s="50"/>
      <c r="XBK10" s="50"/>
      <c r="XCE10" s="50"/>
      <c r="XCY10" s="50"/>
      <c r="XDS10" s="50"/>
      <c r="XEM10" s="50"/>
    </row>
    <row r="11" spans="1:1007 1027:2047 2067:3067 3087:4087 4107:5107 5127:6127 6147:7167 7187:8187 8207:9207 9227:10227 10247:11247 11267:12287 12307:13307 13327:14327 14347:15347 15367:16367" s="5" customFormat="1" ht="15" customHeight="1" x14ac:dyDescent="0.15">
      <c r="A11" s="18"/>
      <c r="B11" s="18" t="s">
        <v>19</v>
      </c>
      <c r="C11" s="19">
        <v>3.6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4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</row>
    <row r="12" spans="1:1007 1027:2047 2067:3067 3087:4087 4107:5107 5127:6127 6147:7167 7187:8187 8207:9207 9227:10227 10247:11247 11267:12287 12307:13307 13327:14327 14347:15347 15367:16367" s="5" customFormat="1" ht="15" customHeight="1" x14ac:dyDescent="0.15">
      <c r="A12" s="18"/>
      <c r="B12" s="18" t="s">
        <v>2</v>
      </c>
      <c r="C12" s="19">
        <v>49.5</v>
      </c>
      <c r="D12" s="19">
        <v>40.6</v>
      </c>
      <c r="E12" s="19">
        <v>27.6</v>
      </c>
      <c r="F12" s="19">
        <v>53.2</v>
      </c>
      <c r="G12" s="19">
        <v>27.9</v>
      </c>
      <c r="H12" s="19">
        <v>44.2</v>
      </c>
      <c r="I12" s="19">
        <v>59.9</v>
      </c>
      <c r="J12" s="19">
        <v>56.7</v>
      </c>
      <c r="K12" s="19">
        <v>70.5</v>
      </c>
      <c r="L12" s="19">
        <v>105.2</v>
      </c>
      <c r="M12" s="19">
        <v>91.4</v>
      </c>
      <c r="N12" s="19">
        <v>95.5</v>
      </c>
      <c r="O12" s="19">
        <v>313.8</v>
      </c>
      <c r="P12" s="19">
        <v>310.459589712678</v>
      </c>
      <c r="Q12" s="19">
        <v>479.20507758476901</v>
      </c>
      <c r="R12" s="19">
        <v>485.33955282728999</v>
      </c>
      <c r="S12" s="19">
        <v>444.13897260076601</v>
      </c>
      <c r="T12" s="19">
        <v>380.482042819247</v>
      </c>
      <c r="U12" s="19">
        <v>378.44865355204598</v>
      </c>
      <c r="V12" s="19">
        <v>388.99689952731501</v>
      </c>
      <c r="W12" s="19">
        <v>398.12534891936002</v>
      </c>
      <c r="X12" s="19">
        <v>431.824045882843</v>
      </c>
      <c r="Y12" s="19">
        <v>442.55616360433498</v>
      </c>
      <c r="Z12" s="19">
        <v>506.40884009031498</v>
      </c>
      <c r="AA12" s="19">
        <v>851.28966048220798</v>
      </c>
      <c r="AB12" s="19">
        <v>734.38440364019004</v>
      </c>
      <c r="AC12" s="19">
        <v>874.46387751715599</v>
      </c>
      <c r="AD12" s="19">
        <v>718.14488837825104</v>
      </c>
      <c r="AE12" s="19">
        <v>1003.77364250203</v>
      </c>
      <c r="AF12" s="19">
        <v>981.70935557829603</v>
      </c>
      <c r="AG12" s="19">
        <v>768.65782046311699</v>
      </c>
      <c r="AH12" s="19">
        <v>457.45427691321299</v>
      </c>
      <c r="AI12" s="19">
        <v>367.45764534910103</v>
      </c>
    </row>
    <row r="13" spans="1:1007 1027:2047 2067:3067 3087:4087 4107:5107 5127:6127 6147:7167 7187:8187 8207:9207 9227:10227 10247:11247 11267:12287 12307:13307 13327:14327 14347:15347 15367:16367" s="5" customFormat="1" ht="15" customHeight="1" x14ac:dyDescent="0.15">
      <c r="A13" s="18"/>
      <c r="B13" s="18" t="s">
        <v>31</v>
      </c>
      <c r="C13" s="19">
        <v>1709</v>
      </c>
      <c r="D13" s="19">
        <v>1843.9</v>
      </c>
      <c r="E13" s="19">
        <v>1853.4</v>
      </c>
      <c r="F13" s="19">
        <v>2114</v>
      </c>
      <c r="G13" s="19">
        <v>2132.4</v>
      </c>
      <c r="H13" s="19">
        <v>2216.9</v>
      </c>
      <c r="I13" s="19">
        <v>2286</v>
      </c>
      <c r="J13" s="19">
        <v>2077.9</v>
      </c>
      <c r="K13" s="19">
        <v>2208</v>
      </c>
      <c r="L13" s="19">
        <v>2333</v>
      </c>
      <c r="M13" s="19">
        <v>2238.9</v>
      </c>
      <c r="N13" s="19">
        <v>2340</v>
      </c>
      <c r="O13" s="19">
        <v>2340</v>
      </c>
      <c r="P13" s="19">
        <v>2427.5414066993799</v>
      </c>
      <c r="Q13" s="19">
        <v>2335.40373723739</v>
      </c>
      <c r="R13" s="19">
        <v>2423.2529216564199</v>
      </c>
      <c r="S13" s="19">
        <v>2397.2063445624799</v>
      </c>
      <c r="T13" s="19">
        <v>2594.5731388549998</v>
      </c>
      <c r="U13" s="19">
        <v>2095.9218908057401</v>
      </c>
      <c r="V13" s="19">
        <v>2366.10302055085</v>
      </c>
      <c r="W13" s="19">
        <v>2655.8171042737299</v>
      </c>
      <c r="X13" s="19">
        <v>2580.38125639495</v>
      </c>
      <c r="Y13" s="19">
        <v>2215.6276113991898</v>
      </c>
      <c r="Z13" s="19">
        <v>1966.42816073226</v>
      </c>
      <c r="AA13" s="19">
        <v>1859.9475723587</v>
      </c>
      <c r="AB13" s="19">
        <v>2426.8210925000999</v>
      </c>
      <c r="AC13" s="19">
        <v>2158.7150514727</v>
      </c>
      <c r="AD13" s="19">
        <v>2445.1447388544798</v>
      </c>
      <c r="AE13" s="19">
        <v>2176.3850964442699</v>
      </c>
      <c r="AF13" s="19">
        <v>1974.32493578145</v>
      </c>
      <c r="AG13" s="19">
        <v>2050.38539380465</v>
      </c>
      <c r="AH13" s="19">
        <v>2050.2320345625099</v>
      </c>
      <c r="AI13" s="19">
        <v>2501.4075530444102</v>
      </c>
    </row>
    <row r="14" spans="1:1007 1027:2047 2067:3067 3087:4087 4107:5107 5127:6127 6147:7167 7187:8187 8207:9207 9227:10227 10247:11247 11267:12287 12307:13307 13327:14327 14347:15347 15367:16367" s="5" customFormat="1" ht="15" customHeight="1" x14ac:dyDescent="0.15">
      <c r="A14" s="18"/>
      <c r="B14" s="18" t="s">
        <v>27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28.8</v>
      </c>
      <c r="J14" s="19">
        <v>50.4</v>
      </c>
      <c r="K14" s="19">
        <v>62.5</v>
      </c>
      <c r="L14" s="19">
        <v>58.9</v>
      </c>
      <c r="M14" s="19">
        <v>59.3</v>
      </c>
      <c r="N14" s="19">
        <v>59.3</v>
      </c>
      <c r="O14" s="19">
        <v>59.3</v>
      </c>
      <c r="P14" s="19">
        <v>58.445940651175299</v>
      </c>
      <c r="Q14" s="19">
        <v>55.595556640198801</v>
      </c>
      <c r="R14" s="19">
        <v>58.348156781332399</v>
      </c>
      <c r="S14" s="19">
        <v>62.751361790572901</v>
      </c>
      <c r="T14" s="19">
        <v>55.949474672427698</v>
      </c>
      <c r="U14" s="19">
        <v>45.3695936256929</v>
      </c>
      <c r="V14" s="19">
        <v>52.408810415326002</v>
      </c>
      <c r="W14" s="19">
        <v>64.787081613805</v>
      </c>
      <c r="X14" s="19">
        <v>68.247423187610494</v>
      </c>
      <c r="Y14" s="19">
        <v>68.715290052533902</v>
      </c>
      <c r="Z14" s="19">
        <v>58.269830412332503</v>
      </c>
      <c r="AA14" s="19">
        <v>65.7393921176281</v>
      </c>
      <c r="AB14" s="19">
        <v>76.324575438970996</v>
      </c>
      <c r="AC14" s="19">
        <v>71.571419630575804</v>
      </c>
      <c r="AD14" s="19">
        <v>72.014639114519895</v>
      </c>
      <c r="AE14" s="19">
        <v>71.578750509678699</v>
      </c>
      <c r="AF14" s="19">
        <v>64.207553928381401</v>
      </c>
      <c r="AG14" s="19">
        <v>63.079681930008</v>
      </c>
      <c r="AH14" s="19">
        <v>70.948186159980494</v>
      </c>
      <c r="AI14" s="19">
        <v>60.6462966888759</v>
      </c>
    </row>
    <row r="15" spans="1:1007 1027:2047 2067:3067 3087:4087 4107:5107 5127:6127 6147:7167 7187:8187 8207:9207 9227:10227 10247:11247 11267:12287 12307:13307 13327:14327 14347:15347 15367:16367" s="5" customFormat="1" ht="15" customHeight="1" x14ac:dyDescent="0.15">
      <c r="A15" s="18"/>
      <c r="B15" s="18" t="s">
        <v>28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0.1</v>
      </c>
      <c r="K15" s="19">
        <v>1.6</v>
      </c>
      <c r="L15" s="19">
        <v>0.3</v>
      </c>
      <c r="M15" s="19">
        <v>0.3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</row>
    <row r="16" spans="1:1007 1027:2047 2067:3067 3087:4087 4107:5107 5127:6127 6147:7167 7187:8187 8207:9207 9227:10227 10247:11247 11267:12287 12307:13307 13327:14327 14347:15347 15367:16367" s="5" customFormat="1" ht="15" customHeight="1" x14ac:dyDescent="0.15">
      <c r="A16" s="18"/>
      <c r="B16" s="18" t="s">
        <v>21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0.4</v>
      </c>
      <c r="K16" s="19">
        <v>0.3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</row>
    <row r="17" spans="1:1007 1027:2047 2067:3067 3087:4087 4107:5107 5127:6127 6147:7167 7187:8187 8207:9207 9227:10227 10247:11247 11267:12287 12307:13307 13327:14327 14347:15347 15367:16367" s="5" customFormat="1" ht="15" customHeight="1" x14ac:dyDescent="0.15">
      <c r="A17" s="18"/>
      <c r="B17" s="18" t="s">
        <v>20</v>
      </c>
      <c r="C17" s="19">
        <v>0</v>
      </c>
      <c r="D17" s="19">
        <v>0</v>
      </c>
      <c r="E17" s="19">
        <v>0</v>
      </c>
      <c r="F17" s="19">
        <v>32.9</v>
      </c>
      <c r="G17" s="19">
        <v>57</v>
      </c>
      <c r="H17" s="19">
        <v>0.1</v>
      </c>
      <c r="I17" s="19">
        <v>0</v>
      </c>
      <c r="J17" s="19">
        <v>66.2</v>
      </c>
      <c r="K17" s="19">
        <v>117.9</v>
      </c>
      <c r="L17" s="19">
        <v>119</v>
      </c>
      <c r="M17" s="19">
        <v>119</v>
      </c>
      <c r="N17" s="19">
        <v>130</v>
      </c>
      <c r="O17" s="19">
        <v>158</v>
      </c>
      <c r="P17" s="19">
        <v>154.72851605309799</v>
      </c>
      <c r="Q17" s="19">
        <v>147.18247122456</v>
      </c>
      <c r="R17" s="19">
        <v>154.46964515623</v>
      </c>
      <c r="S17" s="19">
        <v>166.126594627256</v>
      </c>
      <c r="T17" s="19">
        <v>148.11942614942001</v>
      </c>
      <c r="U17" s="19">
        <v>120.11047845962599</v>
      </c>
      <c r="V17" s="19">
        <v>138.74594836396901</v>
      </c>
      <c r="W17" s="19">
        <v>171.51591514873601</v>
      </c>
      <c r="X17" s="19">
        <v>180.676748403988</v>
      </c>
      <c r="Y17" s="19">
        <v>181.91536899788099</v>
      </c>
      <c r="Z17" s="19">
        <v>154.26228562521399</v>
      </c>
      <c r="AA17" s="19">
        <v>174.037041328529</v>
      </c>
      <c r="AB17" s="19">
        <v>202.060026145157</v>
      </c>
      <c r="AC17" s="19">
        <v>189.47662451609301</v>
      </c>
      <c r="AD17" s="19">
        <v>190.64999416798699</v>
      </c>
      <c r="AE17" s="19">
        <v>189.49603212648199</v>
      </c>
      <c r="AF17" s="19">
        <v>169.98168611968401</v>
      </c>
      <c r="AG17" s="19">
        <v>166.99578224574799</v>
      </c>
      <c r="AH17" s="19">
        <v>187.826689739008</v>
      </c>
      <c r="AI17" s="19">
        <v>160.55369091911501</v>
      </c>
    </row>
    <row r="18" spans="1:1007 1027:2047 2067:3067 3087:4087 4107:5107 5127:6127 6147:7167 7187:8187 8207:9207 9227:10227 10247:11247 11267:12287 12307:13307 13327:14327 14347:15347 15367:16367" s="5" customFormat="1" ht="15" customHeight="1" x14ac:dyDescent="0.2">
      <c r="A18" s="18"/>
      <c r="B18" s="18" t="s">
        <v>47</v>
      </c>
      <c r="C18" s="19">
        <v>17.2</v>
      </c>
      <c r="D18" s="19">
        <v>16.100000000000001</v>
      </c>
      <c r="E18" s="19">
        <v>18.3</v>
      </c>
      <c r="F18" s="19">
        <v>21.4</v>
      </c>
      <c r="G18" s="19">
        <v>18.3</v>
      </c>
      <c r="H18" s="19">
        <v>19.7</v>
      </c>
      <c r="I18" s="19">
        <v>17.899999999999999</v>
      </c>
      <c r="J18" s="19">
        <v>20</v>
      </c>
      <c r="K18" s="19">
        <v>19.899999999999999</v>
      </c>
      <c r="L18" s="19">
        <v>16.100000000000001</v>
      </c>
      <c r="M18" s="19">
        <v>16.100000000000001</v>
      </c>
      <c r="N18" s="19">
        <v>19.2</v>
      </c>
      <c r="O18" s="19">
        <v>22.3</v>
      </c>
      <c r="P18" s="19">
        <v>30.1389270973938</v>
      </c>
      <c r="Q18" s="19">
        <v>27.8388238384441</v>
      </c>
      <c r="R18" s="19">
        <v>24.865867283660201</v>
      </c>
      <c r="S18" s="19">
        <v>24.542582615405301</v>
      </c>
      <c r="T18" s="19">
        <v>25.593911441086899</v>
      </c>
      <c r="U18" s="19">
        <v>22.5199235099779</v>
      </c>
      <c r="V18" s="19">
        <v>24.8969222063429</v>
      </c>
      <c r="W18" s="19">
        <v>24.6194473140045</v>
      </c>
      <c r="X18" s="19">
        <v>18.246956240324899</v>
      </c>
      <c r="Y18" s="19">
        <v>25.997164217835699</v>
      </c>
      <c r="Z18" s="19">
        <v>27.077481562364</v>
      </c>
      <c r="AA18" s="19">
        <v>22.137513865115</v>
      </c>
      <c r="AB18" s="19">
        <v>22.166015513505201</v>
      </c>
      <c r="AC18" s="19">
        <v>21.988829523656701</v>
      </c>
      <c r="AD18" s="19">
        <v>22.0341751247649</v>
      </c>
      <c r="AE18" s="19">
        <v>22.020449514816999</v>
      </c>
      <c r="AF18" s="19">
        <v>19.884476529415998</v>
      </c>
      <c r="AG18" s="19">
        <v>18.570982782070601</v>
      </c>
      <c r="AH18" s="19">
        <v>19.3312300651627</v>
      </c>
      <c r="AI18" s="19">
        <v>15.775158659966401</v>
      </c>
    </row>
    <row r="19" spans="1:1007 1027:2047 2067:3067 3087:4087 4107:5107 5127:6127 6147:7167 7187:8187 8207:9207 9227:10227 10247:11247 11267:12287 12307:13307 13327:14327 14347:15347 15367:16367" s="51" customFormat="1" ht="18" customHeight="1" thickBot="1" x14ac:dyDescent="0.25">
      <c r="A19" s="48" t="s">
        <v>7</v>
      </c>
      <c r="B19" s="49"/>
      <c r="C19" s="49">
        <v>2.7</v>
      </c>
      <c r="D19" s="49">
        <v>2.7</v>
      </c>
      <c r="E19" s="49">
        <v>2.9</v>
      </c>
      <c r="F19" s="49">
        <v>4.8</v>
      </c>
      <c r="G19" s="49">
        <v>6</v>
      </c>
      <c r="H19" s="49">
        <v>6.3</v>
      </c>
      <c r="I19" s="49">
        <v>5.6</v>
      </c>
      <c r="J19" s="49">
        <v>5.6</v>
      </c>
      <c r="K19" s="49">
        <v>7</v>
      </c>
      <c r="L19" s="49">
        <v>9.8000000000000007</v>
      </c>
      <c r="M19" s="49">
        <v>10</v>
      </c>
      <c r="N19" s="49">
        <v>8.3000000000000007</v>
      </c>
      <c r="O19" s="49">
        <v>8</v>
      </c>
      <c r="P19" s="49">
        <v>6.3916199999999996</v>
      </c>
      <c r="Q19" s="49">
        <v>6.03498</v>
      </c>
      <c r="R19" s="49">
        <v>5.8174599999999996</v>
      </c>
      <c r="S19" s="49">
        <v>6.0119300000000004</v>
      </c>
      <c r="T19" s="49">
        <v>5.1870200000000004</v>
      </c>
      <c r="U19" s="49">
        <v>4.9448100000000004</v>
      </c>
      <c r="V19" s="49">
        <v>3.78992</v>
      </c>
      <c r="W19" s="49">
        <v>1.39486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U19" s="50"/>
      <c r="BO19" s="50"/>
      <c r="CI19" s="50"/>
      <c r="DC19" s="50"/>
      <c r="DW19" s="50"/>
      <c r="EQ19" s="50"/>
      <c r="FK19" s="50"/>
      <c r="GE19" s="50"/>
      <c r="GY19" s="50"/>
      <c r="HS19" s="50"/>
      <c r="IM19" s="50"/>
      <c r="JG19" s="50"/>
      <c r="KA19" s="50"/>
      <c r="KU19" s="50"/>
      <c r="LO19" s="50"/>
      <c r="MI19" s="50"/>
      <c r="NC19" s="50"/>
      <c r="NW19" s="50"/>
      <c r="OQ19" s="50"/>
      <c r="PK19" s="50"/>
      <c r="QE19" s="50"/>
      <c r="QY19" s="50"/>
      <c r="RS19" s="50"/>
      <c r="SM19" s="50"/>
      <c r="TG19" s="50"/>
      <c r="UA19" s="50"/>
      <c r="UU19" s="50"/>
      <c r="VO19" s="50"/>
      <c r="WI19" s="50"/>
      <c r="XC19" s="50"/>
      <c r="XW19" s="50"/>
      <c r="YQ19" s="50"/>
      <c r="ZK19" s="50"/>
      <c r="AAE19" s="50"/>
      <c r="AAY19" s="50"/>
      <c r="ABS19" s="50"/>
      <c r="ACM19" s="50"/>
      <c r="ADG19" s="50"/>
      <c r="AEA19" s="50"/>
      <c r="AEU19" s="50"/>
      <c r="AFO19" s="50"/>
      <c r="AGI19" s="50"/>
      <c r="AHC19" s="50"/>
      <c r="AHW19" s="50"/>
      <c r="AIQ19" s="50"/>
      <c r="AJK19" s="50"/>
      <c r="AKE19" s="50"/>
      <c r="AKY19" s="50"/>
      <c r="ALS19" s="50"/>
      <c r="AMM19" s="50"/>
      <c r="ANG19" s="50"/>
      <c r="AOA19" s="50"/>
      <c r="AOU19" s="50"/>
      <c r="APO19" s="50"/>
      <c r="AQI19" s="50"/>
      <c r="ARC19" s="50"/>
      <c r="ARW19" s="50"/>
      <c r="ASQ19" s="50"/>
      <c r="ATK19" s="50"/>
      <c r="AUE19" s="50"/>
      <c r="AUY19" s="50"/>
      <c r="AVS19" s="50"/>
      <c r="AWM19" s="50"/>
      <c r="AXG19" s="50"/>
      <c r="AYA19" s="50"/>
      <c r="AYU19" s="50"/>
      <c r="AZO19" s="50"/>
      <c r="BAI19" s="50"/>
      <c r="BBC19" s="50"/>
      <c r="BBW19" s="50"/>
      <c r="BCQ19" s="50"/>
      <c r="BDK19" s="50"/>
      <c r="BEE19" s="50"/>
      <c r="BEY19" s="50"/>
      <c r="BFS19" s="50"/>
      <c r="BGM19" s="50"/>
      <c r="BHG19" s="50"/>
      <c r="BIA19" s="50"/>
      <c r="BIU19" s="50"/>
      <c r="BJO19" s="50"/>
      <c r="BKI19" s="50"/>
      <c r="BLC19" s="50"/>
      <c r="BLW19" s="50"/>
      <c r="BMQ19" s="50"/>
      <c r="BNK19" s="50"/>
      <c r="BOE19" s="50"/>
      <c r="BOY19" s="50"/>
      <c r="BPS19" s="50"/>
      <c r="BQM19" s="50"/>
      <c r="BRG19" s="50"/>
      <c r="BSA19" s="50"/>
      <c r="BSU19" s="50"/>
      <c r="BTO19" s="50"/>
      <c r="BUI19" s="50"/>
      <c r="BVC19" s="50"/>
      <c r="BVW19" s="50"/>
      <c r="BWQ19" s="50"/>
      <c r="BXK19" s="50"/>
      <c r="BYE19" s="50"/>
      <c r="BYY19" s="50"/>
      <c r="BZS19" s="50"/>
      <c r="CAM19" s="50"/>
      <c r="CBG19" s="50"/>
      <c r="CCA19" s="50"/>
      <c r="CCU19" s="50"/>
      <c r="CDO19" s="50"/>
      <c r="CEI19" s="50"/>
      <c r="CFC19" s="50"/>
      <c r="CFW19" s="50"/>
      <c r="CGQ19" s="50"/>
      <c r="CHK19" s="50"/>
      <c r="CIE19" s="50"/>
      <c r="CIY19" s="50"/>
      <c r="CJS19" s="50"/>
      <c r="CKM19" s="50"/>
      <c r="CLG19" s="50"/>
      <c r="CMA19" s="50"/>
      <c r="CMU19" s="50"/>
      <c r="CNO19" s="50"/>
      <c r="COI19" s="50"/>
      <c r="CPC19" s="50"/>
      <c r="CPW19" s="50"/>
      <c r="CQQ19" s="50"/>
      <c r="CRK19" s="50"/>
      <c r="CSE19" s="50"/>
      <c r="CSY19" s="50"/>
      <c r="CTS19" s="50"/>
      <c r="CUM19" s="50"/>
      <c r="CVG19" s="50"/>
      <c r="CWA19" s="50"/>
      <c r="CWU19" s="50"/>
      <c r="CXO19" s="50"/>
      <c r="CYI19" s="50"/>
      <c r="CZC19" s="50"/>
      <c r="CZW19" s="50"/>
      <c r="DAQ19" s="50"/>
      <c r="DBK19" s="50"/>
      <c r="DCE19" s="50"/>
      <c r="DCY19" s="50"/>
      <c r="DDS19" s="50"/>
      <c r="DEM19" s="50"/>
      <c r="DFG19" s="50"/>
      <c r="DGA19" s="50"/>
      <c r="DGU19" s="50"/>
      <c r="DHO19" s="50"/>
      <c r="DII19" s="50"/>
      <c r="DJC19" s="50"/>
      <c r="DJW19" s="50"/>
      <c r="DKQ19" s="50"/>
      <c r="DLK19" s="50"/>
      <c r="DME19" s="50"/>
      <c r="DMY19" s="50"/>
      <c r="DNS19" s="50"/>
      <c r="DOM19" s="50"/>
      <c r="DPG19" s="50"/>
      <c r="DQA19" s="50"/>
      <c r="DQU19" s="50"/>
      <c r="DRO19" s="50"/>
      <c r="DSI19" s="50"/>
      <c r="DTC19" s="50"/>
      <c r="DTW19" s="50"/>
      <c r="DUQ19" s="50"/>
      <c r="DVK19" s="50"/>
      <c r="DWE19" s="50"/>
      <c r="DWY19" s="50"/>
      <c r="DXS19" s="50"/>
      <c r="DYM19" s="50"/>
      <c r="DZG19" s="50"/>
      <c r="EAA19" s="50"/>
      <c r="EAU19" s="50"/>
      <c r="EBO19" s="50"/>
      <c r="ECI19" s="50"/>
      <c r="EDC19" s="50"/>
      <c r="EDW19" s="50"/>
      <c r="EEQ19" s="50"/>
      <c r="EFK19" s="50"/>
      <c r="EGE19" s="50"/>
      <c r="EGY19" s="50"/>
      <c r="EHS19" s="50"/>
      <c r="EIM19" s="50"/>
      <c r="EJG19" s="50"/>
      <c r="EKA19" s="50"/>
      <c r="EKU19" s="50"/>
      <c r="ELO19" s="50"/>
      <c r="EMI19" s="50"/>
      <c r="ENC19" s="50"/>
      <c r="ENW19" s="50"/>
      <c r="EOQ19" s="50"/>
      <c r="EPK19" s="50"/>
      <c r="EQE19" s="50"/>
      <c r="EQY19" s="50"/>
      <c r="ERS19" s="50"/>
      <c r="ESM19" s="50"/>
      <c r="ETG19" s="50"/>
      <c r="EUA19" s="50"/>
      <c r="EUU19" s="50"/>
      <c r="EVO19" s="50"/>
      <c r="EWI19" s="50"/>
      <c r="EXC19" s="50"/>
      <c r="EXW19" s="50"/>
      <c r="EYQ19" s="50"/>
      <c r="EZK19" s="50"/>
      <c r="FAE19" s="50"/>
      <c r="FAY19" s="50"/>
      <c r="FBS19" s="50"/>
      <c r="FCM19" s="50"/>
      <c r="FDG19" s="50"/>
      <c r="FEA19" s="50"/>
      <c r="FEU19" s="50"/>
      <c r="FFO19" s="50"/>
      <c r="FGI19" s="50"/>
      <c r="FHC19" s="50"/>
      <c r="FHW19" s="50"/>
      <c r="FIQ19" s="50"/>
      <c r="FJK19" s="50"/>
      <c r="FKE19" s="50"/>
      <c r="FKY19" s="50"/>
      <c r="FLS19" s="50"/>
      <c r="FMM19" s="50"/>
      <c r="FNG19" s="50"/>
      <c r="FOA19" s="50"/>
      <c r="FOU19" s="50"/>
      <c r="FPO19" s="50"/>
      <c r="FQI19" s="50"/>
      <c r="FRC19" s="50"/>
      <c r="FRW19" s="50"/>
      <c r="FSQ19" s="50"/>
      <c r="FTK19" s="50"/>
      <c r="FUE19" s="50"/>
      <c r="FUY19" s="50"/>
      <c r="FVS19" s="50"/>
      <c r="FWM19" s="50"/>
      <c r="FXG19" s="50"/>
      <c r="FYA19" s="50"/>
      <c r="FYU19" s="50"/>
      <c r="FZO19" s="50"/>
      <c r="GAI19" s="50"/>
      <c r="GBC19" s="50"/>
      <c r="GBW19" s="50"/>
      <c r="GCQ19" s="50"/>
      <c r="GDK19" s="50"/>
      <c r="GEE19" s="50"/>
      <c r="GEY19" s="50"/>
      <c r="GFS19" s="50"/>
      <c r="GGM19" s="50"/>
      <c r="GHG19" s="50"/>
      <c r="GIA19" s="50"/>
      <c r="GIU19" s="50"/>
      <c r="GJO19" s="50"/>
      <c r="GKI19" s="50"/>
      <c r="GLC19" s="50"/>
      <c r="GLW19" s="50"/>
      <c r="GMQ19" s="50"/>
      <c r="GNK19" s="50"/>
      <c r="GOE19" s="50"/>
      <c r="GOY19" s="50"/>
      <c r="GPS19" s="50"/>
      <c r="GQM19" s="50"/>
      <c r="GRG19" s="50"/>
      <c r="GSA19" s="50"/>
      <c r="GSU19" s="50"/>
      <c r="GTO19" s="50"/>
      <c r="GUI19" s="50"/>
      <c r="GVC19" s="50"/>
      <c r="GVW19" s="50"/>
      <c r="GWQ19" s="50"/>
      <c r="GXK19" s="50"/>
      <c r="GYE19" s="50"/>
      <c r="GYY19" s="50"/>
      <c r="GZS19" s="50"/>
      <c r="HAM19" s="50"/>
      <c r="HBG19" s="50"/>
      <c r="HCA19" s="50"/>
      <c r="HCU19" s="50"/>
      <c r="HDO19" s="50"/>
      <c r="HEI19" s="50"/>
      <c r="HFC19" s="50"/>
      <c r="HFW19" s="50"/>
      <c r="HGQ19" s="50"/>
      <c r="HHK19" s="50"/>
      <c r="HIE19" s="50"/>
      <c r="HIY19" s="50"/>
      <c r="HJS19" s="50"/>
      <c r="HKM19" s="50"/>
      <c r="HLG19" s="50"/>
      <c r="HMA19" s="50"/>
      <c r="HMU19" s="50"/>
      <c r="HNO19" s="50"/>
      <c r="HOI19" s="50"/>
      <c r="HPC19" s="50"/>
      <c r="HPW19" s="50"/>
      <c r="HQQ19" s="50"/>
      <c r="HRK19" s="50"/>
      <c r="HSE19" s="50"/>
      <c r="HSY19" s="50"/>
      <c r="HTS19" s="50"/>
      <c r="HUM19" s="50"/>
      <c r="HVG19" s="50"/>
      <c r="HWA19" s="50"/>
      <c r="HWU19" s="50"/>
      <c r="HXO19" s="50"/>
      <c r="HYI19" s="50"/>
      <c r="HZC19" s="50"/>
      <c r="HZW19" s="50"/>
      <c r="IAQ19" s="50"/>
      <c r="IBK19" s="50"/>
      <c r="ICE19" s="50"/>
      <c r="ICY19" s="50"/>
      <c r="IDS19" s="50"/>
      <c r="IEM19" s="50"/>
      <c r="IFG19" s="50"/>
      <c r="IGA19" s="50"/>
      <c r="IGU19" s="50"/>
      <c r="IHO19" s="50"/>
      <c r="III19" s="50"/>
      <c r="IJC19" s="50"/>
      <c r="IJW19" s="50"/>
      <c r="IKQ19" s="50"/>
      <c r="ILK19" s="50"/>
      <c r="IME19" s="50"/>
      <c r="IMY19" s="50"/>
      <c r="INS19" s="50"/>
      <c r="IOM19" s="50"/>
      <c r="IPG19" s="50"/>
      <c r="IQA19" s="50"/>
      <c r="IQU19" s="50"/>
      <c r="IRO19" s="50"/>
      <c r="ISI19" s="50"/>
      <c r="ITC19" s="50"/>
      <c r="ITW19" s="50"/>
      <c r="IUQ19" s="50"/>
      <c r="IVK19" s="50"/>
      <c r="IWE19" s="50"/>
      <c r="IWY19" s="50"/>
      <c r="IXS19" s="50"/>
      <c r="IYM19" s="50"/>
      <c r="IZG19" s="50"/>
      <c r="JAA19" s="50"/>
      <c r="JAU19" s="50"/>
      <c r="JBO19" s="50"/>
      <c r="JCI19" s="50"/>
      <c r="JDC19" s="50"/>
      <c r="JDW19" s="50"/>
      <c r="JEQ19" s="50"/>
      <c r="JFK19" s="50"/>
      <c r="JGE19" s="50"/>
      <c r="JGY19" s="50"/>
      <c r="JHS19" s="50"/>
      <c r="JIM19" s="50"/>
      <c r="JJG19" s="50"/>
      <c r="JKA19" s="50"/>
      <c r="JKU19" s="50"/>
      <c r="JLO19" s="50"/>
      <c r="JMI19" s="50"/>
      <c r="JNC19" s="50"/>
      <c r="JNW19" s="50"/>
      <c r="JOQ19" s="50"/>
      <c r="JPK19" s="50"/>
      <c r="JQE19" s="50"/>
      <c r="JQY19" s="50"/>
      <c r="JRS19" s="50"/>
      <c r="JSM19" s="50"/>
      <c r="JTG19" s="50"/>
      <c r="JUA19" s="50"/>
      <c r="JUU19" s="50"/>
      <c r="JVO19" s="50"/>
      <c r="JWI19" s="50"/>
      <c r="JXC19" s="50"/>
      <c r="JXW19" s="50"/>
      <c r="JYQ19" s="50"/>
      <c r="JZK19" s="50"/>
      <c r="KAE19" s="50"/>
      <c r="KAY19" s="50"/>
      <c r="KBS19" s="50"/>
      <c r="KCM19" s="50"/>
      <c r="KDG19" s="50"/>
      <c r="KEA19" s="50"/>
      <c r="KEU19" s="50"/>
      <c r="KFO19" s="50"/>
      <c r="KGI19" s="50"/>
      <c r="KHC19" s="50"/>
      <c r="KHW19" s="50"/>
      <c r="KIQ19" s="50"/>
      <c r="KJK19" s="50"/>
      <c r="KKE19" s="50"/>
      <c r="KKY19" s="50"/>
      <c r="KLS19" s="50"/>
      <c r="KMM19" s="50"/>
      <c r="KNG19" s="50"/>
      <c r="KOA19" s="50"/>
      <c r="KOU19" s="50"/>
      <c r="KPO19" s="50"/>
      <c r="KQI19" s="50"/>
      <c r="KRC19" s="50"/>
      <c r="KRW19" s="50"/>
      <c r="KSQ19" s="50"/>
      <c r="KTK19" s="50"/>
      <c r="KUE19" s="50"/>
      <c r="KUY19" s="50"/>
      <c r="KVS19" s="50"/>
      <c r="KWM19" s="50"/>
      <c r="KXG19" s="50"/>
      <c r="KYA19" s="50"/>
      <c r="KYU19" s="50"/>
      <c r="KZO19" s="50"/>
      <c r="LAI19" s="50"/>
      <c r="LBC19" s="50"/>
      <c r="LBW19" s="50"/>
      <c r="LCQ19" s="50"/>
      <c r="LDK19" s="50"/>
      <c r="LEE19" s="50"/>
      <c r="LEY19" s="50"/>
      <c r="LFS19" s="50"/>
      <c r="LGM19" s="50"/>
      <c r="LHG19" s="50"/>
      <c r="LIA19" s="50"/>
      <c r="LIU19" s="50"/>
      <c r="LJO19" s="50"/>
      <c r="LKI19" s="50"/>
      <c r="LLC19" s="50"/>
      <c r="LLW19" s="50"/>
      <c r="LMQ19" s="50"/>
      <c r="LNK19" s="50"/>
      <c r="LOE19" s="50"/>
      <c r="LOY19" s="50"/>
      <c r="LPS19" s="50"/>
      <c r="LQM19" s="50"/>
      <c r="LRG19" s="50"/>
      <c r="LSA19" s="50"/>
      <c r="LSU19" s="50"/>
      <c r="LTO19" s="50"/>
      <c r="LUI19" s="50"/>
      <c r="LVC19" s="50"/>
      <c r="LVW19" s="50"/>
      <c r="LWQ19" s="50"/>
      <c r="LXK19" s="50"/>
      <c r="LYE19" s="50"/>
      <c r="LYY19" s="50"/>
      <c r="LZS19" s="50"/>
      <c r="MAM19" s="50"/>
      <c r="MBG19" s="50"/>
      <c r="MCA19" s="50"/>
      <c r="MCU19" s="50"/>
      <c r="MDO19" s="50"/>
      <c r="MEI19" s="50"/>
      <c r="MFC19" s="50"/>
      <c r="MFW19" s="50"/>
      <c r="MGQ19" s="50"/>
      <c r="MHK19" s="50"/>
      <c r="MIE19" s="50"/>
      <c r="MIY19" s="50"/>
      <c r="MJS19" s="50"/>
      <c r="MKM19" s="50"/>
      <c r="MLG19" s="50"/>
      <c r="MMA19" s="50"/>
      <c r="MMU19" s="50"/>
      <c r="MNO19" s="50"/>
      <c r="MOI19" s="50"/>
      <c r="MPC19" s="50"/>
      <c r="MPW19" s="50"/>
      <c r="MQQ19" s="50"/>
      <c r="MRK19" s="50"/>
      <c r="MSE19" s="50"/>
      <c r="MSY19" s="50"/>
      <c r="MTS19" s="50"/>
      <c r="MUM19" s="50"/>
      <c r="MVG19" s="50"/>
      <c r="MWA19" s="50"/>
      <c r="MWU19" s="50"/>
      <c r="MXO19" s="50"/>
      <c r="MYI19" s="50"/>
      <c r="MZC19" s="50"/>
      <c r="MZW19" s="50"/>
      <c r="NAQ19" s="50"/>
      <c r="NBK19" s="50"/>
      <c r="NCE19" s="50"/>
      <c r="NCY19" s="50"/>
      <c r="NDS19" s="50"/>
      <c r="NEM19" s="50"/>
      <c r="NFG19" s="50"/>
      <c r="NGA19" s="50"/>
      <c r="NGU19" s="50"/>
      <c r="NHO19" s="50"/>
      <c r="NII19" s="50"/>
      <c r="NJC19" s="50"/>
      <c r="NJW19" s="50"/>
      <c r="NKQ19" s="50"/>
      <c r="NLK19" s="50"/>
      <c r="NME19" s="50"/>
      <c r="NMY19" s="50"/>
      <c r="NNS19" s="50"/>
      <c r="NOM19" s="50"/>
      <c r="NPG19" s="50"/>
      <c r="NQA19" s="50"/>
      <c r="NQU19" s="50"/>
      <c r="NRO19" s="50"/>
      <c r="NSI19" s="50"/>
      <c r="NTC19" s="50"/>
      <c r="NTW19" s="50"/>
      <c r="NUQ19" s="50"/>
      <c r="NVK19" s="50"/>
      <c r="NWE19" s="50"/>
      <c r="NWY19" s="50"/>
      <c r="NXS19" s="50"/>
      <c r="NYM19" s="50"/>
      <c r="NZG19" s="50"/>
      <c r="OAA19" s="50"/>
      <c r="OAU19" s="50"/>
      <c r="OBO19" s="50"/>
      <c r="OCI19" s="50"/>
      <c r="ODC19" s="50"/>
      <c r="ODW19" s="50"/>
      <c r="OEQ19" s="50"/>
      <c r="OFK19" s="50"/>
      <c r="OGE19" s="50"/>
      <c r="OGY19" s="50"/>
      <c r="OHS19" s="50"/>
      <c r="OIM19" s="50"/>
      <c r="OJG19" s="50"/>
      <c r="OKA19" s="50"/>
      <c r="OKU19" s="50"/>
      <c r="OLO19" s="50"/>
      <c r="OMI19" s="50"/>
      <c r="ONC19" s="50"/>
      <c r="ONW19" s="50"/>
      <c r="OOQ19" s="50"/>
      <c r="OPK19" s="50"/>
      <c r="OQE19" s="50"/>
      <c r="OQY19" s="50"/>
      <c r="ORS19" s="50"/>
      <c r="OSM19" s="50"/>
      <c r="OTG19" s="50"/>
      <c r="OUA19" s="50"/>
      <c r="OUU19" s="50"/>
      <c r="OVO19" s="50"/>
      <c r="OWI19" s="50"/>
      <c r="OXC19" s="50"/>
      <c r="OXW19" s="50"/>
      <c r="OYQ19" s="50"/>
      <c r="OZK19" s="50"/>
      <c r="PAE19" s="50"/>
      <c r="PAY19" s="50"/>
      <c r="PBS19" s="50"/>
      <c r="PCM19" s="50"/>
      <c r="PDG19" s="50"/>
      <c r="PEA19" s="50"/>
      <c r="PEU19" s="50"/>
      <c r="PFO19" s="50"/>
      <c r="PGI19" s="50"/>
      <c r="PHC19" s="50"/>
      <c r="PHW19" s="50"/>
      <c r="PIQ19" s="50"/>
      <c r="PJK19" s="50"/>
      <c r="PKE19" s="50"/>
      <c r="PKY19" s="50"/>
      <c r="PLS19" s="50"/>
      <c r="PMM19" s="50"/>
      <c r="PNG19" s="50"/>
      <c r="POA19" s="50"/>
      <c r="POU19" s="50"/>
      <c r="PPO19" s="50"/>
      <c r="PQI19" s="50"/>
      <c r="PRC19" s="50"/>
      <c r="PRW19" s="50"/>
      <c r="PSQ19" s="50"/>
      <c r="PTK19" s="50"/>
      <c r="PUE19" s="50"/>
      <c r="PUY19" s="50"/>
      <c r="PVS19" s="50"/>
      <c r="PWM19" s="50"/>
      <c r="PXG19" s="50"/>
      <c r="PYA19" s="50"/>
      <c r="PYU19" s="50"/>
      <c r="PZO19" s="50"/>
      <c r="QAI19" s="50"/>
      <c r="QBC19" s="50"/>
      <c r="QBW19" s="50"/>
      <c r="QCQ19" s="50"/>
      <c r="QDK19" s="50"/>
      <c r="QEE19" s="50"/>
      <c r="QEY19" s="50"/>
      <c r="QFS19" s="50"/>
      <c r="QGM19" s="50"/>
      <c r="QHG19" s="50"/>
      <c r="QIA19" s="50"/>
      <c r="QIU19" s="50"/>
      <c r="QJO19" s="50"/>
      <c r="QKI19" s="50"/>
      <c r="QLC19" s="50"/>
      <c r="QLW19" s="50"/>
      <c r="QMQ19" s="50"/>
      <c r="QNK19" s="50"/>
      <c r="QOE19" s="50"/>
      <c r="QOY19" s="50"/>
      <c r="QPS19" s="50"/>
      <c r="QQM19" s="50"/>
      <c r="QRG19" s="50"/>
      <c r="QSA19" s="50"/>
      <c r="QSU19" s="50"/>
      <c r="QTO19" s="50"/>
      <c r="QUI19" s="50"/>
      <c r="QVC19" s="50"/>
      <c r="QVW19" s="50"/>
      <c r="QWQ19" s="50"/>
      <c r="QXK19" s="50"/>
      <c r="QYE19" s="50"/>
      <c r="QYY19" s="50"/>
      <c r="QZS19" s="50"/>
      <c r="RAM19" s="50"/>
      <c r="RBG19" s="50"/>
      <c r="RCA19" s="50"/>
      <c r="RCU19" s="50"/>
      <c r="RDO19" s="50"/>
      <c r="REI19" s="50"/>
      <c r="RFC19" s="50"/>
      <c r="RFW19" s="50"/>
      <c r="RGQ19" s="50"/>
      <c r="RHK19" s="50"/>
      <c r="RIE19" s="50"/>
      <c r="RIY19" s="50"/>
      <c r="RJS19" s="50"/>
      <c r="RKM19" s="50"/>
      <c r="RLG19" s="50"/>
      <c r="RMA19" s="50"/>
      <c r="RMU19" s="50"/>
      <c r="RNO19" s="50"/>
      <c r="ROI19" s="50"/>
      <c r="RPC19" s="50"/>
      <c r="RPW19" s="50"/>
      <c r="RQQ19" s="50"/>
      <c r="RRK19" s="50"/>
      <c r="RSE19" s="50"/>
      <c r="RSY19" s="50"/>
      <c r="RTS19" s="50"/>
      <c r="RUM19" s="50"/>
      <c r="RVG19" s="50"/>
      <c r="RWA19" s="50"/>
      <c r="RWU19" s="50"/>
      <c r="RXO19" s="50"/>
      <c r="RYI19" s="50"/>
      <c r="RZC19" s="50"/>
      <c r="RZW19" s="50"/>
      <c r="SAQ19" s="50"/>
      <c r="SBK19" s="50"/>
      <c r="SCE19" s="50"/>
      <c r="SCY19" s="50"/>
      <c r="SDS19" s="50"/>
      <c r="SEM19" s="50"/>
      <c r="SFG19" s="50"/>
      <c r="SGA19" s="50"/>
      <c r="SGU19" s="50"/>
      <c r="SHO19" s="50"/>
      <c r="SII19" s="50"/>
      <c r="SJC19" s="50"/>
      <c r="SJW19" s="50"/>
      <c r="SKQ19" s="50"/>
      <c r="SLK19" s="50"/>
      <c r="SME19" s="50"/>
      <c r="SMY19" s="50"/>
      <c r="SNS19" s="50"/>
      <c r="SOM19" s="50"/>
      <c r="SPG19" s="50"/>
      <c r="SQA19" s="50"/>
      <c r="SQU19" s="50"/>
      <c r="SRO19" s="50"/>
      <c r="SSI19" s="50"/>
      <c r="STC19" s="50"/>
      <c r="STW19" s="50"/>
      <c r="SUQ19" s="50"/>
      <c r="SVK19" s="50"/>
      <c r="SWE19" s="50"/>
      <c r="SWY19" s="50"/>
      <c r="SXS19" s="50"/>
      <c r="SYM19" s="50"/>
      <c r="SZG19" s="50"/>
      <c r="TAA19" s="50"/>
      <c r="TAU19" s="50"/>
      <c r="TBO19" s="50"/>
      <c r="TCI19" s="50"/>
      <c r="TDC19" s="50"/>
      <c r="TDW19" s="50"/>
      <c r="TEQ19" s="50"/>
      <c r="TFK19" s="50"/>
      <c r="TGE19" s="50"/>
      <c r="TGY19" s="50"/>
      <c r="THS19" s="50"/>
      <c r="TIM19" s="50"/>
      <c r="TJG19" s="50"/>
      <c r="TKA19" s="50"/>
      <c r="TKU19" s="50"/>
      <c r="TLO19" s="50"/>
      <c r="TMI19" s="50"/>
      <c r="TNC19" s="50"/>
      <c r="TNW19" s="50"/>
      <c r="TOQ19" s="50"/>
      <c r="TPK19" s="50"/>
      <c r="TQE19" s="50"/>
      <c r="TQY19" s="50"/>
      <c r="TRS19" s="50"/>
      <c r="TSM19" s="50"/>
      <c r="TTG19" s="50"/>
      <c r="TUA19" s="50"/>
      <c r="TUU19" s="50"/>
      <c r="TVO19" s="50"/>
      <c r="TWI19" s="50"/>
      <c r="TXC19" s="50"/>
      <c r="TXW19" s="50"/>
      <c r="TYQ19" s="50"/>
      <c r="TZK19" s="50"/>
      <c r="UAE19" s="50"/>
      <c r="UAY19" s="50"/>
      <c r="UBS19" s="50"/>
      <c r="UCM19" s="50"/>
      <c r="UDG19" s="50"/>
      <c r="UEA19" s="50"/>
      <c r="UEU19" s="50"/>
      <c r="UFO19" s="50"/>
      <c r="UGI19" s="50"/>
      <c r="UHC19" s="50"/>
      <c r="UHW19" s="50"/>
      <c r="UIQ19" s="50"/>
      <c r="UJK19" s="50"/>
      <c r="UKE19" s="50"/>
      <c r="UKY19" s="50"/>
      <c r="ULS19" s="50"/>
      <c r="UMM19" s="50"/>
      <c r="UNG19" s="50"/>
      <c r="UOA19" s="50"/>
      <c r="UOU19" s="50"/>
      <c r="UPO19" s="50"/>
      <c r="UQI19" s="50"/>
      <c r="URC19" s="50"/>
      <c r="URW19" s="50"/>
      <c r="USQ19" s="50"/>
      <c r="UTK19" s="50"/>
      <c r="UUE19" s="50"/>
      <c r="UUY19" s="50"/>
      <c r="UVS19" s="50"/>
      <c r="UWM19" s="50"/>
      <c r="UXG19" s="50"/>
      <c r="UYA19" s="50"/>
      <c r="UYU19" s="50"/>
      <c r="UZO19" s="50"/>
      <c r="VAI19" s="50"/>
      <c r="VBC19" s="50"/>
      <c r="VBW19" s="50"/>
      <c r="VCQ19" s="50"/>
      <c r="VDK19" s="50"/>
      <c r="VEE19" s="50"/>
      <c r="VEY19" s="50"/>
      <c r="VFS19" s="50"/>
      <c r="VGM19" s="50"/>
      <c r="VHG19" s="50"/>
      <c r="VIA19" s="50"/>
      <c r="VIU19" s="50"/>
      <c r="VJO19" s="50"/>
      <c r="VKI19" s="50"/>
      <c r="VLC19" s="50"/>
      <c r="VLW19" s="50"/>
      <c r="VMQ19" s="50"/>
      <c r="VNK19" s="50"/>
      <c r="VOE19" s="50"/>
      <c r="VOY19" s="50"/>
      <c r="VPS19" s="50"/>
      <c r="VQM19" s="50"/>
      <c r="VRG19" s="50"/>
      <c r="VSA19" s="50"/>
      <c r="VSU19" s="50"/>
      <c r="VTO19" s="50"/>
      <c r="VUI19" s="50"/>
      <c r="VVC19" s="50"/>
      <c r="VVW19" s="50"/>
      <c r="VWQ19" s="50"/>
      <c r="VXK19" s="50"/>
      <c r="VYE19" s="50"/>
      <c r="VYY19" s="50"/>
      <c r="VZS19" s="50"/>
      <c r="WAM19" s="50"/>
      <c r="WBG19" s="50"/>
      <c r="WCA19" s="50"/>
      <c r="WCU19" s="50"/>
      <c r="WDO19" s="50"/>
      <c r="WEI19" s="50"/>
      <c r="WFC19" s="50"/>
      <c r="WFW19" s="50"/>
      <c r="WGQ19" s="50"/>
      <c r="WHK19" s="50"/>
      <c r="WIE19" s="50"/>
      <c r="WIY19" s="50"/>
      <c r="WJS19" s="50"/>
      <c r="WKM19" s="50"/>
      <c r="WLG19" s="50"/>
      <c r="WMA19" s="50"/>
      <c r="WMU19" s="50"/>
      <c r="WNO19" s="50"/>
      <c r="WOI19" s="50"/>
      <c r="WPC19" s="50"/>
      <c r="WPW19" s="50"/>
      <c r="WQQ19" s="50"/>
      <c r="WRK19" s="50"/>
      <c r="WSE19" s="50"/>
      <c r="WSY19" s="50"/>
      <c r="WTS19" s="50"/>
      <c r="WUM19" s="50"/>
      <c r="WVG19" s="50"/>
      <c r="WWA19" s="50"/>
      <c r="WWU19" s="50"/>
      <c r="WXO19" s="50"/>
      <c r="WYI19" s="50"/>
      <c r="WZC19" s="50"/>
      <c r="WZW19" s="50"/>
      <c r="XAQ19" s="50"/>
      <c r="XBK19" s="50"/>
      <c r="XCE19" s="50"/>
      <c r="XCY19" s="50"/>
      <c r="XDS19" s="50"/>
      <c r="XEM19" s="50"/>
    </row>
    <row r="20" spans="1:1007 1027:2047 2067:3067 3087:4087 4107:5107 5127:6127 6147:7167 7187:8187 8207:9207 9227:10227 10247:11247 11267:12287 12307:13307 13327:14327 14347:15347 15367:16367" s="6" customFormat="1" ht="24" customHeight="1" thickBot="1" x14ac:dyDescent="0.25">
      <c r="A20" s="22" t="s">
        <v>3</v>
      </c>
      <c r="B20" s="22"/>
      <c r="C20" s="23">
        <f>C8+C9+C19</f>
        <v>1782.5</v>
      </c>
      <c r="D20" s="23">
        <f t="shared" ref="D20:V20" si="1">D8+D9+D19</f>
        <v>1904</v>
      </c>
      <c r="E20" s="23">
        <f t="shared" si="1"/>
        <v>1903.9</v>
      </c>
      <c r="F20" s="23">
        <f t="shared" si="1"/>
        <v>2227.8000000000002</v>
      </c>
      <c r="G20" s="23">
        <f t="shared" si="1"/>
        <v>2243.2000000000003</v>
      </c>
      <c r="H20" s="23">
        <f t="shared" si="1"/>
        <v>2288.6999999999998</v>
      </c>
      <c r="I20" s="23">
        <f t="shared" si="1"/>
        <v>2403.7000000000003</v>
      </c>
      <c r="J20" s="23">
        <f t="shared" si="1"/>
        <v>2284.7999999999997</v>
      </c>
      <c r="K20" s="23">
        <f t="shared" si="1"/>
        <v>2495.9</v>
      </c>
      <c r="L20" s="23">
        <f t="shared" si="1"/>
        <v>2648.6000000000004</v>
      </c>
      <c r="M20" s="23">
        <f t="shared" si="1"/>
        <v>2541.6000000000004</v>
      </c>
      <c r="N20" s="23">
        <f t="shared" si="1"/>
        <v>2660.7000000000003</v>
      </c>
      <c r="O20" s="23">
        <f t="shared" si="1"/>
        <v>2909.6000000000004</v>
      </c>
      <c r="P20" s="23">
        <f t="shared" si="1"/>
        <v>2996.2847502137247</v>
      </c>
      <c r="Q20" s="23">
        <f t="shared" si="1"/>
        <v>3060.2628765253621</v>
      </c>
      <c r="R20" s="23">
        <f t="shared" si="1"/>
        <v>3159.8991937049323</v>
      </c>
      <c r="S20" s="23">
        <f t="shared" si="1"/>
        <v>3108.5637061964799</v>
      </c>
      <c r="T20" s="23">
        <f t="shared" si="1"/>
        <v>3222.5114139371808</v>
      </c>
      <c r="U20" s="23">
        <f t="shared" si="1"/>
        <v>2678.5152899530826</v>
      </c>
      <c r="V20" s="23">
        <f t="shared" si="1"/>
        <v>2984.1546410638034</v>
      </c>
      <c r="W20" s="23">
        <f t="shared" ref="W20:AD20" si="2">W8+W9+W19</f>
        <v>3327.4970172696353</v>
      </c>
      <c r="X20" s="23">
        <f t="shared" si="2"/>
        <v>3290.4723601097162</v>
      </c>
      <c r="Y20" s="23">
        <f t="shared" si="2"/>
        <v>2947.8608282717755</v>
      </c>
      <c r="Z20" s="23">
        <f t="shared" si="2"/>
        <v>2724.0719584224857</v>
      </c>
      <c r="AA20" s="23">
        <f t="shared" si="2"/>
        <v>2984.8628401521801</v>
      </c>
      <c r="AB20" s="23">
        <f t="shared" si="2"/>
        <v>3472.2425232379228</v>
      </c>
      <c r="AC20" s="23">
        <f t="shared" si="2"/>
        <v>3325.5415226601813</v>
      </c>
      <c r="AD20" s="23">
        <f t="shared" si="2"/>
        <v>3462.7980656400027</v>
      </c>
      <c r="AE20" s="23">
        <f t="shared" ref="AE20:AI20" si="3">AE8+AE9+AE19</f>
        <v>3474.721201097278</v>
      </c>
      <c r="AF20" s="23">
        <f t="shared" ref="AF20:AH20" si="4">AF8+AF9+AF19</f>
        <v>3222.8620079372276</v>
      </c>
      <c r="AG20" s="23">
        <f t="shared" si="4"/>
        <v>3079.6050312255938</v>
      </c>
      <c r="AH20" s="23">
        <f t="shared" si="4"/>
        <v>2799.4525474398747</v>
      </c>
      <c r="AI20" s="23">
        <f t="shared" si="3"/>
        <v>3119.6767746614682</v>
      </c>
    </row>
    <row r="21" spans="1:1007 1027:2047 2067:3067 3087:4087 4107:5107 5127:6127 6147:7167 7187:8187 8207:9207 9227:10227 10247:11247 11267:12287 12307:13307 13327:14327 14347:15347 15367:16367" x14ac:dyDescent="0.15">
      <c r="A21" s="4"/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1007 1027:2047 2067:3067 3087:4087 4107:5107 5127:6127 6147:7167 7187:8187 8207:9207 9227:10227 10247:11247 11267:12287 12307:13307 13327:14327 14347:15347 15367:16367" x14ac:dyDescent="0.15">
      <c r="A22" s="4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1007 1027:2047 2067:3067 3087:4087 4107:5107 5127:6127 6147:7167 7187:8187 8207:9207 9227:10227 10247:11247 11267:12287 12307:13307 13327:14327 14347:15347 15367:16367" x14ac:dyDescent="0.15">
      <c r="A23" s="4"/>
      <c r="B23" s="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1007 1027:2047 2067:3067 3087:4087 4107:5107 5127:6127 6147:7167 7187:8187 8207:9207 9227:10227 10247:11247 11267:12287 12307:13307 13327:14327 14347:15347 15367:16367" x14ac:dyDescent="0.15">
      <c r="A24" s="4"/>
      <c r="B24" s="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1007 1027:2047 2067:3067 3087:4087 4107:5107 5127:6127 6147:7167 7187:8187 8207:9207 9227:10227 10247:11247 11267:12287 12307:13307 13327:14327 14347:15347 15367:16367" x14ac:dyDescent="0.15">
      <c r="A25" s="4"/>
      <c r="B25" s="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1007 1027:2047 2067:3067 3087:4087 4107:5107 5127:6127 6147:7167 7187:8187 8207:9207 9227:10227 10247:11247 11267:12287 12307:13307 13327:14327 14347:15347 15367:16367" x14ac:dyDescent="0.15">
      <c r="A26" s="4"/>
      <c r="B26" s="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1007 1027:2047 2067:3067 3087:4087 4107:5107 5127:6127 6147:7167 7187:8187 8207:9207 9227:10227 10247:11247 11267:12287 12307:13307 13327:14327 14347:15347 15367:16367" x14ac:dyDescent="0.15">
      <c r="A27" s="4"/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1007 1027:2047 2067:3067 3087:4087 4107:5107 5127:6127 6147:7167 7187:8187 8207:9207 9227:10227 10247:11247 11267:12287 12307:13307 13327:14327 14347:15347 15367:16367" x14ac:dyDescent="0.15">
      <c r="A28" s="4"/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1007 1027:2047 2067:3067 3087:4087 4107:5107 5127:6127 6147:7167 7187:8187 8207:9207 9227:10227 10247:11247 11267:12287 12307:13307 13327:14327 14347:15347 15367:16367" x14ac:dyDescent="0.15">
      <c r="A29" s="4"/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1007 1027:2047 2067:3067 3087:4087 4107:5107 5127:6127 6147:7167 7187:8187 8207:9207 9227:10227 10247:11247 11267:12287 12307:13307 13327:14327 14347:15347 15367:16367" x14ac:dyDescent="0.15">
      <c r="A30" s="4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1007 1027:2047 2067:3067 3087:4087 4107:5107 5127:6127 6147:7167 7187:8187 8207:9207 9227:10227 10247:11247 11267:12287 12307:13307 13327:14327 14347:15347 15367:16367" x14ac:dyDescent="0.15">
      <c r="A31" s="4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1007 1027:2047 2067:3067 3087:4087 4107:5107 5127:6127 6147:7167 7187:8187 8207:9207 9227:10227 10247:11247 11267:12287 12307:13307 13327:14327 14347:15347 15367:16367" x14ac:dyDescent="0.15">
      <c r="A32" s="4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15">
      <c r="A33" s="4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15">
      <c r="A34" s="4"/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15">
      <c r="A35" s="4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15">
      <c r="A36" s="4"/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15">
      <c r="A37" s="4"/>
      <c r="B37" s="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15">
      <c r="A38" s="4"/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15">
      <c r="A39" s="4"/>
      <c r="B39" s="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15">
      <c r="A40" s="4"/>
      <c r="B40" s="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15">
      <c r="A41" s="4"/>
      <c r="B41" s="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15">
      <c r="A42" s="4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15">
      <c r="A43" s="4"/>
      <c r="B43" s="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15">
      <c r="A44" s="4"/>
      <c r="B44" s="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15">
      <c r="A45" s="4"/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15">
      <c r="A46" s="4"/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8" spans="1:20" x14ac:dyDescent="0.1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50" spans="2:35" x14ac:dyDescent="0.15">
      <c r="B50" s="1" t="s">
        <v>66</v>
      </c>
      <c r="C50" s="11">
        <f>C9/'Consum Primària'!C9</f>
        <v>0.21109431745506915</v>
      </c>
      <c r="D50" s="11">
        <f>D9/'Consum Primària'!D9</f>
        <v>0.21570729703256003</v>
      </c>
      <c r="E50" s="11">
        <f>E9/'Consum Primària'!E9</f>
        <v>0.21232670218100091</v>
      </c>
      <c r="F50" s="11">
        <f>F9/'Consum Primària'!F9</f>
        <v>0.23860662994289306</v>
      </c>
      <c r="G50" s="11">
        <f>G9/'Consum Primària'!G9</f>
        <v>0.23372507289963854</v>
      </c>
      <c r="H50" s="11">
        <f>H9/'Consum Primària'!H9</f>
        <v>0.22604738896450527</v>
      </c>
      <c r="I50" s="11">
        <f>I9/'Consum Primària'!I9</f>
        <v>0.22697971574337081</v>
      </c>
      <c r="J50" s="11">
        <f>J9/'Consum Primària'!J9</f>
        <v>0.22187857442993442</v>
      </c>
      <c r="K50" s="11">
        <f>K9/'Consum Primària'!K9</f>
        <v>0.22444934944793418</v>
      </c>
      <c r="L50" s="11">
        <f>L9/'Consum Primària'!L9</f>
        <v>0.22776488788118424</v>
      </c>
      <c r="M50" s="11">
        <f>M9/'Consum Primària'!M9</f>
        <v>0.22517367077123557</v>
      </c>
      <c r="N50" s="11">
        <f>N9/'Consum Primària'!N9</f>
        <v>0.22685862241365057</v>
      </c>
      <c r="O50" s="11">
        <f>O9/'Consum Primària'!O9</f>
        <v>0.24207780185691866</v>
      </c>
      <c r="P50" s="11">
        <f>P9/'Consum Primària'!P9</f>
        <v>0.24541918783815542</v>
      </c>
      <c r="Q50" s="11">
        <f>Q9/'Consum Primària'!Q9</f>
        <v>0.24447454134457947</v>
      </c>
      <c r="R50" s="11">
        <f>R9/'Consum Primària'!R9</f>
        <v>0.25026658102934785</v>
      </c>
      <c r="S50" s="11">
        <f>S9/'Consum Primària'!S9</f>
        <v>0.25253153252035504</v>
      </c>
      <c r="T50" s="11">
        <f>T9/'Consum Primària'!T9</f>
        <v>0.25668964868622163</v>
      </c>
      <c r="U50" s="11">
        <f>U9/'Consum Primària'!U9</f>
        <v>0.23969816658713858</v>
      </c>
      <c r="V50" s="11">
        <f>V9/'Consum Primària'!V9</f>
        <v>0.26814496584958264</v>
      </c>
      <c r="W50" s="11">
        <f>W9/'Consum Primària'!W9</f>
        <v>0.29426026937040206</v>
      </c>
      <c r="X50" s="11">
        <f>X9/'Consum Primària'!X9</f>
        <v>0.30981741877951974</v>
      </c>
      <c r="Y50" s="11">
        <f>Y9/'Consum Primària'!Y9</f>
        <v>0.30665636962743587</v>
      </c>
      <c r="Z50" s="11">
        <f>Z9/'Consum Primària'!Z9</f>
        <v>0.3043312625376059</v>
      </c>
      <c r="AA50" s="11">
        <f>AA9/'Consum Primària'!AA9</f>
        <v>0.31482156994856475</v>
      </c>
      <c r="AB50" s="11">
        <f>AB9/'Consum Primària'!AB9</f>
        <v>0.33911355485957756</v>
      </c>
      <c r="AC50" s="11">
        <f>AC9/'Consum Primària'!AC9</f>
        <v>0.32241940207777886</v>
      </c>
      <c r="AD50" s="11">
        <f>AD9/'Consum Primària'!AD9</f>
        <v>0.32937547450499866</v>
      </c>
      <c r="AE50" s="11">
        <f>AE9/'Consum Primària'!AE9</f>
        <v>0.32428738294381593</v>
      </c>
      <c r="AF50" s="11">
        <f>AF9/'Consum Primària'!AF9</f>
        <v>0.30500580570823621</v>
      </c>
      <c r="AG50" s="11">
        <f>AG9/'Consum Primària'!AG9</f>
        <v>0.3331046561962554</v>
      </c>
      <c r="AH50" s="11">
        <f>AH9/'Consum Primària'!AH9</f>
        <v>0.29425986668626758</v>
      </c>
      <c r="AI50" s="11">
        <f>AI9/'Consum Primària'!AI9</f>
        <v>0.30213394408339406</v>
      </c>
    </row>
  </sheetData>
  <mergeCells count="2">
    <mergeCell ref="A6:B7"/>
    <mergeCell ref="C6:AI6"/>
  </mergeCells>
  <phoneticPr fontId="0" type="noConversion"/>
  <printOptions horizontalCentered="1" verticalCentered="1"/>
  <pageMargins left="0.32" right="0.28999999999999998" top="0.46" bottom="0.54" header="0" footer="0"/>
  <pageSetup paperSize="9" scale="4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4:AI81"/>
  <sheetViews>
    <sheetView zoomScaleNormal="100" workbookViewId="0">
      <pane xSplit="2" topLeftCell="C1" activePane="topRight" state="frozen"/>
      <selection activeCell="O16" sqref="O16"/>
      <selection pane="topRight" activeCell="C1" sqref="C1"/>
    </sheetView>
  </sheetViews>
  <sheetFormatPr defaultColWidth="11.42578125" defaultRowHeight="10.5" x14ac:dyDescent="0.2"/>
  <cols>
    <col min="1" max="1" width="2" style="5" customWidth="1"/>
    <col min="2" max="2" width="30.7109375" style="5" customWidth="1"/>
    <col min="3" max="20" width="10" style="5" customWidth="1"/>
    <col min="21" max="21" width="9.5703125" style="5" customWidth="1"/>
    <col min="22" max="22" width="9.42578125" style="5" customWidth="1"/>
    <col min="23" max="35" width="9.7109375" style="5" customWidth="1"/>
    <col min="36" max="16384" width="11.42578125" style="5"/>
  </cols>
  <sheetData>
    <row r="4" spans="1:35" ht="12.75" x14ac:dyDescent="0.2">
      <c r="B4" s="44" t="s">
        <v>49</v>
      </c>
      <c r="C4" s="15"/>
      <c r="D4" s="15"/>
      <c r="E4" s="15"/>
      <c r="F4" s="15"/>
    </row>
    <row r="5" spans="1:35" ht="12.75" x14ac:dyDescent="0.15">
      <c r="A5" s="44"/>
      <c r="B5" s="6"/>
      <c r="C5" s="15"/>
      <c r="D5" s="15"/>
      <c r="E5" s="15"/>
      <c r="F5" s="15"/>
      <c r="AE5" s="77"/>
      <c r="AF5" s="77"/>
      <c r="AG5" s="77"/>
      <c r="AH5" s="77"/>
      <c r="AI5" s="77" t="s">
        <v>90</v>
      </c>
    </row>
    <row r="6" spans="1:35" ht="19.5" customHeight="1" x14ac:dyDescent="0.2">
      <c r="A6" s="97" t="s">
        <v>94</v>
      </c>
      <c r="B6" s="97"/>
      <c r="C6" s="97" t="s">
        <v>87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100"/>
      <c r="AF6" s="100"/>
      <c r="AG6" s="100"/>
      <c r="AH6" s="100"/>
      <c r="AI6" s="100"/>
    </row>
    <row r="7" spans="1:35" ht="18.75" customHeight="1" x14ac:dyDescent="0.2">
      <c r="A7" s="98"/>
      <c r="B7" s="98"/>
      <c r="C7" s="82">
        <v>1990</v>
      </c>
      <c r="D7" s="82">
        <v>1991</v>
      </c>
      <c r="E7" s="82">
        <v>1992</v>
      </c>
      <c r="F7" s="82">
        <v>1993</v>
      </c>
      <c r="G7" s="82">
        <v>1994</v>
      </c>
      <c r="H7" s="82">
        <v>1995</v>
      </c>
      <c r="I7" s="82">
        <v>1996</v>
      </c>
      <c r="J7" s="82">
        <v>1997</v>
      </c>
      <c r="K7" s="82">
        <v>1998</v>
      </c>
      <c r="L7" s="82">
        <v>1999</v>
      </c>
      <c r="M7" s="82">
        <v>2000</v>
      </c>
      <c r="N7" s="82">
        <v>2001</v>
      </c>
      <c r="O7" s="82">
        <v>2002</v>
      </c>
      <c r="P7" s="82">
        <v>2003</v>
      </c>
      <c r="Q7" s="82">
        <v>2004</v>
      </c>
      <c r="R7" s="82">
        <v>2005</v>
      </c>
      <c r="S7" s="82">
        <v>2006</v>
      </c>
      <c r="T7" s="82">
        <v>2007</v>
      </c>
      <c r="U7" s="82">
        <v>2008</v>
      </c>
      <c r="V7" s="82">
        <v>2009</v>
      </c>
      <c r="W7" s="82">
        <v>2010</v>
      </c>
      <c r="X7" s="82">
        <v>2011</v>
      </c>
      <c r="Y7" s="82">
        <v>2012</v>
      </c>
      <c r="Z7" s="82">
        <v>2013</v>
      </c>
      <c r="AA7" s="82">
        <v>2014</v>
      </c>
      <c r="AB7" s="82">
        <v>2015</v>
      </c>
      <c r="AC7" s="82">
        <v>2016</v>
      </c>
      <c r="AD7" s="82">
        <v>2017</v>
      </c>
      <c r="AE7" s="82">
        <v>2018</v>
      </c>
      <c r="AF7" s="82">
        <v>2019</v>
      </c>
      <c r="AG7" s="82">
        <v>2020</v>
      </c>
      <c r="AH7" s="82">
        <v>2021</v>
      </c>
      <c r="AI7" s="82">
        <v>2022</v>
      </c>
    </row>
    <row r="8" spans="1:35" s="17" customFormat="1" ht="16.5" customHeight="1" x14ac:dyDescent="0.2">
      <c r="A8" s="20" t="s">
        <v>6</v>
      </c>
      <c r="B8" s="20"/>
      <c r="C8" s="21">
        <f>SUM(C9:C10)</f>
        <v>355.59999999999997</v>
      </c>
      <c r="D8" s="21">
        <f t="shared" ref="D8:AI8" si="0">SUM(D9:D10)</f>
        <v>277.79999999999995</v>
      </c>
      <c r="E8" s="21">
        <f t="shared" si="0"/>
        <v>115.10000000000001</v>
      </c>
      <c r="F8" s="21">
        <f t="shared" si="0"/>
        <v>62.4</v>
      </c>
      <c r="G8" s="21">
        <f t="shared" si="0"/>
        <v>56.5</v>
      </c>
      <c r="H8" s="21">
        <f t="shared" si="0"/>
        <v>57.4</v>
      </c>
      <c r="I8" s="21">
        <f t="shared" si="0"/>
        <v>125.3</v>
      </c>
      <c r="J8" s="21">
        <f t="shared" si="0"/>
        <v>72.2</v>
      </c>
      <c r="K8" s="21">
        <f t="shared" si="0"/>
        <v>63.800000000000004</v>
      </c>
      <c r="L8" s="21">
        <f t="shared" si="0"/>
        <v>60.2</v>
      </c>
      <c r="M8" s="21">
        <f t="shared" si="0"/>
        <v>67.099999999999994</v>
      </c>
      <c r="N8" s="21">
        <f t="shared" si="0"/>
        <v>62</v>
      </c>
      <c r="O8" s="21">
        <f t="shared" si="0"/>
        <v>36.200000000000003</v>
      </c>
      <c r="P8" s="21">
        <f t="shared" si="0"/>
        <v>28.100673400000002</v>
      </c>
      <c r="Q8" s="21">
        <f t="shared" si="0"/>
        <v>27.574852299999996</v>
      </c>
      <c r="R8" s="21">
        <f t="shared" si="0"/>
        <v>27.531381199999998</v>
      </c>
      <c r="S8" s="21">
        <f t="shared" si="0"/>
        <v>29.868880099999998</v>
      </c>
      <c r="T8" s="21">
        <f t="shared" si="0"/>
        <v>64.455698999999996</v>
      </c>
      <c r="U8" s="21">
        <f t="shared" si="0"/>
        <v>94.126331999999991</v>
      </c>
      <c r="V8" s="21">
        <f t="shared" si="0"/>
        <v>28.3861235</v>
      </c>
      <c r="W8" s="21">
        <f t="shared" si="0"/>
        <v>26.057254377374001</v>
      </c>
      <c r="X8" s="21">
        <f t="shared" si="0"/>
        <v>26.674619450150498</v>
      </c>
      <c r="Y8" s="21">
        <f t="shared" si="0"/>
        <v>19.844527915528701</v>
      </c>
      <c r="Z8" s="21">
        <f t="shared" si="0"/>
        <v>20.080229357046303</v>
      </c>
      <c r="AA8" s="21">
        <f t="shared" si="0"/>
        <v>20.182359118532599</v>
      </c>
      <c r="AB8" s="21">
        <f t="shared" si="0"/>
        <v>20.507659999999998</v>
      </c>
      <c r="AC8" s="21">
        <f t="shared" si="0"/>
        <v>20.51604</v>
      </c>
      <c r="AD8" s="21">
        <f t="shared" si="0"/>
        <v>21.888300000000001</v>
      </c>
      <c r="AE8" s="21">
        <f t="shared" si="0"/>
        <v>19.441079999999999</v>
      </c>
      <c r="AF8" s="21">
        <f t="shared" si="0"/>
        <v>15.574920000000001</v>
      </c>
      <c r="AG8" s="21">
        <f t="shared" si="0"/>
        <v>16.129200000000001</v>
      </c>
      <c r="AH8" s="21">
        <f t="shared" si="0"/>
        <v>21.94237</v>
      </c>
      <c r="AI8" s="21">
        <f t="shared" si="0"/>
        <v>21.125229999999998</v>
      </c>
    </row>
    <row r="9" spans="1:35" ht="15" customHeight="1" x14ac:dyDescent="0.2">
      <c r="A9" s="38"/>
      <c r="B9" s="38" t="s">
        <v>51</v>
      </c>
      <c r="C9" s="39">
        <v>2.4</v>
      </c>
      <c r="D9" s="39">
        <v>2.9</v>
      </c>
      <c r="E9" s="39">
        <v>0.9</v>
      </c>
      <c r="F9" s="39">
        <v>1</v>
      </c>
      <c r="G9" s="39">
        <v>0.6</v>
      </c>
      <c r="H9" s="39">
        <v>0.6</v>
      </c>
      <c r="I9" s="39">
        <v>0.7</v>
      </c>
      <c r="J9" s="39">
        <v>0.9</v>
      </c>
      <c r="K9" s="39">
        <v>0.6</v>
      </c>
      <c r="L9" s="39">
        <v>0.6</v>
      </c>
      <c r="M9" s="39">
        <v>2.5</v>
      </c>
      <c r="N9" s="39">
        <v>2.1</v>
      </c>
      <c r="O9" s="39">
        <v>2</v>
      </c>
      <c r="P9" s="39">
        <v>2.2471800000000002</v>
      </c>
      <c r="Q9" s="39">
        <v>2.7959399999999999</v>
      </c>
      <c r="R9" s="39">
        <v>4.2801799999999997</v>
      </c>
      <c r="S9" s="39">
        <v>4.4409999999999998</v>
      </c>
      <c r="T9" s="39">
        <v>3.8601200000000002</v>
      </c>
      <c r="U9" s="39">
        <v>2.8090899999999999</v>
      </c>
      <c r="V9" s="39">
        <v>0.84653</v>
      </c>
      <c r="W9" s="39">
        <v>0.88217999999999996</v>
      </c>
      <c r="X9" s="39">
        <v>0.93611999999999995</v>
      </c>
      <c r="Y9" s="39">
        <v>0.53730999999999995</v>
      </c>
      <c r="Z9" s="39">
        <v>0.61595</v>
      </c>
      <c r="AA9" s="39">
        <v>0.90127000000000002</v>
      </c>
      <c r="AB9" s="39">
        <v>1.0331600000000001</v>
      </c>
      <c r="AC9" s="39">
        <v>1.18927</v>
      </c>
      <c r="AD9" s="39">
        <v>1.24858</v>
      </c>
      <c r="AE9" s="39">
        <v>1.0778000000000001</v>
      </c>
      <c r="AF9" s="39">
        <v>0.21514</v>
      </c>
      <c r="AG9" s="39">
        <v>0.25984000000000002</v>
      </c>
      <c r="AH9" s="39">
        <v>0.84872000000000003</v>
      </c>
      <c r="AI9" s="39">
        <v>1.8596999999999999</v>
      </c>
    </row>
    <row r="10" spans="1:35" ht="15" customHeight="1" x14ac:dyDescent="0.2">
      <c r="A10" s="38"/>
      <c r="B10" s="38" t="s">
        <v>34</v>
      </c>
      <c r="C10" s="39">
        <v>353.2</v>
      </c>
      <c r="D10" s="39">
        <v>274.89999999999998</v>
      </c>
      <c r="E10" s="39">
        <v>114.2</v>
      </c>
      <c r="F10" s="39">
        <v>61.4</v>
      </c>
      <c r="G10" s="39">
        <v>55.9</v>
      </c>
      <c r="H10" s="39">
        <v>56.8</v>
      </c>
      <c r="I10" s="39">
        <v>124.6</v>
      </c>
      <c r="J10" s="39">
        <v>71.3</v>
      </c>
      <c r="K10" s="39">
        <v>63.2</v>
      </c>
      <c r="L10" s="39">
        <v>59.6</v>
      </c>
      <c r="M10" s="39">
        <v>64.599999999999994</v>
      </c>
      <c r="N10" s="39">
        <v>59.9</v>
      </c>
      <c r="O10" s="39">
        <v>34.200000000000003</v>
      </c>
      <c r="P10" s="39">
        <v>25.853493400000001</v>
      </c>
      <c r="Q10" s="39">
        <v>24.778912299999998</v>
      </c>
      <c r="R10" s="39">
        <v>23.251201200000001</v>
      </c>
      <c r="S10" s="39">
        <v>25.427880099999999</v>
      </c>
      <c r="T10" s="39">
        <v>60.595579000000001</v>
      </c>
      <c r="U10" s="39">
        <v>91.317241999999993</v>
      </c>
      <c r="V10" s="39">
        <v>27.539593499999999</v>
      </c>
      <c r="W10" s="39">
        <v>25.175074377373999</v>
      </c>
      <c r="X10" s="39">
        <v>25.738499450150499</v>
      </c>
      <c r="Y10" s="39">
        <v>19.3072179155287</v>
      </c>
      <c r="Z10" s="39">
        <v>19.464279357046301</v>
      </c>
      <c r="AA10" s="39">
        <v>19.281089118532599</v>
      </c>
      <c r="AB10" s="39">
        <v>19.474499999999999</v>
      </c>
      <c r="AC10" s="39">
        <v>19.32677</v>
      </c>
      <c r="AD10" s="39">
        <v>20.639720000000001</v>
      </c>
      <c r="AE10" s="39">
        <v>18.36328</v>
      </c>
      <c r="AF10" s="39">
        <v>15.359780000000001</v>
      </c>
      <c r="AG10" s="39">
        <v>15.86936</v>
      </c>
      <c r="AH10" s="39">
        <v>21.09365</v>
      </c>
      <c r="AI10" s="39">
        <v>19.265529999999998</v>
      </c>
    </row>
    <row r="11" spans="1:35" s="17" customFormat="1" ht="16.5" customHeight="1" x14ac:dyDescent="0.2">
      <c r="A11" s="20" t="s">
        <v>29</v>
      </c>
      <c r="B11" s="20"/>
      <c r="C11" s="21">
        <f>SUM(C12:C18)</f>
        <v>5906.7464382230155</v>
      </c>
      <c r="D11" s="21">
        <f t="shared" ref="D11:AI11" si="1">SUM(D12:D18)</f>
        <v>6191.1070525327041</v>
      </c>
      <c r="E11" s="21">
        <f t="shared" si="1"/>
        <v>6220.6991170962774</v>
      </c>
      <c r="F11" s="21">
        <f t="shared" si="1"/>
        <v>6396.3280940108834</v>
      </c>
      <c r="G11" s="21">
        <f t="shared" si="1"/>
        <v>6678.2804096661885</v>
      </c>
      <c r="H11" s="21">
        <f t="shared" si="1"/>
        <v>7045.4719020257471</v>
      </c>
      <c r="I11" s="21">
        <f t="shared" si="1"/>
        <v>7240.4725082118975</v>
      </c>
      <c r="J11" s="21">
        <f t="shared" si="1"/>
        <v>7369.0337432909073</v>
      </c>
      <c r="K11" s="21">
        <f t="shared" si="1"/>
        <v>7683.9688287382496</v>
      </c>
      <c r="L11" s="21">
        <f t="shared" si="1"/>
        <v>7941.2053323071605</v>
      </c>
      <c r="M11" s="21">
        <f t="shared" si="1"/>
        <v>7944.4202076681977</v>
      </c>
      <c r="N11" s="21">
        <f t="shared" si="1"/>
        <v>8164.9266026763407</v>
      </c>
      <c r="O11" s="21">
        <f t="shared" si="1"/>
        <v>8253.9389780119527</v>
      </c>
      <c r="P11" s="21">
        <f t="shared" si="1"/>
        <v>8528.9959390922832</v>
      </c>
      <c r="Q11" s="21">
        <f t="shared" si="1"/>
        <v>8837.0054952334303</v>
      </c>
      <c r="R11" s="21">
        <f t="shared" si="1"/>
        <v>8828.3174773748888</v>
      </c>
      <c r="S11" s="21">
        <f t="shared" si="1"/>
        <v>8636.7667910448363</v>
      </c>
      <c r="T11" s="21">
        <f t="shared" si="1"/>
        <v>8814.2110380933882</v>
      </c>
      <c r="U11" s="21">
        <f t="shared" si="1"/>
        <v>8043.3421616909445</v>
      </c>
      <c r="V11" s="21">
        <f t="shared" si="1"/>
        <v>7736.9889008545779</v>
      </c>
      <c r="W11" s="21">
        <f t="shared" si="1"/>
        <v>7564.8005825222644</v>
      </c>
      <c r="X11" s="21">
        <f t="shared" si="1"/>
        <v>6940.5458197400912</v>
      </c>
      <c r="Y11" s="21">
        <f t="shared" si="1"/>
        <v>6336.8754838904952</v>
      </c>
      <c r="Z11" s="21">
        <f t="shared" si="1"/>
        <v>6010.0274282859673</v>
      </c>
      <c r="AA11" s="21">
        <f t="shared" si="1"/>
        <v>6282.6198737483792</v>
      </c>
      <c r="AB11" s="21">
        <f t="shared" si="1"/>
        <v>6528.9054737299157</v>
      </c>
      <c r="AC11" s="21">
        <f t="shared" si="1"/>
        <v>6758.9470307501906</v>
      </c>
      <c r="AD11" s="21">
        <f t="shared" si="1"/>
        <v>6804.5792986995666</v>
      </c>
      <c r="AE11" s="21">
        <f t="shared" si="1"/>
        <v>7005.9003709062617</v>
      </c>
      <c r="AF11" s="21">
        <f t="shared" si="1"/>
        <v>7121.0193057217648</v>
      </c>
      <c r="AG11" s="21">
        <f t="shared" si="1"/>
        <v>5965.631311936464</v>
      </c>
      <c r="AH11" s="21">
        <f t="shared" si="1"/>
        <v>6494.743751068374</v>
      </c>
      <c r="AI11" s="21">
        <f t="shared" si="1"/>
        <v>6956.2714811139713</v>
      </c>
    </row>
    <row r="12" spans="1:35" ht="15" customHeight="1" x14ac:dyDescent="0.2">
      <c r="A12" s="38"/>
      <c r="B12" s="38" t="s">
        <v>2</v>
      </c>
      <c r="C12" s="39">
        <v>378.1</v>
      </c>
      <c r="D12" s="39">
        <v>399.43153999999998</v>
      </c>
      <c r="E12" s="39">
        <v>399.98119000000003</v>
      </c>
      <c r="F12" s="39">
        <v>405.70319000000001</v>
      </c>
      <c r="G12" s="39">
        <v>362.94443999999999</v>
      </c>
      <c r="H12" s="39">
        <v>356.11225999999999</v>
      </c>
      <c r="I12" s="39">
        <v>367.24389000000002</v>
      </c>
      <c r="J12" s="39">
        <v>348.12635</v>
      </c>
      <c r="K12" s="39">
        <v>345.02573000000001</v>
      </c>
      <c r="L12" s="39">
        <v>344.78041999999999</v>
      </c>
      <c r="M12" s="39">
        <v>322.81599</v>
      </c>
      <c r="N12" s="39">
        <v>310.70947554999998</v>
      </c>
      <c r="O12" s="39">
        <v>298.68322000000001</v>
      </c>
      <c r="P12" s="39">
        <v>287.55128939095903</v>
      </c>
      <c r="Q12" s="39">
        <v>291.54369268548498</v>
      </c>
      <c r="R12" s="39">
        <v>287.26847245742198</v>
      </c>
      <c r="S12" s="39">
        <v>251.401199106674</v>
      </c>
      <c r="T12" s="39">
        <v>246.25626321281501</v>
      </c>
      <c r="U12" s="39">
        <v>243.068124732543</v>
      </c>
      <c r="V12" s="39">
        <v>226.922687060626</v>
      </c>
      <c r="W12" s="39">
        <v>238.12651673033301</v>
      </c>
      <c r="X12" s="39">
        <v>201.79414106669699</v>
      </c>
      <c r="Y12" s="39">
        <v>195.11488885642001</v>
      </c>
      <c r="Z12" s="39">
        <v>184.97629777525799</v>
      </c>
      <c r="AA12" s="39">
        <v>166.03028417470199</v>
      </c>
      <c r="AB12" s="39">
        <v>168.96611466981099</v>
      </c>
      <c r="AC12" s="39">
        <v>169.71748041505299</v>
      </c>
      <c r="AD12" s="39">
        <v>177.74579211505301</v>
      </c>
      <c r="AE12" s="39">
        <v>172.84689591505301</v>
      </c>
      <c r="AF12" s="39">
        <v>167.63305491505301</v>
      </c>
      <c r="AG12" s="39">
        <v>154.34272131505301</v>
      </c>
      <c r="AH12" s="39">
        <v>169.75048501505299</v>
      </c>
      <c r="AI12" s="39">
        <v>164.01027481505301</v>
      </c>
    </row>
    <row r="13" spans="1:35" ht="15" customHeight="1" x14ac:dyDescent="0.2">
      <c r="A13" s="38"/>
      <c r="B13" s="38" t="s">
        <v>100</v>
      </c>
      <c r="C13" s="39">
        <v>559.24745619999999</v>
      </c>
      <c r="D13" s="39">
        <v>522.83009280869601</v>
      </c>
      <c r="E13" s="39">
        <v>562.58216790434801</v>
      </c>
      <c r="F13" s="39">
        <v>671.13053398260899</v>
      </c>
      <c r="G13" s="39">
        <v>689.25542128695702</v>
      </c>
      <c r="H13" s="39">
        <v>702.62704726086997</v>
      </c>
      <c r="I13" s="39">
        <v>703.65582525217405</v>
      </c>
      <c r="J13" s="39">
        <v>700.70106086956503</v>
      </c>
      <c r="K13" s="39">
        <v>732.98730004576896</v>
      </c>
      <c r="L13" s="39">
        <v>721.88816265517801</v>
      </c>
      <c r="M13" s="39">
        <v>679.83614870695601</v>
      </c>
      <c r="N13" s="39">
        <v>712.91895991845399</v>
      </c>
      <c r="O13" s="39">
        <v>772.16574398559897</v>
      </c>
      <c r="P13" s="39">
        <v>892.29754171549098</v>
      </c>
      <c r="Q13" s="39">
        <v>961.81860802421602</v>
      </c>
      <c r="R13" s="39">
        <v>984.13759943539503</v>
      </c>
      <c r="S13" s="39">
        <v>904.31352564461099</v>
      </c>
      <c r="T13" s="39">
        <v>996.86189619288803</v>
      </c>
      <c r="U13" s="39">
        <v>817.70757751962697</v>
      </c>
      <c r="V13" s="39">
        <v>916.77334606520799</v>
      </c>
      <c r="W13" s="39">
        <v>917.12818612233002</v>
      </c>
      <c r="X13" s="39">
        <v>870.78434328222397</v>
      </c>
      <c r="Y13" s="39">
        <v>829.21591690262596</v>
      </c>
      <c r="Z13" s="39">
        <v>729.92387190069701</v>
      </c>
      <c r="AA13" s="39">
        <v>909.45277241471695</v>
      </c>
      <c r="AB13" s="39">
        <v>999.31014378218902</v>
      </c>
      <c r="AC13" s="39">
        <v>1039.9785452295</v>
      </c>
      <c r="AD13" s="39">
        <v>1037.5917150237201</v>
      </c>
      <c r="AE13" s="39">
        <v>1061.79610070682</v>
      </c>
      <c r="AF13" s="39">
        <v>1019.9464447118499</v>
      </c>
      <c r="AG13" s="39">
        <v>1018.9994734069101</v>
      </c>
      <c r="AH13" s="39">
        <v>928.88431646992296</v>
      </c>
      <c r="AI13" s="39">
        <v>967.45506115082901</v>
      </c>
    </row>
    <row r="14" spans="1:35" ht="15" customHeight="1" x14ac:dyDescent="0.2">
      <c r="A14" s="38"/>
      <c r="B14" s="38" t="s">
        <v>27</v>
      </c>
      <c r="C14" s="39">
        <v>1582.8</v>
      </c>
      <c r="D14" s="39">
        <v>1681</v>
      </c>
      <c r="E14" s="39">
        <v>1682.5</v>
      </c>
      <c r="F14" s="39">
        <v>1702.4</v>
      </c>
      <c r="G14" s="39">
        <v>1732.4</v>
      </c>
      <c r="H14" s="39">
        <v>1777.4</v>
      </c>
      <c r="I14" s="39">
        <v>1724.2</v>
      </c>
      <c r="J14" s="39">
        <v>1709.1</v>
      </c>
      <c r="K14" s="39">
        <v>1692.1</v>
      </c>
      <c r="L14" s="39">
        <v>1661</v>
      </c>
      <c r="M14" s="39">
        <v>1598.1</v>
      </c>
      <c r="N14" s="39">
        <v>1550.2</v>
      </c>
      <c r="O14" s="39">
        <v>1485.4</v>
      </c>
      <c r="P14" s="39">
        <v>1421.1573370251001</v>
      </c>
      <c r="Q14" s="39">
        <v>1371.1641023161901</v>
      </c>
      <c r="R14" s="39">
        <v>1279.2459267510601</v>
      </c>
      <c r="S14" s="39">
        <v>1208.92773618162</v>
      </c>
      <c r="T14" s="39">
        <v>1151.4981067828901</v>
      </c>
      <c r="U14" s="39">
        <v>1070.7258914388699</v>
      </c>
      <c r="V14" s="39">
        <v>1004.3615942343</v>
      </c>
      <c r="W14" s="39">
        <v>924.922062849594</v>
      </c>
      <c r="X14" s="39">
        <v>859.91013072185206</v>
      </c>
      <c r="Y14" s="39">
        <v>802.25694733594401</v>
      </c>
      <c r="Z14" s="39">
        <v>770.26062491008997</v>
      </c>
      <c r="AA14" s="39">
        <v>767.03248793475404</v>
      </c>
      <c r="AB14" s="39">
        <v>772.10943509631204</v>
      </c>
      <c r="AC14" s="39">
        <v>809.75558701052205</v>
      </c>
      <c r="AD14" s="39">
        <v>819.07682804896695</v>
      </c>
      <c r="AE14" s="39">
        <v>873.94878316136101</v>
      </c>
      <c r="AF14" s="39">
        <v>949.20960663307096</v>
      </c>
      <c r="AG14" s="39">
        <v>745.26407415134702</v>
      </c>
      <c r="AH14" s="39">
        <v>917.34748942573799</v>
      </c>
      <c r="AI14" s="39">
        <v>1047.8287116117999</v>
      </c>
    </row>
    <row r="15" spans="1:35" ht="15" customHeight="1" x14ac:dyDescent="0.2">
      <c r="A15" s="38"/>
      <c r="B15" s="38" t="s">
        <v>28</v>
      </c>
      <c r="C15" s="39">
        <v>140.290866046351</v>
      </c>
      <c r="D15" s="39">
        <v>142.706100668364</v>
      </c>
      <c r="E15" s="39">
        <v>150.54247210909</v>
      </c>
      <c r="F15" s="39">
        <v>136.30755556530801</v>
      </c>
      <c r="G15" s="39">
        <v>149.603078979873</v>
      </c>
      <c r="H15" s="39">
        <v>160.85255505552001</v>
      </c>
      <c r="I15" s="39">
        <v>196.35554735799099</v>
      </c>
      <c r="J15" s="39">
        <v>227.119536297297</v>
      </c>
      <c r="K15" s="39">
        <v>236.67027429445301</v>
      </c>
      <c r="L15" s="39">
        <v>247.05576093597301</v>
      </c>
      <c r="M15" s="39">
        <v>249.89442635857199</v>
      </c>
      <c r="N15" s="39">
        <v>259.488525154341</v>
      </c>
      <c r="O15" s="39">
        <v>242.06516632955501</v>
      </c>
      <c r="P15" s="39">
        <v>250.78099567572801</v>
      </c>
      <c r="Q15" s="39">
        <v>273.79296265311802</v>
      </c>
      <c r="R15" s="39">
        <v>303.61199977071402</v>
      </c>
      <c r="S15" s="39">
        <v>321.56686221803199</v>
      </c>
      <c r="T15" s="39">
        <v>376.491215606796</v>
      </c>
      <c r="U15" s="39">
        <v>357.60672977851402</v>
      </c>
      <c r="V15" s="39">
        <v>343.59676258764398</v>
      </c>
      <c r="W15" s="39">
        <v>325.28839438025602</v>
      </c>
      <c r="X15" s="39">
        <v>331.00236055655699</v>
      </c>
      <c r="Y15" s="39">
        <v>269.85894810889101</v>
      </c>
      <c r="Z15" s="39">
        <v>216.19075671906799</v>
      </c>
      <c r="AA15" s="39">
        <v>230.09255615993001</v>
      </c>
      <c r="AB15" s="39">
        <v>260.137245873057</v>
      </c>
      <c r="AC15" s="39">
        <v>265.84466907852101</v>
      </c>
      <c r="AD15" s="39">
        <v>277.54516187711999</v>
      </c>
      <c r="AE15" s="39">
        <v>283.31742057128201</v>
      </c>
      <c r="AF15" s="39">
        <v>313.26544745656599</v>
      </c>
      <c r="AG15" s="39">
        <v>132.285075003098</v>
      </c>
      <c r="AH15" s="39">
        <v>177.30829075334501</v>
      </c>
      <c r="AI15" s="39">
        <v>264.64436887399199</v>
      </c>
    </row>
    <row r="16" spans="1:35" ht="15" customHeight="1" x14ac:dyDescent="0.2">
      <c r="A16" s="38"/>
      <c r="B16" s="38" t="s">
        <v>21</v>
      </c>
      <c r="C16" s="39">
        <v>2138.7245920770101</v>
      </c>
      <c r="D16" s="39">
        <v>2288.7133275977899</v>
      </c>
      <c r="E16" s="39">
        <v>2230.9354666724398</v>
      </c>
      <c r="F16" s="39">
        <v>2332.2634955112899</v>
      </c>
      <c r="G16" s="39">
        <v>2448.8854154806399</v>
      </c>
      <c r="H16" s="39">
        <v>2723.5239514313098</v>
      </c>
      <c r="I16" s="39">
        <v>3020.5432026055501</v>
      </c>
      <c r="J16" s="39">
        <v>3133.4865352442398</v>
      </c>
      <c r="K16" s="39">
        <v>3455.02798689979</v>
      </c>
      <c r="L16" s="39">
        <v>3749.3849493431899</v>
      </c>
      <c r="M16" s="39">
        <v>3942.1848054666398</v>
      </c>
      <c r="N16" s="39">
        <v>4186.7110205016797</v>
      </c>
      <c r="O16" s="39">
        <v>4290.7885454101597</v>
      </c>
      <c r="P16" s="39">
        <v>4524.1359746751596</v>
      </c>
      <c r="Q16" s="39">
        <v>4797.7226118421704</v>
      </c>
      <c r="R16" s="39">
        <v>4863.9932475499299</v>
      </c>
      <c r="S16" s="39">
        <v>4876.5252051212201</v>
      </c>
      <c r="T16" s="39">
        <v>5045.3617695352104</v>
      </c>
      <c r="U16" s="39">
        <v>4737.7000591943697</v>
      </c>
      <c r="V16" s="39">
        <v>4550.4699846126696</v>
      </c>
      <c r="W16" s="39">
        <v>4521.6729581383297</v>
      </c>
      <c r="X16" s="39">
        <v>4148.1668004004296</v>
      </c>
      <c r="Y16" s="39">
        <v>3790.6200631125398</v>
      </c>
      <c r="Z16" s="39">
        <v>3798.6380119785799</v>
      </c>
      <c r="AA16" s="39">
        <v>3837.5412202667799</v>
      </c>
      <c r="AB16" s="39">
        <v>3971.7720773354899</v>
      </c>
      <c r="AC16" s="39">
        <v>4093.2055988759698</v>
      </c>
      <c r="AD16" s="39">
        <v>4110.7605417887398</v>
      </c>
      <c r="AE16" s="39">
        <v>4207.6925184380698</v>
      </c>
      <c r="AF16" s="39">
        <v>4288.7110651726698</v>
      </c>
      <c r="AG16" s="39">
        <v>3620.7415432486</v>
      </c>
      <c r="AH16" s="39">
        <v>3995.31731561179</v>
      </c>
      <c r="AI16" s="39">
        <v>4187.0610365865496</v>
      </c>
    </row>
    <row r="17" spans="1:35" ht="15" customHeight="1" x14ac:dyDescent="0.2">
      <c r="A17" s="38"/>
      <c r="B17" s="38" t="s">
        <v>20</v>
      </c>
      <c r="C17" s="39">
        <v>859.08352389965501</v>
      </c>
      <c r="D17" s="39">
        <v>856.52599145785496</v>
      </c>
      <c r="E17" s="39">
        <v>824.25782041039997</v>
      </c>
      <c r="F17" s="39">
        <v>725.32331895167704</v>
      </c>
      <c r="G17" s="39">
        <v>758.99205391871897</v>
      </c>
      <c r="H17" s="39">
        <v>726.65608827804795</v>
      </c>
      <c r="I17" s="39">
        <v>671.77404299618297</v>
      </c>
      <c r="J17" s="39">
        <v>658.100260879806</v>
      </c>
      <c r="K17" s="39">
        <v>616.95753749823803</v>
      </c>
      <c r="L17" s="39">
        <v>599.49603937281904</v>
      </c>
      <c r="M17" s="39">
        <v>503.48883713602902</v>
      </c>
      <c r="N17" s="39">
        <v>483.39862155186597</v>
      </c>
      <c r="O17" s="39">
        <v>468.03630228664002</v>
      </c>
      <c r="P17" s="39">
        <v>447.155863473963</v>
      </c>
      <c r="Q17" s="39">
        <v>415.24890803462301</v>
      </c>
      <c r="R17" s="39">
        <v>372.52202454709101</v>
      </c>
      <c r="S17" s="39">
        <v>354.32006548725599</v>
      </c>
      <c r="T17" s="39">
        <v>334.04632191183703</v>
      </c>
      <c r="U17" s="39">
        <v>292.761572589254</v>
      </c>
      <c r="V17" s="39">
        <v>258.04327029413002</v>
      </c>
      <c r="W17" s="39">
        <v>209.855944723638</v>
      </c>
      <c r="X17" s="39">
        <v>197.46030319340099</v>
      </c>
      <c r="Y17" s="39">
        <v>158.18707898654799</v>
      </c>
      <c r="Z17" s="39">
        <v>115.576142627024</v>
      </c>
      <c r="AA17" s="39">
        <v>91.098258488407893</v>
      </c>
      <c r="AB17" s="39">
        <v>90.299653108697001</v>
      </c>
      <c r="AC17" s="39">
        <v>97.292548615938202</v>
      </c>
      <c r="AD17" s="39">
        <v>97.098741919622398</v>
      </c>
      <c r="AE17" s="39">
        <v>117.49601648966799</v>
      </c>
      <c r="AF17" s="39">
        <v>118.05303805979401</v>
      </c>
      <c r="AG17" s="39">
        <v>63.857169851456398</v>
      </c>
      <c r="AH17" s="39">
        <v>94.029592284169695</v>
      </c>
      <c r="AI17" s="39">
        <v>117.622138104244</v>
      </c>
    </row>
    <row r="18" spans="1:35" ht="15" customHeight="1" x14ac:dyDescent="0.2">
      <c r="A18" s="38"/>
      <c r="B18" s="38" t="s">
        <v>18</v>
      </c>
      <c r="C18" s="39">
        <v>248.5</v>
      </c>
      <c r="D18" s="39">
        <v>299.89999999999998</v>
      </c>
      <c r="E18" s="39">
        <v>369.9</v>
      </c>
      <c r="F18" s="39">
        <v>423.2</v>
      </c>
      <c r="G18" s="39">
        <v>536.20000000000005</v>
      </c>
      <c r="H18" s="39">
        <v>598.29999999999995</v>
      </c>
      <c r="I18" s="39">
        <v>556.70000000000005</v>
      </c>
      <c r="J18" s="39">
        <v>592.4</v>
      </c>
      <c r="K18" s="39">
        <v>605.20000000000005</v>
      </c>
      <c r="L18" s="39">
        <v>617.6</v>
      </c>
      <c r="M18" s="39">
        <v>648.1</v>
      </c>
      <c r="N18" s="39">
        <v>661.5</v>
      </c>
      <c r="O18" s="39">
        <v>696.8</v>
      </c>
      <c r="P18" s="39">
        <v>705.91693713588199</v>
      </c>
      <c r="Q18" s="39">
        <v>725.71460967762698</v>
      </c>
      <c r="R18" s="39">
        <v>737.53820686327595</v>
      </c>
      <c r="S18" s="39">
        <v>719.71219728542303</v>
      </c>
      <c r="T18" s="39">
        <v>663.69546485095202</v>
      </c>
      <c r="U18" s="39">
        <v>523.77220643776798</v>
      </c>
      <c r="V18" s="39">
        <v>436.82125600000001</v>
      </c>
      <c r="W18" s="39">
        <v>427.806519577784</v>
      </c>
      <c r="X18" s="39">
        <v>331.42774051893002</v>
      </c>
      <c r="Y18" s="39">
        <v>291.621640587527</v>
      </c>
      <c r="Z18" s="39">
        <v>194.46172237524999</v>
      </c>
      <c r="AA18" s="39">
        <v>281.372294309089</v>
      </c>
      <c r="AB18" s="39">
        <v>266.310803864359</v>
      </c>
      <c r="AC18" s="39">
        <v>283.15260152468602</v>
      </c>
      <c r="AD18" s="39">
        <v>284.76051792634399</v>
      </c>
      <c r="AE18" s="39">
        <v>288.802635624007</v>
      </c>
      <c r="AF18" s="39">
        <v>264.20064877276099</v>
      </c>
      <c r="AG18" s="39">
        <v>230.14125496</v>
      </c>
      <c r="AH18" s="39">
        <v>212.106261508356</v>
      </c>
      <c r="AI18" s="39">
        <v>207.649889971503</v>
      </c>
    </row>
    <row r="19" spans="1:35" s="17" customFormat="1" ht="16.5" customHeight="1" x14ac:dyDescent="0.2">
      <c r="A19" s="20" t="s">
        <v>7</v>
      </c>
      <c r="B19" s="20"/>
      <c r="C19" s="21">
        <v>1392.3</v>
      </c>
      <c r="D19" s="21">
        <v>1558.5</v>
      </c>
      <c r="E19" s="21">
        <v>1619.1</v>
      </c>
      <c r="F19" s="21">
        <v>1587.6</v>
      </c>
      <c r="G19" s="21">
        <v>1647.6</v>
      </c>
      <c r="H19" s="21">
        <v>1788.5</v>
      </c>
      <c r="I19" s="21">
        <v>1990.8</v>
      </c>
      <c r="J19" s="21">
        <v>2163.6999999999998</v>
      </c>
      <c r="K19" s="21">
        <v>2348.4</v>
      </c>
      <c r="L19" s="21">
        <v>2586.9</v>
      </c>
      <c r="M19" s="21">
        <v>2706.7997945360198</v>
      </c>
      <c r="N19" s="21">
        <v>2881.0970109731002</v>
      </c>
      <c r="O19" s="21">
        <v>2967.88207705179</v>
      </c>
      <c r="P19" s="21">
        <v>3462.6468127461098</v>
      </c>
      <c r="Q19" s="21">
        <v>3553.8200874078402</v>
      </c>
      <c r="R19" s="21">
        <v>3605.1903422228202</v>
      </c>
      <c r="S19" s="21">
        <v>3420.9459694991401</v>
      </c>
      <c r="T19" s="21">
        <v>3391.7225112174601</v>
      </c>
      <c r="U19" s="21">
        <v>3346.8352394876802</v>
      </c>
      <c r="V19" s="21">
        <v>3159.9712897766299</v>
      </c>
      <c r="W19" s="21">
        <v>3281.1620062002698</v>
      </c>
      <c r="X19" s="21">
        <v>3177.8255917726601</v>
      </c>
      <c r="Y19" s="21">
        <v>3152.7019427640798</v>
      </c>
      <c r="Z19" s="21">
        <v>3106.4384032419398</v>
      </c>
      <c r="AA19" s="21">
        <v>2864.55864247916</v>
      </c>
      <c r="AB19" s="21">
        <v>2897.94664311716</v>
      </c>
      <c r="AC19" s="21">
        <v>2844.9290887823099</v>
      </c>
      <c r="AD19" s="21">
        <v>2970.55295826669</v>
      </c>
      <c r="AE19" s="21">
        <v>3117.5607552097799</v>
      </c>
      <c r="AF19" s="21">
        <v>3077.2533916153898</v>
      </c>
      <c r="AG19" s="21">
        <v>2830.1917992483</v>
      </c>
      <c r="AH19" s="21">
        <v>2984.8542198393402</v>
      </c>
      <c r="AI19" s="21">
        <v>2813.54443654958</v>
      </c>
    </row>
    <row r="20" spans="1:35" s="17" customFormat="1" ht="16.5" customHeight="1" x14ac:dyDescent="0.2">
      <c r="A20" s="20" t="s">
        <v>55</v>
      </c>
      <c r="B20" s="20"/>
      <c r="C20" s="21">
        <v>44.7</v>
      </c>
      <c r="D20" s="21">
        <v>21.1</v>
      </c>
      <c r="E20" s="21">
        <v>16.7</v>
      </c>
      <c r="F20" s="21">
        <v>17.5</v>
      </c>
      <c r="G20" s="21">
        <v>8.6999999999999993</v>
      </c>
      <c r="H20" s="21">
        <v>7.9</v>
      </c>
      <c r="I20" s="21">
        <v>4.9000000000000004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s="17" customFormat="1" ht="16.5" customHeight="1" x14ac:dyDescent="0.2">
      <c r="A21" s="20" t="s">
        <v>58</v>
      </c>
      <c r="B21" s="20"/>
      <c r="C21" s="21">
        <v>2176.6072365996201</v>
      </c>
      <c r="D21" s="21">
        <v>2259.2742533637602</v>
      </c>
      <c r="E21" s="21">
        <v>2323.25456096983</v>
      </c>
      <c r="F21" s="21">
        <v>2309.0323775778902</v>
      </c>
      <c r="G21" s="21">
        <v>2405.6746807040499</v>
      </c>
      <c r="H21" s="21">
        <v>2505.1692515974901</v>
      </c>
      <c r="I21" s="21">
        <v>2597.9957847002202</v>
      </c>
      <c r="J21" s="21">
        <v>2710.66946661672</v>
      </c>
      <c r="K21" s="21">
        <v>2892.6615342803998</v>
      </c>
      <c r="L21" s="21">
        <v>2985.00379932325</v>
      </c>
      <c r="M21" s="21">
        <v>3120.04618004754</v>
      </c>
      <c r="N21" s="21">
        <v>3364.0491226009999</v>
      </c>
      <c r="O21" s="21">
        <v>3440.3413504251898</v>
      </c>
      <c r="P21" s="21">
        <v>3677.93813493783</v>
      </c>
      <c r="Q21" s="21">
        <v>3775.7032903059398</v>
      </c>
      <c r="R21" s="21">
        <v>3930.2056217710701</v>
      </c>
      <c r="S21" s="21">
        <v>4033.0172437103101</v>
      </c>
      <c r="T21" s="21">
        <v>4090.4384986608402</v>
      </c>
      <c r="U21" s="21">
        <v>4025.1678195479599</v>
      </c>
      <c r="V21" s="21">
        <v>3863.4397223040801</v>
      </c>
      <c r="W21" s="21">
        <v>3894.3274419542699</v>
      </c>
      <c r="X21" s="21">
        <v>3838.42708014136</v>
      </c>
      <c r="Y21" s="21">
        <v>3751.8434544182801</v>
      </c>
      <c r="Z21" s="21">
        <v>3607.4500963301898</v>
      </c>
      <c r="AA21" s="21">
        <v>3563.2988595961001</v>
      </c>
      <c r="AB21" s="21">
        <v>3635.29816332158</v>
      </c>
      <c r="AC21" s="21">
        <v>3653.01187577057</v>
      </c>
      <c r="AD21" s="21">
        <v>3736.9919272256202</v>
      </c>
      <c r="AE21" s="21">
        <v>3689.4516942253499</v>
      </c>
      <c r="AF21" s="21">
        <v>3670.0731654085798</v>
      </c>
      <c r="AG21" s="21">
        <v>3432.2932721836901</v>
      </c>
      <c r="AH21" s="21">
        <v>3502.4632424217698</v>
      </c>
      <c r="AI21" s="21">
        <v>3530.8295354267002</v>
      </c>
    </row>
    <row r="22" spans="1:35" s="17" customFormat="1" ht="16.5" customHeight="1" x14ac:dyDescent="0.2">
      <c r="A22" s="20" t="s">
        <v>44</v>
      </c>
      <c r="B22" s="20"/>
      <c r="C22" s="21">
        <v>12</v>
      </c>
      <c r="D22" s="21">
        <v>11.8</v>
      </c>
      <c r="E22" s="21">
        <v>11</v>
      </c>
      <c r="F22" s="21">
        <v>10.3</v>
      </c>
      <c r="G22" s="21">
        <v>11.6</v>
      </c>
      <c r="H22" s="21">
        <v>13</v>
      </c>
      <c r="I22" s="21">
        <v>13.6</v>
      </c>
      <c r="J22" s="21">
        <v>15.1</v>
      </c>
      <c r="K22" s="21">
        <v>16.2</v>
      </c>
      <c r="L22" s="21">
        <v>16</v>
      </c>
      <c r="M22" s="21">
        <v>20.3</v>
      </c>
      <c r="N22" s="21">
        <v>17.2</v>
      </c>
      <c r="O22" s="21">
        <v>22.2</v>
      </c>
      <c r="P22" s="21">
        <v>47.213560851922203</v>
      </c>
      <c r="Q22" s="21">
        <v>55.911452732127799</v>
      </c>
      <c r="R22" s="21">
        <v>57.2488316899111</v>
      </c>
      <c r="S22" s="21">
        <v>54.899501812961098</v>
      </c>
      <c r="T22" s="21">
        <v>64.425953336822204</v>
      </c>
      <c r="U22" s="21">
        <v>52.839672534561103</v>
      </c>
      <c r="V22" s="21">
        <v>49.607263944811102</v>
      </c>
      <c r="W22" s="21">
        <v>73.574128413444498</v>
      </c>
      <c r="X22" s="21">
        <v>83.112804262133295</v>
      </c>
      <c r="Y22" s="21">
        <v>85.313922616816697</v>
      </c>
      <c r="Z22" s="21">
        <v>77.202991827933303</v>
      </c>
      <c r="AA22" s="21">
        <v>84.058055339398393</v>
      </c>
      <c r="AB22" s="21">
        <v>91.928822590698402</v>
      </c>
      <c r="AC22" s="21">
        <v>102.148680136715</v>
      </c>
      <c r="AD22" s="21">
        <v>103.55259033081801</v>
      </c>
      <c r="AE22" s="21">
        <v>81.041201788140199</v>
      </c>
      <c r="AF22" s="21">
        <v>92.556060870405702</v>
      </c>
      <c r="AG22" s="21">
        <v>92.8263499006774</v>
      </c>
      <c r="AH22" s="21">
        <v>106.358230400549</v>
      </c>
      <c r="AI22" s="21">
        <v>102.92715892958201</v>
      </c>
    </row>
    <row r="23" spans="1:35" s="17" customFormat="1" ht="16.5" customHeight="1" x14ac:dyDescent="0.2">
      <c r="A23" s="20" t="s">
        <v>59</v>
      </c>
      <c r="B23" s="20"/>
      <c r="C23" s="21">
        <f>SUM(C24:C29)</f>
        <v>212.7</v>
      </c>
      <c r="D23" s="21">
        <f t="shared" ref="D23:AI23" si="2">SUM(D24:D29)</f>
        <v>229.20000000000002</v>
      </c>
      <c r="E23" s="21">
        <f t="shared" si="2"/>
        <v>202.20000000000002</v>
      </c>
      <c r="F23" s="21">
        <f t="shared" si="2"/>
        <v>154.20000000000002</v>
      </c>
      <c r="G23" s="21">
        <f t="shared" si="2"/>
        <v>114.5</v>
      </c>
      <c r="H23" s="21">
        <f t="shared" si="2"/>
        <v>108.2</v>
      </c>
      <c r="I23" s="21">
        <f t="shared" si="2"/>
        <v>108.30000000000001</v>
      </c>
      <c r="J23" s="21">
        <f t="shared" si="2"/>
        <v>95.800000000000011</v>
      </c>
      <c r="K23" s="21">
        <f t="shared" si="2"/>
        <v>95.2</v>
      </c>
      <c r="L23" s="21">
        <f t="shared" si="2"/>
        <v>92.899999999999991</v>
      </c>
      <c r="M23" s="21">
        <f t="shared" si="2"/>
        <v>88.1</v>
      </c>
      <c r="N23" s="21">
        <f t="shared" si="2"/>
        <v>89.1</v>
      </c>
      <c r="O23" s="21">
        <f t="shared" si="2"/>
        <v>85.199999999999989</v>
      </c>
      <c r="P23" s="21">
        <f t="shared" si="2"/>
        <v>112.68367817162886</v>
      </c>
      <c r="Q23" s="21">
        <f t="shared" si="2"/>
        <v>120.34352430537102</v>
      </c>
      <c r="R23" s="21">
        <f t="shared" si="2"/>
        <v>138.85944468545472</v>
      </c>
      <c r="S23" s="21">
        <f t="shared" si="2"/>
        <v>142.69920508137599</v>
      </c>
      <c r="T23" s="21">
        <f t="shared" si="2"/>
        <v>185.8099074863525</v>
      </c>
      <c r="U23" s="21">
        <f t="shared" si="2"/>
        <v>232.80736281654336</v>
      </c>
      <c r="V23" s="21">
        <f t="shared" si="2"/>
        <v>345.70820674872573</v>
      </c>
      <c r="W23" s="21">
        <f t="shared" si="2"/>
        <v>436.6536101390945</v>
      </c>
      <c r="X23" s="21">
        <f t="shared" si="2"/>
        <v>508.81082680242599</v>
      </c>
      <c r="Y23" s="21">
        <f t="shared" si="2"/>
        <v>587.02519981219768</v>
      </c>
      <c r="Z23" s="21">
        <f t="shared" si="2"/>
        <v>386.40547106327978</v>
      </c>
      <c r="AA23" s="21">
        <f t="shared" si="2"/>
        <v>431.08712685178853</v>
      </c>
      <c r="AB23" s="21">
        <f t="shared" si="2"/>
        <v>469.25475384096882</v>
      </c>
      <c r="AC23" s="21">
        <f t="shared" si="2"/>
        <v>512.83025598269546</v>
      </c>
      <c r="AD23" s="21">
        <f t="shared" si="2"/>
        <v>589.18790891082051</v>
      </c>
      <c r="AE23" s="21">
        <f t="shared" si="2"/>
        <v>696.71089175022325</v>
      </c>
      <c r="AF23" s="21">
        <f t="shared" si="2"/>
        <v>772.99619844086851</v>
      </c>
      <c r="AG23" s="21">
        <f t="shared" si="2"/>
        <v>767.97450134069186</v>
      </c>
      <c r="AH23" s="21">
        <f t="shared" si="2"/>
        <v>792.01809600942306</v>
      </c>
      <c r="AI23" s="21">
        <f t="shared" si="2"/>
        <v>846.83213551856659</v>
      </c>
    </row>
    <row r="24" spans="1:35" ht="15" customHeight="1" x14ac:dyDescent="0.2">
      <c r="A24" s="38"/>
      <c r="B24" s="38" t="s">
        <v>46</v>
      </c>
      <c r="C24" s="39">
        <v>1.2</v>
      </c>
      <c r="D24" s="39">
        <v>1.3</v>
      </c>
      <c r="E24" s="39">
        <v>1.3</v>
      </c>
      <c r="F24" s="39">
        <v>1.3</v>
      </c>
      <c r="G24" s="39">
        <v>1.3</v>
      </c>
      <c r="H24" s="39">
        <v>1.3</v>
      </c>
      <c r="I24" s="39">
        <v>1.4</v>
      </c>
      <c r="J24" s="39">
        <v>1.4</v>
      </c>
      <c r="K24" s="39">
        <v>1.4</v>
      </c>
      <c r="L24" s="39">
        <v>1.6</v>
      </c>
      <c r="M24" s="39">
        <v>2.1</v>
      </c>
      <c r="N24" s="39">
        <v>2.2999999999999998</v>
      </c>
      <c r="O24" s="39">
        <v>2.5</v>
      </c>
      <c r="P24" s="39">
        <v>2.54545654425463</v>
      </c>
      <c r="Q24" s="39">
        <v>4.3423911481240802</v>
      </c>
      <c r="R24" s="39">
        <v>6.0152025405205496</v>
      </c>
      <c r="S24" s="39">
        <v>7.8316827405205496</v>
      </c>
      <c r="T24" s="39">
        <v>9.60648569202686</v>
      </c>
      <c r="U24" s="39">
        <v>13.3114344471085</v>
      </c>
      <c r="V24" s="39">
        <v>18.5483212235583</v>
      </c>
      <c r="W24" s="39">
        <v>21.087327762399099</v>
      </c>
      <c r="X24" s="39">
        <v>23.6157566108099</v>
      </c>
      <c r="Y24" s="39">
        <v>25.522513790011399</v>
      </c>
      <c r="Z24" s="39">
        <v>26.437833907543801</v>
      </c>
      <c r="AA24" s="39">
        <v>27.185625996914801</v>
      </c>
      <c r="AB24" s="39">
        <v>27.910172005602998</v>
      </c>
      <c r="AC24" s="39">
        <v>28.7361767923848</v>
      </c>
      <c r="AD24" s="39">
        <v>29.698345569632501</v>
      </c>
      <c r="AE24" s="39">
        <v>30.667508892891998</v>
      </c>
      <c r="AF24" s="39">
        <v>31.692529209993602</v>
      </c>
      <c r="AG24" s="39">
        <v>32.951625257095401</v>
      </c>
      <c r="AH24" s="39">
        <v>34.402196684703704</v>
      </c>
      <c r="AI24" s="39">
        <v>35.745154352324903</v>
      </c>
    </row>
    <row r="25" spans="1:35" ht="15" customHeight="1" x14ac:dyDescent="0.2">
      <c r="A25" s="38"/>
      <c r="B25" s="38" t="s">
        <v>56</v>
      </c>
      <c r="C25" s="39">
        <v>211.5</v>
      </c>
      <c r="D25" s="39">
        <v>227.9</v>
      </c>
      <c r="E25" s="39">
        <v>200.9</v>
      </c>
      <c r="F25" s="39">
        <v>152.9</v>
      </c>
      <c r="G25" s="39">
        <v>113.2</v>
      </c>
      <c r="H25" s="39">
        <v>106.9</v>
      </c>
      <c r="I25" s="39">
        <v>106.9</v>
      </c>
      <c r="J25" s="39">
        <v>94.4</v>
      </c>
      <c r="K25" s="39">
        <v>93.8</v>
      </c>
      <c r="L25" s="39">
        <v>91.3</v>
      </c>
      <c r="M25" s="39">
        <v>85.8</v>
      </c>
      <c r="N25" s="39">
        <v>86.5</v>
      </c>
      <c r="O25" s="39">
        <v>80.3</v>
      </c>
      <c r="P25" s="39">
        <v>88.457355751231006</v>
      </c>
      <c r="Q25" s="39">
        <v>91.132569833279504</v>
      </c>
      <c r="R25" s="39">
        <v>99.134722377470098</v>
      </c>
      <c r="S25" s="39">
        <v>93.216140031446599</v>
      </c>
      <c r="T25" s="39">
        <v>101.553858491478</v>
      </c>
      <c r="U25" s="39">
        <v>110.42796140643</v>
      </c>
      <c r="V25" s="39">
        <v>108.844560121149</v>
      </c>
      <c r="W25" s="39">
        <v>117.87404441363999</v>
      </c>
      <c r="X25" s="39">
        <v>124.39772671377099</v>
      </c>
      <c r="Y25" s="39">
        <v>125.981766792304</v>
      </c>
      <c r="Z25" s="39">
        <v>114.05038738568</v>
      </c>
      <c r="AA25" s="39">
        <v>143.95958422305901</v>
      </c>
      <c r="AB25" s="39">
        <v>147.980157136228</v>
      </c>
      <c r="AC25" s="39">
        <v>147.42134933465601</v>
      </c>
      <c r="AD25" s="39">
        <v>162.566731968531</v>
      </c>
      <c r="AE25" s="39">
        <v>179.52189906402401</v>
      </c>
      <c r="AF25" s="39">
        <v>217.98541917793</v>
      </c>
      <c r="AG25" s="39">
        <v>215.89815581315901</v>
      </c>
      <c r="AH25" s="39">
        <v>213.093712436787</v>
      </c>
      <c r="AI25" s="39">
        <v>232.959172575823</v>
      </c>
    </row>
    <row r="26" spans="1:35" ht="15" customHeight="1" x14ac:dyDescent="0.2">
      <c r="A26" s="38"/>
      <c r="B26" s="38" t="s">
        <v>23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0.45878000000000002</v>
      </c>
      <c r="Q26" s="39">
        <v>1.0512446499833299</v>
      </c>
      <c r="R26" s="39">
        <v>4.2476451244444497</v>
      </c>
      <c r="S26" s="39">
        <v>4.3915543582944396</v>
      </c>
      <c r="T26" s="39">
        <v>5.1408865191444404</v>
      </c>
      <c r="U26" s="39">
        <v>6.9512496542722202</v>
      </c>
      <c r="V26" s="39">
        <v>8.6610417671111097</v>
      </c>
      <c r="W26" s="39">
        <v>23.279241929311102</v>
      </c>
      <c r="X26" s="39">
        <v>33.668273123566699</v>
      </c>
      <c r="Y26" s="39">
        <v>42.604442792616702</v>
      </c>
      <c r="Z26" s="39">
        <v>35.030836083788898</v>
      </c>
      <c r="AA26" s="39">
        <v>27.6941858042</v>
      </c>
      <c r="AB26" s="39">
        <v>34.864454035149997</v>
      </c>
      <c r="AC26" s="39">
        <v>37.251992987666704</v>
      </c>
      <c r="AD26" s="39">
        <v>41.008165462877798</v>
      </c>
      <c r="AE26" s="39">
        <v>40.276859968788898</v>
      </c>
      <c r="AF26" s="39">
        <v>43.310405496783297</v>
      </c>
      <c r="AG26" s="39">
        <v>46.468445028527803</v>
      </c>
      <c r="AH26" s="39">
        <v>54.712293180099998</v>
      </c>
      <c r="AI26" s="39">
        <v>55.408343409576403</v>
      </c>
    </row>
    <row r="27" spans="1:35" ht="15" customHeight="1" x14ac:dyDescent="0.2">
      <c r="A27" s="38"/>
      <c r="B27" s="38" t="s">
        <v>54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0.2</v>
      </c>
      <c r="N27" s="39">
        <v>0.3</v>
      </c>
      <c r="O27" s="39">
        <v>1.3</v>
      </c>
      <c r="P27" s="39">
        <v>3.88165202344444</v>
      </c>
      <c r="Q27" s="39">
        <v>3.9878341846333298</v>
      </c>
      <c r="R27" s="39">
        <v>6.45591959111111</v>
      </c>
      <c r="S27" s="39">
        <v>9.2389998902444397</v>
      </c>
      <c r="T27" s="39">
        <v>8.0583475112888898</v>
      </c>
      <c r="U27" s="39">
        <v>6.9665350448333303</v>
      </c>
      <c r="V27" s="39">
        <v>7.2413265520555496</v>
      </c>
      <c r="W27" s="39">
        <v>8.7968977718555497</v>
      </c>
      <c r="X27" s="39">
        <v>8.6879232302222196</v>
      </c>
      <c r="Y27" s="39">
        <v>10.7905100448222</v>
      </c>
      <c r="Z27" s="39">
        <v>11.9049242697</v>
      </c>
      <c r="AA27" s="39">
        <v>8.0283263344000009</v>
      </c>
      <c r="AB27" s="39">
        <v>10.1913859951111</v>
      </c>
      <c r="AC27" s="39">
        <v>9.5687273893999993</v>
      </c>
      <c r="AD27" s="39">
        <v>10.557514703166699</v>
      </c>
      <c r="AE27" s="39">
        <v>11.209703498477801</v>
      </c>
      <c r="AF27" s="39">
        <v>13.0484878971778</v>
      </c>
      <c r="AG27" s="39">
        <v>12.709483115688901</v>
      </c>
      <c r="AH27" s="39">
        <v>15.8371004839778</v>
      </c>
      <c r="AI27" s="39">
        <v>15.1597872100283</v>
      </c>
    </row>
    <row r="28" spans="1:35" ht="15" customHeight="1" x14ac:dyDescent="0.2">
      <c r="A28" s="38"/>
      <c r="B28" s="38" t="s">
        <v>17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1.1000000000000001</v>
      </c>
      <c r="P28" s="39">
        <v>17.340433852698759</v>
      </c>
      <c r="Q28" s="39">
        <v>19.829484489350779</v>
      </c>
      <c r="R28" s="39">
        <v>23.005955051908508</v>
      </c>
      <c r="S28" s="39">
        <v>28.020828060869952</v>
      </c>
      <c r="T28" s="39">
        <v>61.450329272414301</v>
      </c>
      <c r="U28" s="39">
        <v>95.150182263899296</v>
      </c>
      <c r="V28" s="39">
        <v>168.9433050848518</v>
      </c>
      <c r="W28" s="39">
        <v>227.79338426188872</v>
      </c>
      <c r="X28" s="39">
        <v>273.65294912405614</v>
      </c>
      <c r="Y28" s="39">
        <v>331.1366523924433</v>
      </c>
      <c r="Z28" s="39">
        <v>137.92105941656709</v>
      </c>
      <c r="AA28" s="39">
        <v>151.4020004932147</v>
      </c>
      <c r="AB28" s="39">
        <v>160.35156866887672</v>
      </c>
      <c r="AC28" s="39">
        <v>177.37501747858789</v>
      </c>
      <c r="AD28" s="39">
        <v>206.27236120661249</v>
      </c>
      <c r="AE28" s="39">
        <v>267.26861432604051</v>
      </c>
      <c r="AF28" s="39">
        <v>273.22097278308991</v>
      </c>
      <c r="AG28" s="39">
        <v>241.59104920593879</v>
      </c>
      <c r="AH28" s="39">
        <v>230.99967679491363</v>
      </c>
      <c r="AI28" s="39">
        <v>239.969173568945</v>
      </c>
    </row>
    <row r="29" spans="1:35" ht="15" customHeight="1" thickBot="1" x14ac:dyDescent="0.25">
      <c r="A29" s="38"/>
      <c r="B29" s="38" t="s">
        <v>116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33.469652000000004</v>
      </c>
      <c r="W29" s="39">
        <v>37.822713999999998</v>
      </c>
      <c r="X29" s="39">
        <v>44.788198000000001</v>
      </c>
      <c r="Y29" s="39">
        <v>50.989314</v>
      </c>
      <c r="Z29" s="39">
        <v>61.060429999999997</v>
      </c>
      <c r="AA29" s="39">
        <v>72.817403999999996</v>
      </c>
      <c r="AB29" s="39">
        <v>87.957015999999996</v>
      </c>
      <c r="AC29" s="39">
        <v>112.476992</v>
      </c>
      <c r="AD29" s="39">
        <v>139.08479</v>
      </c>
      <c r="AE29" s="39">
        <v>167.76630599999999</v>
      </c>
      <c r="AF29" s="39">
        <v>193.73838387589399</v>
      </c>
      <c r="AG29" s="39">
        <v>218.35574292028201</v>
      </c>
      <c r="AH29" s="39">
        <v>242.97311642894101</v>
      </c>
      <c r="AI29" s="39">
        <v>267.590504401869</v>
      </c>
    </row>
    <row r="30" spans="1:35" ht="18.75" customHeight="1" thickBot="1" x14ac:dyDescent="0.25">
      <c r="A30" s="22" t="s">
        <v>3</v>
      </c>
      <c r="B30" s="22"/>
      <c r="C30" s="23">
        <f>C8+C11+C19+C20+C21+C22+C23</f>
        <v>10100.653674822637</v>
      </c>
      <c r="D30" s="23">
        <f t="shared" ref="D30:V30" si="3">D8+D11+D19+D20+D21+D22+D23</f>
        <v>10548.781305896464</v>
      </c>
      <c r="E30" s="23">
        <f t="shared" si="3"/>
        <v>10508.05367806611</v>
      </c>
      <c r="F30" s="23">
        <f t="shared" si="3"/>
        <v>10537.360471588774</v>
      </c>
      <c r="G30" s="23">
        <f t="shared" si="3"/>
        <v>10922.85509037024</v>
      </c>
      <c r="H30" s="23">
        <f t="shared" si="3"/>
        <v>11525.641153623237</v>
      </c>
      <c r="I30" s="23">
        <f t="shared" si="3"/>
        <v>12081.368292912117</v>
      </c>
      <c r="J30" s="23">
        <f t="shared" si="3"/>
        <v>12426.503209907627</v>
      </c>
      <c r="K30" s="23">
        <f t="shared" si="3"/>
        <v>13100.230363018651</v>
      </c>
      <c r="L30" s="23">
        <f t="shared" si="3"/>
        <v>13682.209131630409</v>
      </c>
      <c r="M30" s="23">
        <f t="shared" si="3"/>
        <v>13946.766182251758</v>
      </c>
      <c r="N30" s="23">
        <f t="shared" si="3"/>
        <v>14578.372736250441</v>
      </c>
      <c r="O30" s="23">
        <f t="shared" si="3"/>
        <v>14805.762405488935</v>
      </c>
      <c r="P30" s="23">
        <f t="shared" si="3"/>
        <v>15857.578799199775</v>
      </c>
      <c r="Q30" s="23">
        <f t="shared" si="3"/>
        <v>16370.358702284711</v>
      </c>
      <c r="R30" s="23">
        <f t="shared" si="3"/>
        <v>16587.353098944146</v>
      </c>
      <c r="S30" s="23">
        <f t="shared" si="3"/>
        <v>16318.197591248623</v>
      </c>
      <c r="T30" s="23">
        <f t="shared" si="3"/>
        <v>16611.063607794862</v>
      </c>
      <c r="U30" s="23">
        <f t="shared" si="3"/>
        <v>15795.11858807769</v>
      </c>
      <c r="V30" s="23">
        <f t="shared" si="3"/>
        <v>15184.101507128824</v>
      </c>
      <c r="W30" s="23">
        <f t="shared" ref="W30:Z30" si="4">W8+W11+W19+W20+W21+W22+W23</f>
        <v>15276.575023606716</v>
      </c>
      <c r="X30" s="23">
        <f t="shared" si="4"/>
        <v>14575.396742168821</v>
      </c>
      <c r="Y30" s="23">
        <f t="shared" si="4"/>
        <v>13933.604531417399</v>
      </c>
      <c r="Z30" s="23">
        <f t="shared" si="4"/>
        <v>13207.604620106356</v>
      </c>
      <c r="AA30" s="23">
        <f t="shared" ref="AA30:AD30" si="5">AA8+AA11+AA19+AA20+AA21+AA22+AA23</f>
        <v>13245.804917133359</v>
      </c>
      <c r="AB30" s="23">
        <f t="shared" si="5"/>
        <v>13643.841516600323</v>
      </c>
      <c r="AC30" s="23">
        <f t="shared" si="5"/>
        <v>13892.382971422481</v>
      </c>
      <c r="AD30" s="23">
        <f t="shared" si="5"/>
        <v>14226.752983433515</v>
      </c>
      <c r="AE30" s="23">
        <f t="shared" ref="AE30:AI30" si="6">AE8+AE11+AE19+AE20+AE21+AE22+AE23</f>
        <v>14610.105993879755</v>
      </c>
      <c r="AF30" s="23">
        <f t="shared" ref="AF30:AH30" si="7">AF8+AF11+AF19+AF20+AF21+AF22+AF23</f>
        <v>14749.473042057009</v>
      </c>
      <c r="AG30" s="23">
        <f t="shared" si="7"/>
        <v>13105.046434609823</v>
      </c>
      <c r="AH30" s="23">
        <f t="shared" si="7"/>
        <v>13902.379909739455</v>
      </c>
      <c r="AI30" s="23">
        <f t="shared" si="6"/>
        <v>14271.529977538399</v>
      </c>
    </row>
    <row r="31" spans="1:35" s="6" customFormat="1" ht="16.5" customHeight="1" thickBot="1" x14ac:dyDescent="0.25">
      <c r="A31" s="22" t="s">
        <v>26</v>
      </c>
      <c r="B31" s="22"/>
      <c r="C31" s="23">
        <f>C30-C32</f>
        <v>7924.0464382230166</v>
      </c>
      <c r="D31" s="23">
        <f t="shared" ref="D31:V31" si="8">D30-D32</f>
        <v>8289.5070525327028</v>
      </c>
      <c r="E31" s="23">
        <f t="shared" si="8"/>
        <v>8184.7991170962796</v>
      </c>
      <c r="F31" s="23">
        <f t="shared" si="8"/>
        <v>8228.3280940108834</v>
      </c>
      <c r="G31" s="23">
        <f t="shared" si="8"/>
        <v>8517.1804096661908</v>
      </c>
      <c r="H31" s="23">
        <f t="shared" si="8"/>
        <v>9020.4719020257471</v>
      </c>
      <c r="I31" s="23">
        <f t="shared" si="8"/>
        <v>9483.3725082118963</v>
      </c>
      <c r="J31" s="23">
        <f t="shared" si="8"/>
        <v>9715.8337432909066</v>
      </c>
      <c r="K31" s="23">
        <f t="shared" si="8"/>
        <v>10207.568828738251</v>
      </c>
      <c r="L31" s="23">
        <f t="shared" si="8"/>
        <v>10697.20533230716</v>
      </c>
      <c r="M31" s="23">
        <f t="shared" si="8"/>
        <v>10826.720002204218</v>
      </c>
      <c r="N31" s="23">
        <f t="shared" si="8"/>
        <v>11214.323613649442</v>
      </c>
      <c r="O31" s="23">
        <f t="shared" si="8"/>
        <v>11365.421055063745</v>
      </c>
      <c r="P31" s="23">
        <f t="shared" si="8"/>
        <v>12179.640664261944</v>
      </c>
      <c r="Q31" s="23">
        <f t="shared" si="8"/>
        <v>12594.655411978772</v>
      </c>
      <c r="R31" s="23">
        <f t="shared" si="8"/>
        <v>12657.147477173075</v>
      </c>
      <c r="S31" s="23">
        <f t="shared" si="8"/>
        <v>12285.180347538313</v>
      </c>
      <c r="T31" s="23">
        <f t="shared" si="8"/>
        <v>12520.625109134022</v>
      </c>
      <c r="U31" s="23">
        <f t="shared" si="8"/>
        <v>11769.95076852973</v>
      </c>
      <c r="V31" s="23">
        <f t="shared" si="8"/>
        <v>11320.661784824744</v>
      </c>
      <c r="W31" s="23">
        <f t="shared" ref="W31:Z31" si="9">W30-W32</f>
        <v>11382.247581652446</v>
      </c>
      <c r="X31" s="23">
        <f t="shared" si="9"/>
        <v>10736.969662027461</v>
      </c>
      <c r="Y31" s="23">
        <f t="shared" si="9"/>
        <v>10181.761076999119</v>
      </c>
      <c r="Z31" s="23">
        <f t="shared" si="9"/>
        <v>9600.1545237761675</v>
      </c>
      <c r="AA31" s="23">
        <f t="shared" ref="AA31:AD31" si="10">AA30-AA32</f>
        <v>9682.506057537259</v>
      </c>
      <c r="AB31" s="23">
        <f t="shared" si="10"/>
        <v>10008.543353278743</v>
      </c>
      <c r="AC31" s="23">
        <f t="shared" si="10"/>
        <v>10239.371095651912</v>
      </c>
      <c r="AD31" s="23">
        <f t="shared" si="10"/>
        <v>10489.761056207895</v>
      </c>
      <c r="AE31" s="23">
        <f t="shared" ref="AE31:AI31" si="11">AE30-AE32</f>
        <v>10920.654299654405</v>
      </c>
      <c r="AF31" s="23">
        <f t="shared" ref="AF31:AH31" si="12">AF30-AF32</f>
        <v>11079.399876648429</v>
      </c>
      <c r="AG31" s="23">
        <f t="shared" si="12"/>
        <v>9672.7531624261337</v>
      </c>
      <c r="AH31" s="23">
        <f t="shared" si="12"/>
        <v>10399.916667317684</v>
      </c>
      <c r="AI31" s="23">
        <f t="shared" si="11"/>
        <v>10740.700442111698</v>
      </c>
    </row>
    <row r="32" spans="1:35" s="6" customFormat="1" ht="16.5" customHeight="1" thickBot="1" x14ac:dyDescent="0.25">
      <c r="A32" s="22" t="s">
        <v>60</v>
      </c>
      <c r="B32" s="22"/>
      <c r="C32" s="23">
        <f>C21</f>
        <v>2176.6072365996201</v>
      </c>
      <c r="D32" s="23">
        <f t="shared" ref="D32:V32" si="13">D21</f>
        <v>2259.2742533637602</v>
      </c>
      <c r="E32" s="23">
        <f t="shared" si="13"/>
        <v>2323.25456096983</v>
      </c>
      <c r="F32" s="23">
        <f t="shared" si="13"/>
        <v>2309.0323775778902</v>
      </c>
      <c r="G32" s="23">
        <f t="shared" si="13"/>
        <v>2405.6746807040499</v>
      </c>
      <c r="H32" s="23">
        <f t="shared" si="13"/>
        <v>2505.1692515974901</v>
      </c>
      <c r="I32" s="23">
        <f t="shared" si="13"/>
        <v>2597.9957847002202</v>
      </c>
      <c r="J32" s="23">
        <f t="shared" si="13"/>
        <v>2710.66946661672</v>
      </c>
      <c r="K32" s="23">
        <f t="shared" si="13"/>
        <v>2892.6615342803998</v>
      </c>
      <c r="L32" s="23">
        <f t="shared" si="13"/>
        <v>2985.00379932325</v>
      </c>
      <c r="M32" s="23">
        <f t="shared" si="13"/>
        <v>3120.04618004754</v>
      </c>
      <c r="N32" s="23">
        <f t="shared" si="13"/>
        <v>3364.0491226009999</v>
      </c>
      <c r="O32" s="23">
        <f t="shared" si="13"/>
        <v>3440.3413504251898</v>
      </c>
      <c r="P32" s="23">
        <f t="shared" si="13"/>
        <v>3677.93813493783</v>
      </c>
      <c r="Q32" s="23">
        <f t="shared" si="13"/>
        <v>3775.7032903059398</v>
      </c>
      <c r="R32" s="23">
        <f t="shared" si="13"/>
        <v>3930.2056217710701</v>
      </c>
      <c r="S32" s="23">
        <f t="shared" si="13"/>
        <v>4033.0172437103101</v>
      </c>
      <c r="T32" s="23">
        <f t="shared" si="13"/>
        <v>4090.4384986608402</v>
      </c>
      <c r="U32" s="23">
        <f t="shared" si="13"/>
        <v>4025.1678195479599</v>
      </c>
      <c r="V32" s="23">
        <f t="shared" si="13"/>
        <v>3863.4397223040801</v>
      </c>
      <c r="W32" s="23">
        <f t="shared" ref="W32:Z32" si="14">W21</f>
        <v>3894.3274419542699</v>
      </c>
      <c r="X32" s="23">
        <f t="shared" si="14"/>
        <v>3838.42708014136</v>
      </c>
      <c r="Y32" s="23">
        <f t="shared" si="14"/>
        <v>3751.8434544182801</v>
      </c>
      <c r="Z32" s="23">
        <f t="shared" si="14"/>
        <v>3607.4500963301898</v>
      </c>
      <c r="AA32" s="23">
        <f t="shared" ref="AA32:AD32" si="15">AA21</f>
        <v>3563.2988595961001</v>
      </c>
      <c r="AB32" s="23">
        <f t="shared" si="15"/>
        <v>3635.29816332158</v>
      </c>
      <c r="AC32" s="23">
        <f t="shared" si="15"/>
        <v>3653.01187577057</v>
      </c>
      <c r="AD32" s="23">
        <f t="shared" si="15"/>
        <v>3736.9919272256202</v>
      </c>
      <c r="AE32" s="23">
        <f t="shared" ref="AE32:AI32" si="16">AE21</f>
        <v>3689.4516942253499</v>
      </c>
      <c r="AF32" s="23">
        <f t="shared" ref="AF32:AH32" si="17">AF21</f>
        <v>3670.0731654085798</v>
      </c>
      <c r="AG32" s="23">
        <f t="shared" si="17"/>
        <v>3432.2932721836901</v>
      </c>
      <c r="AH32" s="23">
        <f t="shared" si="17"/>
        <v>3502.4632424217698</v>
      </c>
      <c r="AI32" s="23">
        <f t="shared" si="16"/>
        <v>3530.8295354267002</v>
      </c>
    </row>
    <row r="33" spans="1:35" x14ac:dyDescent="0.2">
      <c r="Q33" s="76"/>
      <c r="R33" s="76"/>
      <c r="S33" s="76"/>
      <c r="T33" s="76"/>
    </row>
    <row r="34" spans="1:35" ht="19.5" customHeight="1" x14ac:dyDescent="0.2">
      <c r="A34" s="97" t="s">
        <v>94</v>
      </c>
      <c r="B34" s="97"/>
      <c r="C34" s="97" t="s">
        <v>22</v>
      </c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100"/>
      <c r="AF34" s="100"/>
      <c r="AG34" s="100"/>
      <c r="AH34" s="100"/>
      <c r="AI34" s="100"/>
    </row>
    <row r="35" spans="1:35" ht="18.75" customHeight="1" x14ac:dyDescent="0.2">
      <c r="A35" s="98"/>
      <c r="B35" s="98"/>
      <c r="C35" s="82">
        <v>1990</v>
      </c>
      <c r="D35" s="82">
        <v>1991</v>
      </c>
      <c r="E35" s="82">
        <v>1992</v>
      </c>
      <c r="F35" s="82">
        <v>1993</v>
      </c>
      <c r="G35" s="82">
        <v>1994</v>
      </c>
      <c r="H35" s="82">
        <v>1995</v>
      </c>
      <c r="I35" s="82">
        <v>1996</v>
      </c>
      <c r="J35" s="82">
        <v>1997</v>
      </c>
      <c r="K35" s="82">
        <v>1998</v>
      </c>
      <c r="L35" s="82">
        <v>1999</v>
      </c>
      <c r="M35" s="82">
        <v>2000</v>
      </c>
      <c r="N35" s="82">
        <v>2001</v>
      </c>
      <c r="O35" s="82">
        <v>2002</v>
      </c>
      <c r="P35" s="82">
        <v>2003</v>
      </c>
      <c r="Q35" s="82">
        <v>2004</v>
      </c>
      <c r="R35" s="82">
        <v>2005</v>
      </c>
      <c r="S35" s="82">
        <v>2006</v>
      </c>
      <c r="T35" s="82">
        <v>2007</v>
      </c>
      <c r="U35" s="82">
        <v>2008</v>
      </c>
      <c r="V35" s="82">
        <v>2009</v>
      </c>
      <c r="W35" s="82">
        <v>2010</v>
      </c>
      <c r="X35" s="82">
        <v>2011</v>
      </c>
      <c r="Y35" s="82">
        <v>2012</v>
      </c>
      <c r="Z35" s="82">
        <v>2013</v>
      </c>
      <c r="AA35" s="82">
        <v>2014</v>
      </c>
      <c r="AB35" s="82">
        <v>2015</v>
      </c>
      <c r="AC35" s="82">
        <v>2016</v>
      </c>
      <c r="AD35" s="82">
        <v>2017</v>
      </c>
      <c r="AE35" s="82">
        <v>2018</v>
      </c>
      <c r="AF35" s="82">
        <v>2019</v>
      </c>
      <c r="AG35" s="82">
        <v>2020</v>
      </c>
      <c r="AH35" s="82">
        <v>2021</v>
      </c>
      <c r="AI35" s="82">
        <v>2022</v>
      </c>
    </row>
    <row r="36" spans="1:35" ht="15" customHeight="1" x14ac:dyDescent="0.2">
      <c r="A36" s="40" t="s">
        <v>6</v>
      </c>
      <c r="B36" s="40"/>
      <c r="C36" s="40">
        <f>C8/C30</f>
        <v>3.5205642273072407E-2</v>
      </c>
      <c r="D36" s="40">
        <f t="shared" ref="D36:V36" si="18">D8/D30</f>
        <v>2.6334795645513834E-2</v>
      </c>
      <c r="E36" s="40">
        <f t="shared" si="18"/>
        <v>1.0953503239163399E-2</v>
      </c>
      <c r="F36" s="40">
        <f t="shared" si="18"/>
        <v>5.9217865962016975E-3</v>
      </c>
      <c r="G36" s="40">
        <f t="shared" si="18"/>
        <v>5.1726402604948306E-3</v>
      </c>
      <c r="H36" s="40">
        <f t="shared" si="18"/>
        <v>4.9802001671686224E-3</v>
      </c>
      <c r="I36" s="40">
        <f t="shared" si="18"/>
        <v>1.0371341801864517E-2</v>
      </c>
      <c r="J36" s="40">
        <f t="shared" si="18"/>
        <v>5.8101622620943824E-3</v>
      </c>
      <c r="K36" s="40">
        <f t="shared" si="18"/>
        <v>4.8701433663414402E-3</v>
      </c>
      <c r="L36" s="40">
        <f t="shared" si="18"/>
        <v>4.3998742762110087E-3</v>
      </c>
      <c r="M36" s="40">
        <f t="shared" si="18"/>
        <v>4.8111511387772072E-3</v>
      </c>
      <c r="N36" s="40">
        <f t="shared" si="18"/>
        <v>4.252875209167303E-3</v>
      </c>
      <c r="O36" s="40">
        <f t="shared" si="18"/>
        <v>2.4449939833277069E-3</v>
      </c>
      <c r="P36" s="40">
        <f t="shared" si="18"/>
        <v>1.7720658213861787E-3</v>
      </c>
      <c r="Q36" s="40">
        <f t="shared" si="18"/>
        <v>1.6844378795530938E-3</v>
      </c>
      <c r="R36" s="40">
        <f t="shared" si="18"/>
        <v>1.6597814633699747E-3</v>
      </c>
      <c r="S36" s="40">
        <f t="shared" si="18"/>
        <v>1.8304031393772647E-3</v>
      </c>
      <c r="T36" s="40">
        <f t="shared" si="18"/>
        <v>3.8802872905593891E-3</v>
      </c>
      <c r="U36" s="40">
        <f t="shared" si="18"/>
        <v>5.9592038815743662E-3</v>
      </c>
      <c r="V36" s="40">
        <f t="shared" si="18"/>
        <v>1.8694634968472073E-3</v>
      </c>
      <c r="W36" s="40">
        <f t="shared" ref="W36:Z36" si="19">W8/W30</f>
        <v>1.7057000235398329E-3</v>
      </c>
      <c r="X36" s="40">
        <f t="shared" si="19"/>
        <v>1.8301127524698385E-3</v>
      </c>
      <c r="Y36" s="40">
        <f t="shared" si="19"/>
        <v>1.4242206939908042E-3</v>
      </c>
      <c r="Z36" s="40">
        <f t="shared" si="19"/>
        <v>1.520353609501418E-3</v>
      </c>
      <c r="AA36" s="40">
        <f t="shared" ref="AA36:AD36" si="20">AA8/AA30</f>
        <v>1.5236793267600411E-3</v>
      </c>
      <c r="AB36" s="40">
        <f t="shared" si="20"/>
        <v>1.5030708158731202E-3</v>
      </c>
      <c r="AC36" s="40">
        <f t="shared" si="20"/>
        <v>1.4767833597880799E-3</v>
      </c>
      <c r="AD36" s="40">
        <f t="shared" si="20"/>
        <v>1.5385309652517375E-3</v>
      </c>
      <c r="AE36" s="40">
        <f t="shared" ref="AE36:AI36" si="21">AE8/AE30</f>
        <v>1.3306597507330858E-3</v>
      </c>
      <c r="AF36" s="40">
        <f t="shared" ref="AF36:AH36" si="22">AF8/AF30</f>
        <v>1.0559645050090462E-3</v>
      </c>
      <c r="AG36" s="40">
        <f t="shared" si="22"/>
        <v>1.2307625219399091E-3</v>
      </c>
      <c r="AH36" s="40">
        <f t="shared" si="22"/>
        <v>1.5783175357355936E-3</v>
      </c>
      <c r="AI36" s="40">
        <f t="shared" si="21"/>
        <v>1.4802358284814918E-3</v>
      </c>
    </row>
    <row r="37" spans="1:35" ht="15" customHeight="1" x14ac:dyDescent="0.2">
      <c r="A37" s="40" t="s">
        <v>29</v>
      </c>
      <c r="B37" s="40"/>
      <c r="C37" s="40">
        <f>C11/C30</f>
        <v>0.58478853234483708</v>
      </c>
      <c r="D37" s="40">
        <f t="shared" ref="D37:V37" si="23">D11/D30</f>
        <v>0.58690258836554454</v>
      </c>
      <c r="E37" s="40">
        <f t="shared" si="23"/>
        <v>0.59199346593375302</v>
      </c>
      <c r="F37" s="40">
        <f t="shared" si="23"/>
        <v>0.6070142623721474</v>
      </c>
      <c r="G37" s="40">
        <f t="shared" si="23"/>
        <v>0.61140428527280066</v>
      </c>
      <c r="H37" s="40">
        <f t="shared" si="23"/>
        <v>0.6112867655792763</v>
      </c>
      <c r="I37" s="40">
        <f t="shared" si="23"/>
        <v>0.59930897996543397</v>
      </c>
      <c r="J37" s="40">
        <f t="shared" si="23"/>
        <v>0.59300944270594091</v>
      </c>
      <c r="K37" s="40">
        <f t="shared" si="23"/>
        <v>0.58655219151181803</v>
      </c>
      <c r="L37" s="40">
        <f t="shared" si="23"/>
        <v>0.58040373860013239</v>
      </c>
      <c r="M37" s="40">
        <f t="shared" si="23"/>
        <v>0.56962453545525349</v>
      </c>
      <c r="N37" s="40">
        <f t="shared" si="23"/>
        <v>0.56007119247085191</v>
      </c>
      <c r="O37" s="40">
        <f t="shared" si="23"/>
        <v>0.55748152320423383</v>
      </c>
      <c r="P37" s="40">
        <f t="shared" si="23"/>
        <v>0.53784982228955935</v>
      </c>
      <c r="Q37" s="40">
        <f t="shared" si="23"/>
        <v>0.53981746252145979</v>
      </c>
      <c r="R37" s="40">
        <f t="shared" si="23"/>
        <v>0.53223184101246679</v>
      </c>
      <c r="S37" s="40">
        <f t="shared" si="23"/>
        <v>0.52927210512983958</v>
      </c>
      <c r="T37" s="40">
        <f t="shared" si="23"/>
        <v>0.53062291772558479</v>
      </c>
      <c r="U37" s="40">
        <f t="shared" si="23"/>
        <v>0.5092296152662088</v>
      </c>
      <c r="V37" s="40">
        <f t="shared" si="23"/>
        <v>0.50954538845924591</v>
      </c>
      <c r="W37" s="40">
        <f t="shared" ref="W37:Z37" si="24">W11/W30</f>
        <v>0.49518956774227635</v>
      </c>
      <c r="X37" s="40">
        <f t="shared" si="24"/>
        <v>0.4761822914679259</v>
      </c>
      <c r="Y37" s="40">
        <f t="shared" si="24"/>
        <v>0.4547908238390253</v>
      </c>
      <c r="Z37" s="40">
        <f t="shared" si="24"/>
        <v>0.45504295450642968</v>
      </c>
      <c r="AA37" s="40">
        <f t="shared" ref="AA37:AC37" si="25">AA11/AA30</f>
        <v>0.47431016182503588</v>
      </c>
      <c r="AB37" s="40">
        <f t="shared" si="25"/>
        <v>0.47852398943408003</v>
      </c>
      <c r="AC37" s="40">
        <f t="shared" si="25"/>
        <v>0.48652179000922852</v>
      </c>
      <c r="AD37" s="40">
        <f>AD11/AD30</f>
        <v>0.47829461203292328</v>
      </c>
      <c r="AE37" s="40">
        <f t="shared" ref="AE37:AI37" si="26">AE11/AE30</f>
        <v>0.47952426723263114</v>
      </c>
      <c r="AF37" s="40">
        <f t="shared" ref="AF37:AH37" si="27">AF11/AF30</f>
        <v>0.48279821831035696</v>
      </c>
      <c r="AG37" s="40">
        <f t="shared" si="27"/>
        <v>0.45521634293347535</v>
      </c>
      <c r="AH37" s="40">
        <f t="shared" si="27"/>
        <v>0.46716776503269158</v>
      </c>
      <c r="AI37" s="40">
        <f t="shared" si="26"/>
        <v>0.48742296670800339</v>
      </c>
    </row>
    <row r="38" spans="1:35" ht="15" customHeight="1" x14ac:dyDescent="0.2">
      <c r="A38" s="40" t="s">
        <v>7</v>
      </c>
      <c r="B38" s="40"/>
      <c r="C38" s="40">
        <f t="shared" ref="C38:V38" si="28">C19/C$30</f>
        <v>0.13784256393925398</v>
      </c>
      <c r="D38" s="40">
        <f t="shared" si="28"/>
        <v>0.14774218507391404</v>
      </c>
      <c r="E38" s="40">
        <f t="shared" si="28"/>
        <v>0.15408181663361822</v>
      </c>
      <c r="F38" s="40">
        <f t="shared" si="28"/>
        <v>0.15066391666874701</v>
      </c>
      <c r="G38" s="40">
        <f t="shared" si="28"/>
        <v>0.15083968306533241</v>
      </c>
      <c r="H38" s="40">
        <f t="shared" si="28"/>
        <v>0.15517574911116866</v>
      </c>
      <c r="I38" s="40">
        <f t="shared" si="28"/>
        <v>0.16478265968995914</v>
      </c>
      <c r="J38" s="40">
        <f t="shared" si="28"/>
        <v>0.1741197795913243</v>
      </c>
      <c r="K38" s="40">
        <f t="shared" si="28"/>
        <v>0.17926402322125767</v>
      </c>
      <c r="L38" s="40">
        <f t="shared" si="28"/>
        <v>0.18907034493571859</v>
      </c>
      <c r="M38" s="40">
        <f t="shared" si="28"/>
        <v>0.19408081838932764</v>
      </c>
      <c r="N38" s="40">
        <f t="shared" si="28"/>
        <v>0.19762816214795992</v>
      </c>
      <c r="O38" s="40">
        <f t="shared" si="28"/>
        <v>0.20045452545905426</v>
      </c>
      <c r="P38" s="40">
        <f t="shared" si="28"/>
        <v>0.21835911122326229</v>
      </c>
      <c r="Q38" s="40">
        <f t="shared" si="28"/>
        <v>0.2170887121069531</v>
      </c>
      <c r="R38" s="40">
        <f t="shared" si="28"/>
        <v>0.21734572844249064</v>
      </c>
      <c r="S38" s="40">
        <f t="shared" si="28"/>
        <v>0.20963994034082406</v>
      </c>
      <c r="T38" s="40">
        <f t="shared" si="28"/>
        <v>0.20418454779896633</v>
      </c>
      <c r="U38" s="40">
        <f t="shared" si="28"/>
        <v>0.21189047874663658</v>
      </c>
      <c r="V38" s="40">
        <f t="shared" si="28"/>
        <v>0.208110521935924</v>
      </c>
      <c r="W38" s="40">
        <f t="shared" ref="W38:Z38" si="29">W19/W$30</f>
        <v>0.21478387669552421</v>
      </c>
      <c r="X38" s="40">
        <f t="shared" si="29"/>
        <v>0.21802669580710152</v>
      </c>
      <c r="Y38" s="40">
        <f t="shared" si="29"/>
        <v>0.2262660703233961</v>
      </c>
      <c r="Z38" s="40">
        <f t="shared" si="29"/>
        <v>0.23520074173880931</v>
      </c>
      <c r="AA38" s="40">
        <f t="shared" ref="AA38:AD38" si="30">AA19/AA$30</f>
        <v>0.21626157567622584</v>
      </c>
      <c r="AB38" s="40">
        <f t="shared" si="30"/>
        <v>0.21239961191217721</v>
      </c>
      <c r="AC38" s="40">
        <f t="shared" si="30"/>
        <v>0.20478337623102608</v>
      </c>
      <c r="AD38" s="40">
        <f t="shared" si="30"/>
        <v>0.20880048748479574</v>
      </c>
      <c r="AE38" s="40">
        <f t="shared" ref="AE38:AI38" si="31">AE19/AE$30</f>
        <v>0.21338385611409946</v>
      </c>
      <c r="AF38" s="40">
        <f t="shared" ref="AF38:AH38" si="32">AF19/AF$30</f>
        <v>0.20863480226316114</v>
      </c>
      <c r="AG38" s="40">
        <f t="shared" si="32"/>
        <v>0.21596198177321171</v>
      </c>
      <c r="AH38" s="40">
        <f t="shared" si="32"/>
        <v>0.21470095330571926</v>
      </c>
      <c r="AI38" s="40">
        <f t="shared" si="31"/>
        <v>0.19714385500207382</v>
      </c>
    </row>
    <row r="39" spans="1:35" ht="15" customHeight="1" x14ac:dyDescent="0.2">
      <c r="A39" s="40" t="s">
        <v>55</v>
      </c>
      <c r="B39" s="40"/>
      <c r="C39" s="40">
        <f t="shared" ref="C39:V39" si="33">C20/C$30</f>
        <v>4.4254561574981347E-3</v>
      </c>
      <c r="D39" s="40">
        <f t="shared" si="33"/>
        <v>2.0002310587485315E-3</v>
      </c>
      <c r="E39" s="40">
        <f t="shared" si="33"/>
        <v>1.5892572032495983E-3</v>
      </c>
      <c r="F39" s="40">
        <f t="shared" si="33"/>
        <v>1.6607574588706684E-3</v>
      </c>
      <c r="G39" s="40">
        <f t="shared" si="33"/>
        <v>7.9649504896115082E-4</v>
      </c>
      <c r="H39" s="40">
        <f t="shared" si="33"/>
        <v>6.8542824600404393E-4</v>
      </c>
      <c r="I39" s="40">
        <f t="shared" si="33"/>
        <v>4.0558319895559565E-4</v>
      </c>
      <c r="J39" s="40">
        <f t="shared" si="33"/>
        <v>0</v>
      </c>
      <c r="K39" s="40">
        <f t="shared" si="33"/>
        <v>0</v>
      </c>
      <c r="L39" s="40">
        <f t="shared" si="33"/>
        <v>0</v>
      </c>
      <c r="M39" s="40">
        <f t="shared" si="33"/>
        <v>0</v>
      </c>
      <c r="N39" s="40">
        <f t="shared" si="33"/>
        <v>0</v>
      </c>
      <c r="O39" s="40">
        <f t="shared" si="33"/>
        <v>0</v>
      </c>
      <c r="P39" s="40">
        <f t="shared" si="33"/>
        <v>0</v>
      </c>
      <c r="Q39" s="40">
        <f t="shared" si="33"/>
        <v>0</v>
      </c>
      <c r="R39" s="40">
        <f t="shared" si="33"/>
        <v>0</v>
      </c>
      <c r="S39" s="40">
        <f t="shared" si="33"/>
        <v>0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ref="W39:Z39" si="34">W20/W$30</f>
        <v>0</v>
      </c>
      <c r="X39" s="40">
        <f t="shared" si="34"/>
        <v>0</v>
      </c>
      <c r="Y39" s="40">
        <f t="shared" si="34"/>
        <v>0</v>
      </c>
      <c r="Z39" s="40">
        <f t="shared" si="34"/>
        <v>0</v>
      </c>
      <c r="AA39" s="40">
        <f t="shared" ref="AA39:AD39" si="35">AA20/AA$30</f>
        <v>0</v>
      </c>
      <c r="AB39" s="40">
        <f t="shared" si="35"/>
        <v>0</v>
      </c>
      <c r="AC39" s="40">
        <f t="shared" si="35"/>
        <v>0</v>
      </c>
      <c r="AD39" s="40">
        <f t="shared" si="35"/>
        <v>0</v>
      </c>
      <c r="AE39" s="40">
        <f t="shared" ref="AE39:AI39" si="36">AE20/AE$30</f>
        <v>0</v>
      </c>
      <c r="AF39" s="40">
        <f t="shared" ref="AF39:AH39" si="37">AF20/AF$30</f>
        <v>0</v>
      </c>
      <c r="AG39" s="40">
        <f t="shared" si="37"/>
        <v>0</v>
      </c>
      <c r="AH39" s="40">
        <f t="shared" si="37"/>
        <v>0</v>
      </c>
      <c r="AI39" s="40">
        <f t="shared" si="36"/>
        <v>0</v>
      </c>
    </row>
    <row r="40" spans="1:35" ht="15" customHeight="1" x14ac:dyDescent="0.2">
      <c r="A40" s="40" t="s">
        <v>58</v>
      </c>
      <c r="B40" s="40"/>
      <c r="C40" s="40">
        <f t="shared" ref="C40:V40" si="38">C21/C$30</f>
        <v>0.21549172030569996</v>
      </c>
      <c r="D40" s="40">
        <f t="shared" si="38"/>
        <v>0.21417395885351145</v>
      </c>
      <c r="E40" s="40">
        <f t="shared" si="38"/>
        <v>0.22109275724573565</v>
      </c>
      <c r="F40" s="40">
        <f t="shared" si="38"/>
        <v>0.21912815679064884</v>
      </c>
      <c r="G40" s="40">
        <f t="shared" si="38"/>
        <v>0.2202422957002268</v>
      </c>
      <c r="H40" s="40">
        <f t="shared" si="38"/>
        <v>0.21735617291971276</v>
      </c>
      <c r="I40" s="40">
        <f t="shared" si="38"/>
        <v>0.21504151861874862</v>
      </c>
      <c r="J40" s="40">
        <f t="shared" si="38"/>
        <v>0.21813614182753427</v>
      </c>
      <c r="K40" s="40">
        <f t="shared" si="38"/>
        <v>0.22080997464336585</v>
      </c>
      <c r="L40" s="40">
        <f t="shared" si="38"/>
        <v>0.21816680117997503</v>
      </c>
      <c r="M40" s="40">
        <f t="shared" si="38"/>
        <v>0.22371108393700745</v>
      </c>
      <c r="N40" s="40">
        <f t="shared" si="38"/>
        <v>0.23075614703114208</v>
      </c>
      <c r="O40" s="40">
        <f t="shared" si="38"/>
        <v>0.23236502492771013</v>
      </c>
      <c r="P40" s="40">
        <f t="shared" si="38"/>
        <v>0.23193566820701725</v>
      </c>
      <c r="Q40" s="40">
        <f t="shared" si="38"/>
        <v>0.23064267307587999</v>
      </c>
      <c r="R40" s="40">
        <f t="shared" si="38"/>
        <v>0.23693989018785908</v>
      </c>
      <c r="S40" s="40">
        <f t="shared" si="38"/>
        <v>0.24714845013723816</v>
      </c>
      <c r="T40" s="40">
        <f t="shared" si="38"/>
        <v>0.24624783790132332</v>
      </c>
      <c r="U40" s="40">
        <f t="shared" si="38"/>
        <v>0.25483618860488938</v>
      </c>
      <c r="V40" s="40">
        <f t="shared" si="38"/>
        <v>0.25443979813295003</v>
      </c>
      <c r="W40" s="40">
        <f t="shared" ref="W40:Z40" si="39">W21/W$30</f>
        <v>0.25492150144495151</v>
      </c>
      <c r="X40" s="40">
        <f t="shared" si="39"/>
        <v>0.26334974944703987</v>
      </c>
      <c r="Y40" s="40">
        <f t="shared" si="39"/>
        <v>0.26926582033806462</v>
      </c>
      <c r="Z40" s="40">
        <f t="shared" si="39"/>
        <v>0.27313431921171033</v>
      </c>
      <c r="AA40" s="40">
        <f t="shared" ref="AA40:AD40" si="40">AA21/AA$30</f>
        <v>0.26901338815484116</v>
      </c>
      <c r="AB40" s="40">
        <f t="shared" si="40"/>
        <v>0.26644242084595821</v>
      </c>
      <c r="AC40" s="40">
        <f t="shared" si="40"/>
        <v>0.26295070351033717</v>
      </c>
      <c r="AD40" s="40">
        <f t="shared" si="40"/>
        <v>0.26267356518927387</v>
      </c>
      <c r="AE40" s="40">
        <f t="shared" ref="AE40:AI40" si="41">AE21/AE$30</f>
        <v>0.25252737357079263</v>
      </c>
      <c r="AF40" s="40">
        <f t="shared" ref="AF40:AH40" si="42">AF21/AF$30</f>
        <v>0.24882740928734493</v>
      </c>
      <c r="AG40" s="40">
        <f t="shared" si="42"/>
        <v>0.26190622744526582</v>
      </c>
      <c r="AH40" s="40">
        <f t="shared" si="42"/>
        <v>0.25193263780455916</v>
      </c>
      <c r="AI40" s="40">
        <f t="shared" si="41"/>
        <v>0.24740371501750574</v>
      </c>
    </row>
    <row r="41" spans="1:35" ht="15" customHeight="1" x14ac:dyDescent="0.2">
      <c r="A41" s="40" t="s">
        <v>44</v>
      </c>
      <c r="B41" s="40"/>
      <c r="C41" s="40">
        <f t="shared" ref="C41:V41" si="43">C22/C$30</f>
        <v>1.1880419214760094E-3</v>
      </c>
      <c r="D41" s="40">
        <f t="shared" si="43"/>
        <v>1.118612630011027E-3</v>
      </c>
      <c r="E41" s="40">
        <f t="shared" si="43"/>
        <v>1.046816121900933E-3</v>
      </c>
      <c r="F41" s="40">
        <f t="shared" si="43"/>
        <v>9.7747439007816496E-4</v>
      </c>
      <c r="G41" s="40">
        <f t="shared" si="43"/>
        <v>1.0619933986148677E-3</v>
      </c>
      <c r="H41" s="40">
        <f t="shared" si="43"/>
        <v>1.1279198984876671E-3</v>
      </c>
      <c r="I41" s="40">
        <f t="shared" si="43"/>
        <v>1.1257003073053267E-3</v>
      </c>
      <c r="J41" s="40">
        <f t="shared" si="43"/>
        <v>1.2151447390252794E-3</v>
      </c>
      <c r="K41" s="40">
        <f t="shared" si="43"/>
        <v>1.2366194754660084E-3</v>
      </c>
      <c r="L41" s="40">
        <f t="shared" si="43"/>
        <v>1.1694018009863146E-3</v>
      </c>
      <c r="M41" s="40">
        <f t="shared" si="43"/>
        <v>1.4555345472008544E-3</v>
      </c>
      <c r="N41" s="40">
        <f t="shared" si="43"/>
        <v>1.1798298967367355E-3</v>
      </c>
      <c r="O41" s="40">
        <f t="shared" si="43"/>
        <v>1.4994161997203062E-3</v>
      </c>
      <c r="P41" s="40">
        <f t="shared" si="43"/>
        <v>2.9773499126048647E-3</v>
      </c>
      <c r="Q41" s="40">
        <f t="shared" si="43"/>
        <v>3.4154079179904945E-3</v>
      </c>
      <c r="R41" s="40">
        <f t="shared" si="43"/>
        <v>3.4513542545588677E-3</v>
      </c>
      <c r="S41" s="40">
        <f t="shared" si="43"/>
        <v>3.3643116224063531E-3</v>
      </c>
      <c r="T41" s="40">
        <f t="shared" si="43"/>
        <v>3.8784965766183606E-3</v>
      </c>
      <c r="U41" s="40">
        <f t="shared" si="43"/>
        <v>3.3453166077806471E-3</v>
      </c>
      <c r="V41" s="40">
        <f t="shared" si="43"/>
        <v>3.2670529712621361E-3</v>
      </c>
      <c r="W41" s="40">
        <f t="shared" ref="W41:Z41" si="44">W22/W$30</f>
        <v>4.8161402866644682E-3</v>
      </c>
      <c r="X41" s="40">
        <f t="shared" si="44"/>
        <v>5.7022670279482284E-3</v>
      </c>
      <c r="Y41" s="40">
        <f t="shared" si="44"/>
        <v>6.1228896244651864E-3</v>
      </c>
      <c r="Z41" s="40">
        <f t="shared" si="44"/>
        <v>5.8453439551336001E-3</v>
      </c>
      <c r="AA41" s="40">
        <f t="shared" ref="AA41:AD41" si="45">AA22/AA$30</f>
        <v>6.3460133880327554E-3</v>
      </c>
      <c r="AB41" s="40">
        <f t="shared" si="45"/>
        <v>6.737752155714323E-3</v>
      </c>
      <c r="AC41" s="40">
        <f t="shared" si="45"/>
        <v>7.3528551830770398E-3</v>
      </c>
      <c r="AD41" s="40">
        <f t="shared" si="45"/>
        <v>7.278722731139063E-3</v>
      </c>
      <c r="AE41" s="40">
        <f t="shared" ref="AE41:AI41" si="46">AE22/AE$30</f>
        <v>5.5469277103183754E-3</v>
      </c>
      <c r="AF41" s="40">
        <f t="shared" ref="AF41:AH41" si="47">AF22/AF$30</f>
        <v>6.275211365618899E-3</v>
      </c>
      <c r="AG41" s="40">
        <f t="shared" si="47"/>
        <v>7.0832522695629136E-3</v>
      </c>
      <c r="AH41" s="40">
        <f t="shared" si="47"/>
        <v>7.650361383523885E-3</v>
      </c>
      <c r="AI41" s="40">
        <f t="shared" si="46"/>
        <v>7.212061992762967E-3</v>
      </c>
    </row>
    <row r="42" spans="1:35" ht="15" customHeight="1" thickBot="1" x14ac:dyDescent="0.25">
      <c r="A42" s="40" t="s">
        <v>59</v>
      </c>
      <c r="B42" s="40"/>
      <c r="C42" s="40">
        <f t="shared" ref="C42:V42" si="48">C23/C$30</f>
        <v>2.1058043058162262E-2</v>
      </c>
      <c r="D42" s="40">
        <f t="shared" si="48"/>
        <v>2.1727628372756561E-2</v>
      </c>
      <c r="E42" s="40">
        <f t="shared" si="48"/>
        <v>1.9242383622578969E-2</v>
      </c>
      <c r="F42" s="40">
        <f t="shared" si="48"/>
        <v>1.4633645723306119E-2</v>
      </c>
      <c r="G42" s="40">
        <f t="shared" si="48"/>
        <v>1.0482607253569169E-2</v>
      </c>
      <c r="H42" s="40">
        <f t="shared" si="48"/>
        <v>9.3877640781819677E-3</v>
      </c>
      <c r="I42" s="40">
        <f t="shared" si="48"/>
        <v>8.9642164177328593E-3</v>
      </c>
      <c r="J42" s="40">
        <f t="shared" si="48"/>
        <v>7.7093288740809124E-3</v>
      </c>
      <c r="K42" s="40">
        <f t="shared" si="48"/>
        <v>7.2670477817508641E-3</v>
      </c>
      <c r="L42" s="40">
        <f t="shared" si="48"/>
        <v>6.7898392069767888E-3</v>
      </c>
      <c r="M42" s="40">
        <f t="shared" si="48"/>
        <v>6.3168765324332641E-3</v>
      </c>
      <c r="N42" s="40">
        <f t="shared" si="48"/>
        <v>6.1117932441420424E-3</v>
      </c>
      <c r="O42" s="40">
        <f t="shared" si="48"/>
        <v>5.7545162259536077E-3</v>
      </c>
      <c r="P42" s="40">
        <f t="shared" si="48"/>
        <v>7.1059825461699888E-3</v>
      </c>
      <c r="Q42" s="40">
        <f t="shared" si="48"/>
        <v>7.3513064981633788E-3</v>
      </c>
      <c r="R42" s="40">
        <f t="shared" si="48"/>
        <v>8.3714046392545718E-3</v>
      </c>
      <c r="S42" s="40">
        <f t="shared" si="48"/>
        <v>8.744789630314621E-3</v>
      </c>
      <c r="T42" s="40">
        <f t="shared" si="48"/>
        <v>1.1185912706947907E-2</v>
      </c>
      <c r="U42" s="40">
        <f t="shared" si="48"/>
        <v>1.4739196892910233E-2</v>
      </c>
      <c r="V42" s="40">
        <f t="shared" si="48"/>
        <v>2.2767775003770772E-2</v>
      </c>
      <c r="W42" s="40">
        <f t="shared" ref="W42:Z42" si="49">W23/W$30</f>
        <v>2.8583213807043706E-2</v>
      </c>
      <c r="X42" s="40">
        <f t="shared" si="49"/>
        <v>3.4908883497514649E-2</v>
      </c>
      <c r="Y42" s="40">
        <f t="shared" si="49"/>
        <v>4.2130175181057938E-2</v>
      </c>
      <c r="Z42" s="40">
        <f t="shared" si="49"/>
        <v>2.9256286978415636E-2</v>
      </c>
      <c r="AA42" s="40">
        <f t="shared" ref="AA42:AD42" si="50">AA23/AA$30</f>
        <v>3.2545181629104337E-2</v>
      </c>
      <c r="AB42" s="40">
        <f t="shared" si="50"/>
        <v>3.4393154836197072E-2</v>
      </c>
      <c r="AC42" s="40">
        <f t="shared" si="50"/>
        <v>3.6914491706543075E-2</v>
      </c>
      <c r="AD42" s="40">
        <f t="shared" si="50"/>
        <v>4.1414081596616338E-2</v>
      </c>
      <c r="AE42" s="40">
        <f t="shared" ref="AE42:AI42" si="51">AE23/AE$30</f>
        <v>4.7686915621425255E-2</v>
      </c>
      <c r="AF42" s="40">
        <f t="shared" ref="AF42:AH42" si="52">AF23/AF$30</f>
        <v>5.2408394268508997E-2</v>
      </c>
      <c r="AG42" s="40">
        <f t="shared" si="52"/>
        <v>5.8601433056544278E-2</v>
      </c>
      <c r="AH42" s="40">
        <f t="shared" si="52"/>
        <v>5.6969964937770595E-2</v>
      </c>
      <c r="AI42" s="40">
        <f t="shared" si="51"/>
        <v>5.9337165451172673E-2</v>
      </c>
    </row>
    <row r="43" spans="1:35" ht="18.75" customHeight="1" thickBot="1" x14ac:dyDescent="0.25">
      <c r="A43" s="22" t="s">
        <v>3</v>
      </c>
      <c r="B43" s="22"/>
      <c r="C43" s="24">
        <f>SUM(C36:C42)</f>
        <v>0.99999999999999989</v>
      </c>
      <c r="D43" s="24">
        <f t="shared" ref="D43:V43" si="53">SUM(D36:D42)</f>
        <v>1</v>
      </c>
      <c r="E43" s="24">
        <f t="shared" si="53"/>
        <v>0.99999999999999989</v>
      </c>
      <c r="F43" s="24">
        <f t="shared" si="53"/>
        <v>0.99999999999999989</v>
      </c>
      <c r="G43" s="24">
        <f t="shared" si="53"/>
        <v>0.99999999999999989</v>
      </c>
      <c r="H43" s="24">
        <f t="shared" si="53"/>
        <v>1</v>
      </c>
      <c r="I43" s="24">
        <f t="shared" si="53"/>
        <v>1</v>
      </c>
      <c r="J43" s="24">
        <f t="shared" si="53"/>
        <v>1</v>
      </c>
      <c r="K43" s="24">
        <f t="shared" si="53"/>
        <v>0.99999999999999989</v>
      </c>
      <c r="L43" s="24">
        <f t="shared" si="53"/>
        <v>1.0000000000000002</v>
      </c>
      <c r="M43" s="24">
        <f t="shared" si="53"/>
        <v>0.99999999999999989</v>
      </c>
      <c r="N43" s="24">
        <f t="shared" si="53"/>
        <v>0.99999999999999989</v>
      </c>
      <c r="O43" s="24">
        <f t="shared" si="53"/>
        <v>0.99999999999999989</v>
      </c>
      <c r="P43" s="24">
        <f t="shared" si="53"/>
        <v>1</v>
      </c>
      <c r="Q43" s="24">
        <f t="shared" si="53"/>
        <v>0.99999999999999978</v>
      </c>
      <c r="R43" s="24">
        <f t="shared" si="53"/>
        <v>1</v>
      </c>
      <c r="S43" s="24">
        <f t="shared" si="53"/>
        <v>1</v>
      </c>
      <c r="T43" s="24">
        <f t="shared" si="53"/>
        <v>1</v>
      </c>
      <c r="U43" s="24">
        <f t="shared" si="53"/>
        <v>1</v>
      </c>
      <c r="V43" s="24">
        <f t="shared" si="53"/>
        <v>1</v>
      </c>
      <c r="W43" s="24">
        <f t="shared" ref="W43:Z43" si="54">SUM(W36:W42)</f>
        <v>1</v>
      </c>
      <c r="X43" s="24">
        <f t="shared" si="54"/>
        <v>0.99999999999999989</v>
      </c>
      <c r="Y43" s="24">
        <f t="shared" si="54"/>
        <v>0.99999999999999978</v>
      </c>
      <c r="Z43" s="24">
        <f t="shared" si="54"/>
        <v>1</v>
      </c>
      <c r="AA43" s="24">
        <f t="shared" ref="AA43:AD43" si="55">SUM(AA36:AA42)</f>
        <v>1</v>
      </c>
      <c r="AB43" s="24">
        <f t="shared" si="55"/>
        <v>1</v>
      </c>
      <c r="AC43" s="24">
        <f t="shared" si="55"/>
        <v>0.99999999999999989</v>
      </c>
      <c r="AD43" s="24">
        <f t="shared" si="55"/>
        <v>1</v>
      </c>
      <c r="AE43" s="24">
        <f t="shared" ref="AE43:AI43" si="56">SUM(AE36:AE42)</f>
        <v>1</v>
      </c>
      <c r="AF43" s="24">
        <f t="shared" ref="AF43:AH43" si="57">SUM(AF36:AF42)</f>
        <v>1</v>
      </c>
      <c r="AG43" s="24">
        <f t="shared" si="57"/>
        <v>1</v>
      </c>
      <c r="AH43" s="24">
        <f t="shared" si="57"/>
        <v>1.0000000000000002</v>
      </c>
      <c r="AI43" s="24">
        <f t="shared" si="56"/>
        <v>0.99999999999999989</v>
      </c>
    </row>
    <row r="44" spans="1:35" s="6" customFormat="1" ht="16.5" customHeight="1" thickBot="1" x14ac:dyDescent="0.25">
      <c r="A44" s="22" t="s">
        <v>26</v>
      </c>
      <c r="B44" s="22"/>
      <c r="C44" s="24">
        <f>C43-C45</f>
        <v>0.78450827969429993</v>
      </c>
      <c r="D44" s="24">
        <f t="shared" ref="D44:V44" si="58">D43-D45</f>
        <v>0.78582604114648857</v>
      </c>
      <c r="E44" s="24">
        <f t="shared" si="58"/>
        <v>0.77890724275426426</v>
      </c>
      <c r="F44" s="24">
        <f t="shared" si="58"/>
        <v>0.7808718432093511</v>
      </c>
      <c r="G44" s="24">
        <f t="shared" si="58"/>
        <v>0.77975770429977309</v>
      </c>
      <c r="H44" s="24">
        <f t="shared" si="58"/>
        <v>0.78264382708028724</v>
      </c>
      <c r="I44" s="24">
        <f t="shared" si="58"/>
        <v>0.78495848138125135</v>
      </c>
      <c r="J44" s="24">
        <f t="shared" si="58"/>
        <v>0.78186385817246573</v>
      </c>
      <c r="K44" s="24">
        <f t="shared" si="58"/>
        <v>0.77919002535663406</v>
      </c>
      <c r="L44" s="24">
        <f t="shared" si="58"/>
        <v>0.78183319882002522</v>
      </c>
      <c r="M44" s="24">
        <f t="shared" si="58"/>
        <v>0.77628891606299244</v>
      </c>
      <c r="N44" s="24">
        <f t="shared" si="58"/>
        <v>0.76924385296885778</v>
      </c>
      <c r="O44" s="24">
        <f t="shared" si="58"/>
        <v>0.76763497507228973</v>
      </c>
      <c r="P44" s="24">
        <f t="shared" si="58"/>
        <v>0.76806433179298272</v>
      </c>
      <c r="Q44" s="24">
        <f t="shared" si="58"/>
        <v>0.76935732692411984</v>
      </c>
      <c r="R44" s="24">
        <f t="shared" si="58"/>
        <v>0.7630601098121409</v>
      </c>
      <c r="S44" s="24">
        <f t="shared" si="58"/>
        <v>0.75285154986276182</v>
      </c>
      <c r="T44" s="24">
        <f t="shared" si="58"/>
        <v>0.75375216209867668</v>
      </c>
      <c r="U44" s="24">
        <f t="shared" si="58"/>
        <v>0.74516381139511068</v>
      </c>
      <c r="V44" s="24">
        <f t="shared" si="58"/>
        <v>0.74556020186704997</v>
      </c>
      <c r="W44" s="24">
        <f t="shared" ref="W44:Z44" si="59">W43-W45</f>
        <v>0.74507849855504849</v>
      </c>
      <c r="X44" s="24">
        <f t="shared" si="59"/>
        <v>0.73665025055295996</v>
      </c>
      <c r="Y44" s="24">
        <f t="shared" si="59"/>
        <v>0.7307341796619351</v>
      </c>
      <c r="Z44" s="24">
        <f t="shared" si="59"/>
        <v>0.72686568078828961</v>
      </c>
      <c r="AA44" s="24">
        <f t="shared" ref="AA44:AD44" si="60">AA43-AA45</f>
        <v>0.7309866118451589</v>
      </c>
      <c r="AB44" s="24">
        <f t="shared" si="60"/>
        <v>0.73355757915404185</v>
      </c>
      <c r="AC44" s="24">
        <f t="shared" si="60"/>
        <v>0.73704929648966266</v>
      </c>
      <c r="AD44" s="24">
        <f t="shared" si="60"/>
        <v>0.73732643481072613</v>
      </c>
      <c r="AE44" s="24">
        <f t="shared" ref="AE44:AI44" si="61">AE43-AE45</f>
        <v>0.74747262642920731</v>
      </c>
      <c r="AF44" s="24">
        <f t="shared" ref="AF44:AH44" si="62">AF43-AF45</f>
        <v>0.75117259071265507</v>
      </c>
      <c r="AG44" s="24">
        <f t="shared" si="62"/>
        <v>0.73809377255473418</v>
      </c>
      <c r="AH44" s="24">
        <f t="shared" si="62"/>
        <v>0.74806736219544101</v>
      </c>
      <c r="AI44" s="24">
        <f t="shared" si="61"/>
        <v>0.75259628498249409</v>
      </c>
    </row>
    <row r="45" spans="1:35" s="6" customFormat="1" ht="16.5" customHeight="1" thickBot="1" x14ac:dyDescent="0.25">
      <c r="A45" s="22" t="s">
        <v>60</v>
      </c>
      <c r="B45" s="22"/>
      <c r="C45" s="24">
        <f>C40</f>
        <v>0.21549172030569996</v>
      </c>
      <c r="D45" s="24">
        <f t="shared" ref="D45:V45" si="63">D40</f>
        <v>0.21417395885351145</v>
      </c>
      <c r="E45" s="24">
        <f t="shared" si="63"/>
        <v>0.22109275724573565</v>
      </c>
      <c r="F45" s="24">
        <f t="shared" si="63"/>
        <v>0.21912815679064884</v>
      </c>
      <c r="G45" s="24">
        <f t="shared" si="63"/>
        <v>0.2202422957002268</v>
      </c>
      <c r="H45" s="24">
        <f t="shared" si="63"/>
        <v>0.21735617291971276</v>
      </c>
      <c r="I45" s="24">
        <f t="shared" si="63"/>
        <v>0.21504151861874862</v>
      </c>
      <c r="J45" s="24">
        <f t="shared" si="63"/>
        <v>0.21813614182753427</v>
      </c>
      <c r="K45" s="24">
        <f t="shared" si="63"/>
        <v>0.22080997464336585</v>
      </c>
      <c r="L45" s="24">
        <f t="shared" si="63"/>
        <v>0.21816680117997503</v>
      </c>
      <c r="M45" s="24">
        <f t="shared" si="63"/>
        <v>0.22371108393700745</v>
      </c>
      <c r="N45" s="24">
        <f t="shared" si="63"/>
        <v>0.23075614703114208</v>
      </c>
      <c r="O45" s="24">
        <f t="shared" si="63"/>
        <v>0.23236502492771013</v>
      </c>
      <c r="P45" s="24">
        <f t="shared" si="63"/>
        <v>0.23193566820701725</v>
      </c>
      <c r="Q45" s="24">
        <f t="shared" si="63"/>
        <v>0.23064267307587999</v>
      </c>
      <c r="R45" s="24">
        <f t="shared" si="63"/>
        <v>0.23693989018785908</v>
      </c>
      <c r="S45" s="24">
        <f t="shared" si="63"/>
        <v>0.24714845013723816</v>
      </c>
      <c r="T45" s="24">
        <f t="shared" si="63"/>
        <v>0.24624783790132332</v>
      </c>
      <c r="U45" s="24">
        <f t="shared" si="63"/>
        <v>0.25483618860488938</v>
      </c>
      <c r="V45" s="24">
        <f t="shared" si="63"/>
        <v>0.25443979813295003</v>
      </c>
      <c r="W45" s="24">
        <f t="shared" ref="W45:Z45" si="64">W40</f>
        <v>0.25492150144495151</v>
      </c>
      <c r="X45" s="24">
        <f t="shared" si="64"/>
        <v>0.26334974944703987</v>
      </c>
      <c r="Y45" s="24">
        <f t="shared" si="64"/>
        <v>0.26926582033806462</v>
      </c>
      <c r="Z45" s="24">
        <f t="shared" si="64"/>
        <v>0.27313431921171033</v>
      </c>
      <c r="AA45" s="24">
        <f t="shared" ref="AA45:AD45" si="65">AA40</f>
        <v>0.26901338815484116</v>
      </c>
      <c r="AB45" s="24">
        <f t="shared" si="65"/>
        <v>0.26644242084595821</v>
      </c>
      <c r="AC45" s="24">
        <f t="shared" si="65"/>
        <v>0.26295070351033717</v>
      </c>
      <c r="AD45" s="24">
        <f t="shared" si="65"/>
        <v>0.26267356518927387</v>
      </c>
      <c r="AE45" s="24">
        <f t="shared" ref="AE45:AI45" si="66">AE40</f>
        <v>0.25252737357079263</v>
      </c>
      <c r="AF45" s="24">
        <f t="shared" ref="AF45:AH45" si="67">AF40</f>
        <v>0.24882740928734493</v>
      </c>
      <c r="AG45" s="24">
        <f t="shared" si="67"/>
        <v>0.26190622744526582</v>
      </c>
      <c r="AH45" s="24">
        <f t="shared" si="67"/>
        <v>0.25193263780455916</v>
      </c>
      <c r="AI45" s="24">
        <f t="shared" si="66"/>
        <v>0.24740371501750574</v>
      </c>
    </row>
    <row r="72" spans="1:35" x14ac:dyDescent="0.2">
      <c r="B72" s="5" t="s">
        <v>29</v>
      </c>
      <c r="C72" s="45">
        <f t="shared" ref="C72:R72" si="68">C11</f>
        <v>5906.7464382230155</v>
      </c>
      <c r="D72" s="45">
        <f t="shared" si="68"/>
        <v>6191.1070525327041</v>
      </c>
      <c r="E72" s="45">
        <f t="shared" si="68"/>
        <v>6220.6991170962774</v>
      </c>
      <c r="F72" s="45">
        <f t="shared" si="68"/>
        <v>6396.3280940108834</v>
      </c>
      <c r="G72" s="45">
        <f t="shared" si="68"/>
        <v>6678.2804096661885</v>
      </c>
      <c r="H72" s="45">
        <f t="shared" si="68"/>
        <v>7045.4719020257471</v>
      </c>
      <c r="I72" s="45">
        <f t="shared" si="68"/>
        <v>7240.4725082118975</v>
      </c>
      <c r="J72" s="45">
        <f t="shared" si="68"/>
        <v>7369.0337432909073</v>
      </c>
      <c r="K72" s="45">
        <f t="shared" si="68"/>
        <v>7683.9688287382496</v>
      </c>
      <c r="L72" s="45">
        <f t="shared" si="68"/>
        <v>7941.2053323071605</v>
      </c>
      <c r="M72" s="45">
        <f t="shared" si="68"/>
        <v>7944.4202076681977</v>
      </c>
      <c r="N72" s="45">
        <f t="shared" si="68"/>
        <v>8164.9266026763407</v>
      </c>
      <c r="O72" s="45">
        <f t="shared" si="68"/>
        <v>8253.9389780119527</v>
      </c>
      <c r="P72" s="45">
        <f t="shared" si="68"/>
        <v>8528.9959390922832</v>
      </c>
      <c r="Q72" s="45">
        <f t="shared" si="68"/>
        <v>8837.0054952334303</v>
      </c>
      <c r="R72" s="45">
        <f t="shared" si="68"/>
        <v>8828.3174773748888</v>
      </c>
      <c r="S72" s="45">
        <f>S11</f>
        <v>8636.7667910448363</v>
      </c>
      <c r="T72" s="45">
        <f>T11</f>
        <v>8814.2110380933882</v>
      </c>
      <c r="U72" s="45">
        <f t="shared" ref="U72:V72" si="69">U11</f>
        <v>8043.3421616909445</v>
      </c>
      <c r="V72" s="45">
        <f t="shared" si="69"/>
        <v>7736.9889008545779</v>
      </c>
      <c r="W72" s="45">
        <f t="shared" ref="W72:Z72" si="70">W11</f>
        <v>7564.8005825222644</v>
      </c>
      <c r="X72" s="45">
        <f t="shared" si="70"/>
        <v>6940.5458197400912</v>
      </c>
      <c r="Y72" s="45">
        <f t="shared" si="70"/>
        <v>6336.8754838904952</v>
      </c>
      <c r="Z72" s="45">
        <f t="shared" si="70"/>
        <v>6010.0274282859673</v>
      </c>
      <c r="AA72" s="45">
        <f t="shared" ref="AA72:AD72" si="71">AA11</f>
        <v>6282.6198737483792</v>
      </c>
      <c r="AB72" s="45">
        <f t="shared" si="71"/>
        <v>6528.9054737299157</v>
      </c>
      <c r="AC72" s="45">
        <f t="shared" si="71"/>
        <v>6758.9470307501906</v>
      </c>
      <c r="AD72" s="45">
        <f t="shared" si="71"/>
        <v>6804.5792986995666</v>
      </c>
      <c r="AE72" s="45">
        <f t="shared" ref="AE72:AI72" si="72">AE11</f>
        <v>7005.9003709062617</v>
      </c>
      <c r="AF72" s="45">
        <f t="shared" ref="AF72:AH72" si="73">AF11</f>
        <v>7121.0193057217648</v>
      </c>
      <c r="AG72" s="45">
        <f t="shared" si="73"/>
        <v>5965.631311936464</v>
      </c>
      <c r="AH72" s="45">
        <f t="shared" si="73"/>
        <v>6494.743751068374</v>
      </c>
      <c r="AI72" s="45">
        <f t="shared" si="72"/>
        <v>6956.2714811139713</v>
      </c>
    </row>
    <row r="73" spans="1:35" x14ac:dyDescent="0.2">
      <c r="B73" s="5" t="s">
        <v>7</v>
      </c>
      <c r="C73" s="45">
        <f>C19</f>
        <v>1392.3</v>
      </c>
      <c r="D73" s="45">
        <f t="shared" ref="D73:T73" si="74">D19</f>
        <v>1558.5</v>
      </c>
      <c r="E73" s="45">
        <f t="shared" si="74"/>
        <v>1619.1</v>
      </c>
      <c r="F73" s="45">
        <f t="shared" si="74"/>
        <v>1587.6</v>
      </c>
      <c r="G73" s="45">
        <f t="shared" si="74"/>
        <v>1647.6</v>
      </c>
      <c r="H73" s="45">
        <f t="shared" si="74"/>
        <v>1788.5</v>
      </c>
      <c r="I73" s="45">
        <f t="shared" si="74"/>
        <v>1990.8</v>
      </c>
      <c r="J73" s="45">
        <f t="shared" si="74"/>
        <v>2163.6999999999998</v>
      </c>
      <c r="K73" s="45">
        <f t="shared" si="74"/>
        <v>2348.4</v>
      </c>
      <c r="L73" s="45">
        <f t="shared" si="74"/>
        <v>2586.9</v>
      </c>
      <c r="M73" s="45">
        <f t="shared" si="74"/>
        <v>2706.7997945360198</v>
      </c>
      <c r="N73" s="45">
        <f t="shared" si="74"/>
        <v>2881.0970109731002</v>
      </c>
      <c r="O73" s="45">
        <f t="shared" si="74"/>
        <v>2967.88207705179</v>
      </c>
      <c r="P73" s="45">
        <f t="shared" si="74"/>
        <v>3462.6468127461098</v>
      </c>
      <c r="Q73" s="45">
        <f t="shared" si="74"/>
        <v>3553.8200874078402</v>
      </c>
      <c r="R73" s="45">
        <f t="shared" si="74"/>
        <v>3605.1903422228202</v>
      </c>
      <c r="S73" s="45">
        <f t="shared" si="74"/>
        <v>3420.9459694991401</v>
      </c>
      <c r="T73" s="45">
        <f t="shared" si="74"/>
        <v>3391.7225112174601</v>
      </c>
      <c r="U73" s="45">
        <f t="shared" ref="U73:V73" si="75">U19</f>
        <v>3346.8352394876802</v>
      </c>
      <c r="V73" s="45">
        <f t="shared" si="75"/>
        <v>3159.9712897766299</v>
      </c>
      <c r="W73" s="45">
        <f t="shared" ref="W73:Z73" si="76">W19</f>
        <v>3281.1620062002698</v>
      </c>
      <c r="X73" s="45">
        <f t="shared" si="76"/>
        <v>3177.8255917726601</v>
      </c>
      <c r="Y73" s="45">
        <f t="shared" si="76"/>
        <v>3152.7019427640798</v>
      </c>
      <c r="Z73" s="45">
        <f t="shared" si="76"/>
        <v>3106.4384032419398</v>
      </c>
      <c r="AA73" s="45">
        <f t="shared" ref="AA73:AD73" si="77">AA19</f>
        <v>2864.55864247916</v>
      </c>
      <c r="AB73" s="45">
        <f t="shared" si="77"/>
        <v>2897.94664311716</v>
      </c>
      <c r="AC73" s="45">
        <f t="shared" si="77"/>
        <v>2844.9290887823099</v>
      </c>
      <c r="AD73" s="45">
        <f t="shared" si="77"/>
        <v>2970.55295826669</v>
      </c>
      <c r="AE73" s="45">
        <f t="shared" ref="AE73:AI73" si="78">AE19</f>
        <v>3117.5607552097799</v>
      </c>
      <c r="AF73" s="45">
        <f t="shared" ref="AF73:AH73" si="79">AF19</f>
        <v>3077.2533916153898</v>
      </c>
      <c r="AG73" s="45">
        <f t="shared" si="79"/>
        <v>2830.1917992483</v>
      </c>
      <c r="AH73" s="45">
        <f t="shared" si="79"/>
        <v>2984.8542198393402</v>
      </c>
      <c r="AI73" s="45">
        <f t="shared" si="78"/>
        <v>2813.54443654958</v>
      </c>
    </row>
    <row r="74" spans="1:35" x14ac:dyDescent="0.2">
      <c r="B74" s="5" t="s">
        <v>9</v>
      </c>
      <c r="C74" s="45">
        <f t="shared" ref="C74:R74" si="80">C23</f>
        <v>212.7</v>
      </c>
      <c r="D74" s="45">
        <f t="shared" si="80"/>
        <v>229.20000000000002</v>
      </c>
      <c r="E74" s="45">
        <f t="shared" si="80"/>
        <v>202.20000000000002</v>
      </c>
      <c r="F74" s="45">
        <f t="shared" si="80"/>
        <v>154.20000000000002</v>
      </c>
      <c r="G74" s="45">
        <f t="shared" si="80"/>
        <v>114.5</v>
      </c>
      <c r="H74" s="45">
        <f t="shared" si="80"/>
        <v>108.2</v>
      </c>
      <c r="I74" s="45">
        <f t="shared" si="80"/>
        <v>108.30000000000001</v>
      </c>
      <c r="J74" s="45">
        <f t="shared" si="80"/>
        <v>95.800000000000011</v>
      </c>
      <c r="K74" s="45">
        <f t="shared" si="80"/>
        <v>95.2</v>
      </c>
      <c r="L74" s="45">
        <f t="shared" si="80"/>
        <v>92.899999999999991</v>
      </c>
      <c r="M74" s="45">
        <f t="shared" si="80"/>
        <v>88.1</v>
      </c>
      <c r="N74" s="45">
        <f t="shared" si="80"/>
        <v>89.1</v>
      </c>
      <c r="O74" s="45">
        <f t="shared" si="80"/>
        <v>85.199999999999989</v>
      </c>
      <c r="P74" s="45">
        <f t="shared" si="80"/>
        <v>112.68367817162886</v>
      </c>
      <c r="Q74" s="45">
        <f t="shared" si="80"/>
        <v>120.34352430537102</v>
      </c>
      <c r="R74" s="45">
        <f t="shared" si="80"/>
        <v>138.85944468545472</v>
      </c>
      <c r="S74" s="45">
        <f>S23</f>
        <v>142.69920508137599</v>
      </c>
      <c r="T74" s="45">
        <f>T23</f>
        <v>185.8099074863525</v>
      </c>
      <c r="U74" s="45">
        <f t="shared" ref="U74:V74" si="81">U23</f>
        <v>232.80736281654336</v>
      </c>
      <c r="V74" s="45">
        <f t="shared" si="81"/>
        <v>345.70820674872573</v>
      </c>
      <c r="W74" s="45">
        <f t="shared" ref="W74:Z74" si="82">W23</f>
        <v>436.6536101390945</v>
      </c>
      <c r="X74" s="45">
        <f t="shared" si="82"/>
        <v>508.81082680242599</v>
      </c>
      <c r="Y74" s="45">
        <f t="shared" si="82"/>
        <v>587.02519981219768</v>
      </c>
      <c r="Z74" s="45">
        <f t="shared" si="82"/>
        <v>386.40547106327978</v>
      </c>
      <c r="AA74" s="45">
        <f t="shared" ref="AA74:AD74" si="83">AA23</f>
        <v>431.08712685178853</v>
      </c>
      <c r="AB74" s="45">
        <f t="shared" si="83"/>
        <v>469.25475384096882</v>
      </c>
      <c r="AC74" s="45">
        <f t="shared" si="83"/>
        <v>512.83025598269546</v>
      </c>
      <c r="AD74" s="45">
        <f t="shared" si="83"/>
        <v>589.18790891082051</v>
      </c>
      <c r="AE74" s="45">
        <f t="shared" ref="AE74:AI74" si="84">AE23</f>
        <v>696.71089175022325</v>
      </c>
      <c r="AF74" s="45">
        <f t="shared" ref="AF74:AH74" si="85">AF23</f>
        <v>772.99619844086851</v>
      </c>
      <c r="AG74" s="45">
        <f t="shared" si="85"/>
        <v>767.97450134069186</v>
      </c>
      <c r="AH74" s="45">
        <f t="shared" si="85"/>
        <v>792.01809600942306</v>
      </c>
      <c r="AI74" s="45">
        <f t="shared" si="84"/>
        <v>846.83213551856659</v>
      </c>
    </row>
    <row r="75" spans="1:35" x14ac:dyDescent="0.2">
      <c r="B75" s="5" t="s">
        <v>25</v>
      </c>
      <c r="C75" s="45">
        <f t="shared" ref="C75:R75" si="86">C21</f>
        <v>2176.6072365996201</v>
      </c>
      <c r="D75" s="45">
        <f t="shared" si="86"/>
        <v>2259.2742533637602</v>
      </c>
      <c r="E75" s="45">
        <f t="shared" si="86"/>
        <v>2323.25456096983</v>
      </c>
      <c r="F75" s="45">
        <f t="shared" si="86"/>
        <v>2309.0323775778902</v>
      </c>
      <c r="G75" s="45">
        <f t="shared" si="86"/>
        <v>2405.6746807040499</v>
      </c>
      <c r="H75" s="45">
        <f t="shared" si="86"/>
        <v>2505.1692515974901</v>
      </c>
      <c r="I75" s="45">
        <f t="shared" si="86"/>
        <v>2597.9957847002202</v>
      </c>
      <c r="J75" s="45">
        <f t="shared" si="86"/>
        <v>2710.66946661672</v>
      </c>
      <c r="K75" s="45">
        <f t="shared" si="86"/>
        <v>2892.6615342803998</v>
      </c>
      <c r="L75" s="45">
        <f t="shared" si="86"/>
        <v>2985.00379932325</v>
      </c>
      <c r="M75" s="45">
        <f t="shared" si="86"/>
        <v>3120.04618004754</v>
      </c>
      <c r="N75" s="45">
        <f t="shared" si="86"/>
        <v>3364.0491226009999</v>
      </c>
      <c r="O75" s="45">
        <f t="shared" si="86"/>
        <v>3440.3413504251898</v>
      </c>
      <c r="P75" s="45">
        <f t="shared" si="86"/>
        <v>3677.93813493783</v>
      </c>
      <c r="Q75" s="45">
        <f t="shared" si="86"/>
        <v>3775.7032903059398</v>
      </c>
      <c r="R75" s="45">
        <f t="shared" si="86"/>
        <v>3930.2056217710701</v>
      </c>
      <c r="S75" s="45">
        <f>S21</f>
        <v>4033.0172437103101</v>
      </c>
      <c r="T75" s="45">
        <f>T21</f>
        <v>4090.4384986608402</v>
      </c>
      <c r="U75" s="45">
        <f t="shared" ref="U75:V75" si="87">U21</f>
        <v>4025.1678195479599</v>
      </c>
      <c r="V75" s="45">
        <f t="shared" si="87"/>
        <v>3863.4397223040801</v>
      </c>
      <c r="W75" s="45">
        <f t="shared" ref="W75:Z75" si="88">W21</f>
        <v>3894.3274419542699</v>
      </c>
      <c r="X75" s="45">
        <f t="shared" si="88"/>
        <v>3838.42708014136</v>
      </c>
      <c r="Y75" s="45">
        <f t="shared" si="88"/>
        <v>3751.8434544182801</v>
      </c>
      <c r="Z75" s="45">
        <f t="shared" si="88"/>
        <v>3607.4500963301898</v>
      </c>
      <c r="AA75" s="45">
        <f t="shared" ref="AA75:AD75" si="89">AA21</f>
        <v>3563.2988595961001</v>
      </c>
      <c r="AB75" s="45">
        <f t="shared" si="89"/>
        <v>3635.29816332158</v>
      </c>
      <c r="AC75" s="45">
        <f t="shared" si="89"/>
        <v>3653.01187577057</v>
      </c>
      <c r="AD75" s="45">
        <f t="shared" si="89"/>
        <v>3736.9919272256202</v>
      </c>
      <c r="AE75" s="45">
        <f t="shared" ref="AE75:AI75" si="90">AE21</f>
        <v>3689.4516942253499</v>
      </c>
      <c r="AF75" s="45">
        <f t="shared" ref="AF75:AH75" si="91">AF21</f>
        <v>3670.0731654085798</v>
      </c>
      <c r="AG75" s="45">
        <f t="shared" si="91"/>
        <v>3432.2932721836901</v>
      </c>
      <c r="AH75" s="45">
        <f t="shared" si="91"/>
        <v>3502.4632424217698</v>
      </c>
      <c r="AI75" s="45">
        <f t="shared" si="90"/>
        <v>3530.8295354267002</v>
      </c>
    </row>
    <row r="76" spans="1:35" x14ac:dyDescent="0.2">
      <c r="B76" s="5" t="s">
        <v>10</v>
      </c>
      <c r="C76" s="45">
        <f>C8+C20+C22</f>
        <v>412.29999999999995</v>
      </c>
      <c r="D76" s="45">
        <f t="shared" ref="D76:T76" si="92">D8+D20+D22</f>
        <v>310.7</v>
      </c>
      <c r="E76" s="45">
        <f t="shared" si="92"/>
        <v>142.80000000000001</v>
      </c>
      <c r="F76" s="45">
        <f t="shared" si="92"/>
        <v>90.2</v>
      </c>
      <c r="G76" s="45">
        <f t="shared" si="92"/>
        <v>76.8</v>
      </c>
      <c r="H76" s="45">
        <f t="shared" si="92"/>
        <v>78.3</v>
      </c>
      <c r="I76" s="45">
        <f t="shared" si="92"/>
        <v>143.79999999999998</v>
      </c>
      <c r="J76" s="45">
        <f t="shared" si="92"/>
        <v>87.3</v>
      </c>
      <c r="K76" s="45">
        <f t="shared" si="92"/>
        <v>80</v>
      </c>
      <c r="L76" s="45">
        <f t="shared" si="92"/>
        <v>76.2</v>
      </c>
      <c r="M76" s="45">
        <f t="shared" si="92"/>
        <v>87.399999999999991</v>
      </c>
      <c r="N76" s="45">
        <f t="shared" si="92"/>
        <v>79.2</v>
      </c>
      <c r="O76" s="45">
        <f t="shared" si="92"/>
        <v>58.400000000000006</v>
      </c>
      <c r="P76" s="45">
        <f t="shared" si="92"/>
        <v>75.314234251922201</v>
      </c>
      <c r="Q76" s="45">
        <f t="shared" si="92"/>
        <v>83.486305032127802</v>
      </c>
      <c r="R76" s="45">
        <f t="shared" si="92"/>
        <v>84.780212889911098</v>
      </c>
      <c r="S76" s="45">
        <f t="shared" si="92"/>
        <v>84.768381912961104</v>
      </c>
      <c r="T76" s="45">
        <f t="shared" si="92"/>
        <v>128.88165233682219</v>
      </c>
      <c r="U76" s="45">
        <f t="shared" ref="U76:V76" si="93">U8+U20+U22</f>
        <v>146.96600453456108</v>
      </c>
      <c r="V76" s="45">
        <f t="shared" si="93"/>
        <v>77.993387444811106</v>
      </c>
      <c r="W76" s="45">
        <f t="shared" ref="W76:Z76" si="94">W8+W20+W22</f>
        <v>99.631382790818492</v>
      </c>
      <c r="X76" s="45">
        <f t="shared" si="94"/>
        <v>109.7874237122838</v>
      </c>
      <c r="Y76" s="45">
        <f t="shared" si="94"/>
        <v>105.1584505323454</v>
      </c>
      <c r="Z76" s="45">
        <f t="shared" si="94"/>
        <v>97.28322118497961</v>
      </c>
      <c r="AA76" s="45">
        <f t="shared" ref="AA76:AD76" si="95">AA8+AA20+AA22</f>
        <v>104.240414457931</v>
      </c>
      <c r="AB76" s="45">
        <f t="shared" si="95"/>
        <v>112.4364825906984</v>
      </c>
      <c r="AC76" s="45">
        <f t="shared" si="95"/>
        <v>122.664720136715</v>
      </c>
      <c r="AD76" s="45">
        <f t="shared" si="95"/>
        <v>125.44089033081801</v>
      </c>
      <c r="AE76" s="45">
        <f t="shared" ref="AE76:AI76" si="96">AE8+AE20+AE22</f>
        <v>100.4822817881402</v>
      </c>
      <c r="AF76" s="45">
        <f t="shared" ref="AF76:AH76" si="97">AF8+AF20+AF22</f>
        <v>108.13098087040571</v>
      </c>
      <c r="AG76" s="45">
        <f t="shared" si="97"/>
        <v>108.9555499006774</v>
      </c>
      <c r="AH76" s="45">
        <f t="shared" si="97"/>
        <v>128.300600400549</v>
      </c>
      <c r="AI76" s="45">
        <f t="shared" si="96"/>
        <v>124.05238892958201</v>
      </c>
    </row>
    <row r="77" spans="1:35" x14ac:dyDescent="0.2">
      <c r="A77" s="5" t="s">
        <v>57</v>
      </c>
      <c r="G77" s="46"/>
    </row>
    <row r="78" spans="1:35" x14ac:dyDescent="0.2">
      <c r="G78" s="46"/>
    </row>
    <row r="81" spans="3:35" x14ac:dyDescent="0.2"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</row>
  </sheetData>
  <mergeCells count="4">
    <mergeCell ref="A6:B7"/>
    <mergeCell ref="A34:B35"/>
    <mergeCell ref="C6:AI6"/>
    <mergeCell ref="C34:AI34"/>
  </mergeCells>
  <phoneticPr fontId="0" type="noConversion"/>
  <printOptions horizontalCentered="1" verticalCentered="1"/>
  <pageMargins left="0.19" right="0.32" top="0.14000000000000001" bottom="0.17" header="0" footer="0"/>
  <pageSetup paperSize="9" scale="4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4:AI76"/>
  <sheetViews>
    <sheetView zoomScaleNormal="100" workbookViewId="0">
      <selection activeCell="C1" sqref="C1"/>
    </sheetView>
  </sheetViews>
  <sheetFormatPr defaultColWidth="11.42578125" defaultRowHeight="10.5" x14ac:dyDescent="0.2"/>
  <cols>
    <col min="1" max="1" width="4" style="5" customWidth="1"/>
    <col min="2" max="2" width="44.28515625" style="5" customWidth="1"/>
    <col min="3" max="20" width="8" style="5" customWidth="1"/>
    <col min="21" max="21" width="9" style="5" customWidth="1"/>
    <col min="22" max="22" width="8.85546875" style="5" customWidth="1"/>
    <col min="23" max="35" width="8.7109375" style="5" customWidth="1"/>
    <col min="36" max="16384" width="11.42578125" style="5"/>
  </cols>
  <sheetData>
    <row r="4" spans="1:35" ht="12.75" x14ac:dyDescent="0.2">
      <c r="B4" s="44" t="s">
        <v>50</v>
      </c>
    </row>
    <row r="5" spans="1:35" ht="13.5" thickBot="1" x14ac:dyDescent="0.25">
      <c r="A5" s="44"/>
    </row>
    <row r="6" spans="1:35" ht="21" customHeight="1" x14ac:dyDescent="0.2">
      <c r="A6" s="27"/>
      <c r="B6" s="27"/>
      <c r="C6" s="27">
        <v>1990</v>
      </c>
      <c r="D6" s="27">
        <v>1991</v>
      </c>
      <c r="E6" s="27">
        <v>1992</v>
      </c>
      <c r="F6" s="27">
        <v>1993</v>
      </c>
      <c r="G6" s="27">
        <v>1994</v>
      </c>
      <c r="H6" s="27">
        <v>1995</v>
      </c>
      <c r="I6" s="27">
        <v>1996</v>
      </c>
      <c r="J6" s="27">
        <v>1997</v>
      </c>
      <c r="K6" s="27">
        <v>1998</v>
      </c>
      <c r="L6" s="27">
        <v>1999</v>
      </c>
      <c r="M6" s="27">
        <v>2000</v>
      </c>
      <c r="N6" s="27">
        <v>2001</v>
      </c>
      <c r="O6" s="27">
        <v>2002</v>
      </c>
      <c r="P6" s="27">
        <v>2003</v>
      </c>
      <c r="Q6" s="27">
        <v>2004</v>
      </c>
      <c r="R6" s="27">
        <v>2005</v>
      </c>
      <c r="S6" s="27">
        <v>2006</v>
      </c>
      <c r="T6" s="27">
        <v>2007</v>
      </c>
      <c r="U6" s="27">
        <v>2008</v>
      </c>
      <c r="V6" s="27">
        <v>2009</v>
      </c>
      <c r="W6" s="27">
        <v>2010</v>
      </c>
      <c r="X6" s="27">
        <v>2011</v>
      </c>
      <c r="Y6" s="27">
        <v>2012</v>
      </c>
      <c r="Z6" s="27">
        <v>2013</v>
      </c>
      <c r="AA6" s="27">
        <v>2014</v>
      </c>
      <c r="AB6" s="27">
        <v>2015</v>
      </c>
      <c r="AC6" s="27">
        <v>2016</v>
      </c>
      <c r="AD6" s="27">
        <v>2017</v>
      </c>
      <c r="AE6" s="27">
        <v>2018</v>
      </c>
      <c r="AF6" s="27">
        <v>2019</v>
      </c>
      <c r="AG6" s="27">
        <v>2020</v>
      </c>
      <c r="AH6" s="27">
        <v>2021</v>
      </c>
      <c r="AI6" s="27">
        <v>2022</v>
      </c>
    </row>
    <row r="7" spans="1:35" ht="18" customHeight="1" x14ac:dyDescent="0.2">
      <c r="A7" s="28" t="s">
        <v>37</v>
      </c>
      <c r="B7" s="29"/>
      <c r="C7" s="30">
        <v>1.6636095577938701</v>
      </c>
      <c r="D7" s="30">
        <v>1.7338342867614001</v>
      </c>
      <c r="E7" s="30">
        <v>1.72488059892941</v>
      </c>
      <c r="F7" s="30">
        <v>1.7278162624611499</v>
      </c>
      <c r="G7" s="30">
        <v>1.79042446889684</v>
      </c>
      <c r="H7" s="30">
        <v>1.8885577225216998</v>
      </c>
      <c r="I7" s="30">
        <v>1.9781644374032001</v>
      </c>
      <c r="J7" s="30">
        <v>2.0312347661367398</v>
      </c>
      <c r="K7" s="30">
        <v>2.1347962182210001</v>
      </c>
      <c r="L7" s="30">
        <v>2.2207283091349397</v>
      </c>
      <c r="M7" s="30">
        <v>2.2444450674248801</v>
      </c>
      <c r="N7" s="30">
        <v>2.3046132562066601</v>
      </c>
      <c r="O7" s="30">
        <v>2.2853727783575701</v>
      </c>
      <c r="P7" s="30">
        <v>2.39319546551511</v>
      </c>
      <c r="Q7" s="30">
        <v>2.4180686631201502</v>
      </c>
      <c r="R7" s="30">
        <v>2.3967354546951403</v>
      </c>
      <c r="S7" s="30">
        <v>2.3078257782698999</v>
      </c>
      <c r="T7" s="30">
        <v>2.29990655691625</v>
      </c>
      <c r="U7" s="30">
        <v>2.1468033581050001</v>
      </c>
      <c r="V7" s="30">
        <v>2.0410628762702401</v>
      </c>
      <c r="W7" s="30">
        <v>2.04179467258226</v>
      </c>
      <c r="X7" s="30">
        <v>1.9400511550169599</v>
      </c>
      <c r="Y7" s="30">
        <v>1.8582430677881101</v>
      </c>
      <c r="Z7" s="30">
        <v>1.77055274323326</v>
      </c>
      <c r="AA7" s="30">
        <v>1.78170699851976</v>
      </c>
      <c r="AB7" s="30">
        <v>1.8330760292833801</v>
      </c>
      <c r="AC7" s="30">
        <v>1.85721681986489</v>
      </c>
      <c r="AD7" s="30">
        <v>1.88953900576322</v>
      </c>
      <c r="AE7" s="30">
        <v>1.9244640806693301</v>
      </c>
      <c r="AF7" s="30">
        <v>1.92017252254161</v>
      </c>
      <c r="AG7" s="30">
        <v>1.6928690915764402</v>
      </c>
      <c r="AH7" s="30">
        <v>1.7937804806275801</v>
      </c>
      <c r="AI7" s="30">
        <v>1.8206322207582102</v>
      </c>
    </row>
    <row r="8" spans="1:35" ht="18" customHeight="1" x14ac:dyDescent="0.2">
      <c r="A8" s="31"/>
      <c r="B8" s="31" t="s">
        <v>48</v>
      </c>
      <c r="C8" s="32">
        <v>1.30511547226786</v>
      </c>
      <c r="D8" s="32">
        <v>1.36249213356976</v>
      </c>
      <c r="E8" s="32">
        <v>1.3435219913924301</v>
      </c>
      <c r="F8" s="32">
        <v>1.34920306959513</v>
      </c>
      <c r="G8" s="32">
        <v>1.3960972735891402</v>
      </c>
      <c r="H8" s="32">
        <v>1.47806804361642</v>
      </c>
      <c r="I8" s="32">
        <v>1.5527769527064099</v>
      </c>
      <c r="J8" s="32">
        <v>1.5881490511057199</v>
      </c>
      <c r="K8" s="32">
        <v>1.6634119194068699</v>
      </c>
      <c r="L8" s="32">
        <v>1.73623911764116</v>
      </c>
      <c r="M8" s="32">
        <v>1.7423378285541899</v>
      </c>
      <c r="N8" s="32">
        <v>1.7728095808075202</v>
      </c>
      <c r="O8" s="32">
        <v>1.7543320757454</v>
      </c>
      <c r="P8" s="32">
        <v>1.83812807607086</v>
      </c>
      <c r="Q8" s="32">
        <v>1.8603588429770999</v>
      </c>
      <c r="R8" s="32">
        <v>1.82885321925033</v>
      </c>
      <c r="S8" s="32">
        <v>1.73745021398373</v>
      </c>
      <c r="T8" s="32">
        <v>1.7335595399005501</v>
      </c>
      <c r="U8" s="32">
        <v>1.5997201726413399</v>
      </c>
      <c r="V8" s="32">
        <v>1.52173525005538</v>
      </c>
      <c r="W8" s="32">
        <v>1.5212973090052799</v>
      </c>
      <c r="X8" s="32">
        <v>1.4291391694288</v>
      </c>
      <c r="Y8" s="32">
        <v>1.35788172375262</v>
      </c>
      <c r="Z8" s="32">
        <v>1.2869540250818099</v>
      </c>
      <c r="AA8" s="32">
        <v>1.30240396214876</v>
      </c>
      <c r="AB8" s="32">
        <v>1.34466681444642</v>
      </c>
      <c r="AC8" s="32">
        <v>1.3688603505101899</v>
      </c>
      <c r="AD8" s="32">
        <v>1.3932070585552001</v>
      </c>
      <c r="AE8" s="32">
        <v>1.43848422084658</v>
      </c>
      <c r="AF8" s="32">
        <v>1.4423809683728401</v>
      </c>
      <c r="AG8" s="32">
        <v>1.24949613424296</v>
      </c>
      <c r="AH8" s="32">
        <v>1.3418686325007398</v>
      </c>
      <c r="AI8" s="32">
        <v>1.3702010456620599</v>
      </c>
    </row>
    <row r="9" spans="1:35" ht="18" customHeight="1" x14ac:dyDescent="0.2">
      <c r="A9" s="33"/>
      <c r="B9" s="33" t="s">
        <v>61</v>
      </c>
      <c r="C9" s="34">
        <v>0.35849408552600598</v>
      </c>
      <c r="D9" s="34">
        <v>0.37134215319164399</v>
      </c>
      <c r="E9" s="34">
        <v>0.38135860753697898</v>
      </c>
      <c r="F9" s="34">
        <v>0.37861319286601897</v>
      </c>
      <c r="G9" s="34">
        <v>0.3943271953077</v>
      </c>
      <c r="H9" s="34">
        <v>0.41048967890528598</v>
      </c>
      <c r="I9" s="34">
        <v>0.425387484696786</v>
      </c>
      <c r="J9" s="34">
        <v>0.44308571503102301</v>
      </c>
      <c r="K9" s="34">
        <v>0.47138429881413402</v>
      </c>
      <c r="L9" s="34">
        <v>0.484489191493784</v>
      </c>
      <c r="M9" s="34">
        <v>0.50210723887069109</v>
      </c>
      <c r="N9" s="34">
        <v>0.53180367539914308</v>
      </c>
      <c r="O9" s="34">
        <v>0.53104070261216696</v>
      </c>
      <c r="P9" s="34">
        <v>0.55506738944424994</v>
      </c>
      <c r="Q9" s="34">
        <v>0.55770982014305193</v>
      </c>
      <c r="R9" s="34">
        <v>0.56788223544481509</v>
      </c>
      <c r="S9" s="34">
        <v>0.57037556428617198</v>
      </c>
      <c r="T9" s="34">
        <v>0.566347017015704</v>
      </c>
      <c r="U9" s="34">
        <v>0.54708318546365597</v>
      </c>
      <c r="V9" s="34">
        <v>0.51932762621485795</v>
      </c>
      <c r="W9" s="34">
        <v>0.52049736357697196</v>
      </c>
      <c r="X9" s="34">
        <v>0.51091198558815598</v>
      </c>
      <c r="Y9" s="34">
        <v>0.50036134403548604</v>
      </c>
      <c r="Z9" s="34">
        <v>0.48359871815144195</v>
      </c>
      <c r="AA9" s="34">
        <v>0.47930303637099198</v>
      </c>
      <c r="AB9" s="34">
        <v>0.48840921483696198</v>
      </c>
      <c r="AC9" s="34">
        <v>0.48835646935470495</v>
      </c>
      <c r="AD9" s="34">
        <v>0.49633194720801993</v>
      </c>
      <c r="AE9" s="34">
        <v>0.48597985982275699</v>
      </c>
      <c r="AF9" s="34">
        <v>0.477791554168775</v>
      </c>
      <c r="AG9" s="34">
        <v>0.44337295733347998</v>
      </c>
      <c r="AH9" s="34">
        <v>0.45191184812683499</v>
      </c>
      <c r="AI9" s="34">
        <v>0.45043117509615299</v>
      </c>
    </row>
    <row r="10" spans="1:35" ht="18" customHeight="1" x14ac:dyDescent="0.2">
      <c r="A10" s="28" t="s">
        <v>103</v>
      </c>
      <c r="B10" s="29"/>
      <c r="C10" s="35">
        <v>73.848422602180904</v>
      </c>
      <c r="D10" s="35">
        <v>75.097172894050104</v>
      </c>
      <c r="E10" s="35">
        <v>74.066565714744897</v>
      </c>
      <c r="F10" s="35">
        <v>75.480829452296007</v>
      </c>
      <c r="G10" s="35">
        <v>76.333844096113907</v>
      </c>
      <c r="H10" s="35">
        <v>77.822594514283807</v>
      </c>
      <c r="I10" s="35">
        <v>79.585302261002099</v>
      </c>
      <c r="J10" s="35">
        <v>79.551854426301006</v>
      </c>
      <c r="K10" s="35">
        <v>81.501373818870604</v>
      </c>
      <c r="L10" s="35">
        <v>81.612731340595005</v>
      </c>
      <c r="M10" s="35">
        <v>80.455302048595613</v>
      </c>
      <c r="N10" s="35">
        <v>81.486487122677502</v>
      </c>
      <c r="O10" s="35">
        <v>80.264218942883701</v>
      </c>
      <c r="P10" s="35">
        <v>82.892616183557607</v>
      </c>
      <c r="Q10" s="35">
        <v>82.087788515504613</v>
      </c>
      <c r="R10" s="35">
        <v>80.00320015125439</v>
      </c>
      <c r="S10" s="35">
        <v>75.513228020396596</v>
      </c>
      <c r="T10" s="35">
        <v>74.510098350687301</v>
      </c>
      <c r="U10" s="35">
        <v>71.535986933082896</v>
      </c>
      <c r="V10" s="35">
        <v>71.900872028671998</v>
      </c>
      <c r="W10" s="35">
        <v>71.829843516454403</v>
      </c>
      <c r="X10" s="35">
        <v>68.948702408294892</v>
      </c>
      <c r="Y10" s="35">
        <v>68.116691572043408</v>
      </c>
      <c r="Z10" s="35">
        <v>65.180505759539002</v>
      </c>
      <c r="AA10" s="35">
        <v>64.350817906925599</v>
      </c>
      <c r="AB10" s="35">
        <v>63.832032022121204</v>
      </c>
      <c r="AC10" s="35">
        <v>62.857660369453896</v>
      </c>
      <c r="AD10" s="35">
        <v>62.321305473642596</v>
      </c>
      <c r="AE10" s="35">
        <v>62.138774713401403</v>
      </c>
      <c r="AF10" s="35">
        <v>61.501491950476399</v>
      </c>
      <c r="AG10" s="35">
        <v>62.055977838550298</v>
      </c>
      <c r="AH10" s="35">
        <v>62.0034232595942</v>
      </c>
      <c r="AI10" s="35">
        <v>60.314942348175002</v>
      </c>
    </row>
    <row r="11" spans="1:35" ht="18" customHeight="1" x14ac:dyDescent="0.2">
      <c r="A11" s="31"/>
      <c r="B11" s="31" t="s">
        <v>48</v>
      </c>
      <c r="C11" s="36">
        <v>57.934698973774495</v>
      </c>
      <c r="D11" s="36">
        <v>59.013314076624802</v>
      </c>
      <c r="E11" s="36">
        <v>57.690984481149506</v>
      </c>
      <c r="F11" s="36">
        <v>58.940854421385104</v>
      </c>
      <c r="G11" s="36">
        <v>59.521903032762502</v>
      </c>
      <c r="H11" s="36">
        <v>60.907373203976505</v>
      </c>
      <c r="I11" s="36">
        <v>62.471158003064104</v>
      </c>
      <c r="J11" s="36">
        <v>62.198719826522002</v>
      </c>
      <c r="K11" s="36">
        <v>63.505057532526301</v>
      </c>
      <c r="L11" s="36">
        <v>63.807542808456702</v>
      </c>
      <c r="M11" s="36">
        <v>62.4565592188249</v>
      </c>
      <c r="N11" s="36">
        <v>62.682979319145694</v>
      </c>
      <c r="O11" s="36">
        <v>61.613621707417302</v>
      </c>
      <c r="P11" s="36">
        <v>63.666861859596303</v>
      </c>
      <c r="Q11" s="36">
        <v>63.154841545401105</v>
      </c>
      <c r="R11" s="36">
        <v>61.047250692738899</v>
      </c>
      <c r="S11" s="36">
        <v>56.8502507502958</v>
      </c>
      <c r="T11" s="36">
        <v>56.162147730015597</v>
      </c>
      <c r="U11" s="36">
        <v>53.306028674966903</v>
      </c>
      <c r="V11" s="36">
        <v>53.606428664113601</v>
      </c>
      <c r="W11" s="36">
        <v>53.518871958683896</v>
      </c>
      <c r="X11" s="36">
        <v>50.791078904372</v>
      </c>
      <c r="Y11" s="36">
        <v>49.775194737182197</v>
      </c>
      <c r="Z11" s="36">
        <v>47.377472693032303</v>
      </c>
      <c r="AA11" s="36">
        <v>47.039586351248303</v>
      </c>
      <c r="AB11" s="36">
        <v>46.8244708826305</v>
      </c>
      <c r="AC11" s="36">
        <v>46.329194354292198</v>
      </c>
      <c r="AD11" s="36">
        <v>45.9511459776311</v>
      </c>
      <c r="AE11" s="36">
        <v>46.447033138118897</v>
      </c>
      <c r="AF11" s="36">
        <v>46.198235041132897</v>
      </c>
      <c r="AG11" s="36">
        <v>45.803130792428504</v>
      </c>
      <c r="AH11" s="36">
        <v>46.382737284892102</v>
      </c>
      <c r="AI11" s="36">
        <v>45.392801540169799</v>
      </c>
    </row>
    <row r="12" spans="1:35" ht="18" customHeight="1" x14ac:dyDescent="0.2">
      <c r="A12" s="33"/>
      <c r="B12" s="33" t="s">
        <v>61</v>
      </c>
      <c r="C12" s="37">
        <v>15.9137236284063</v>
      </c>
      <c r="D12" s="37">
        <v>16.083858817425302</v>
      </c>
      <c r="E12" s="37">
        <v>16.375581233595401</v>
      </c>
      <c r="F12" s="37">
        <v>16.539975030910902</v>
      </c>
      <c r="G12" s="37">
        <v>16.811941063351302</v>
      </c>
      <c r="H12" s="37">
        <v>16.915221310307398</v>
      </c>
      <c r="I12" s="37">
        <v>17.114144257937998</v>
      </c>
      <c r="J12" s="37">
        <v>17.353134599779001</v>
      </c>
      <c r="K12" s="37">
        <v>17.9963162863443</v>
      </c>
      <c r="L12" s="37">
        <v>17.805188532138299</v>
      </c>
      <c r="M12" s="37">
        <v>17.998742829770702</v>
      </c>
      <c r="N12" s="37">
        <v>18.803507803531801</v>
      </c>
      <c r="O12" s="37">
        <v>18.6505972354664</v>
      </c>
      <c r="P12" s="37">
        <v>19.225754323961198</v>
      </c>
      <c r="Q12" s="37">
        <v>18.932946970103501</v>
      </c>
      <c r="R12" s="37">
        <v>18.955949458515498</v>
      </c>
      <c r="S12" s="37">
        <v>18.6629772701009</v>
      </c>
      <c r="T12" s="37">
        <v>18.3479506206717</v>
      </c>
      <c r="U12" s="37">
        <v>18.229958258116</v>
      </c>
      <c r="V12" s="37">
        <v>18.294443364558401</v>
      </c>
      <c r="W12" s="37">
        <v>18.3109715577705</v>
      </c>
      <c r="X12" s="37">
        <v>18.157623503922999</v>
      </c>
      <c r="Y12" s="37">
        <v>18.3414968348612</v>
      </c>
      <c r="Z12" s="37">
        <v>17.8030330665067</v>
      </c>
      <c r="AA12" s="37">
        <v>17.311231555677299</v>
      </c>
      <c r="AB12" s="37">
        <v>17.007561139490701</v>
      </c>
      <c r="AC12" s="37">
        <v>16.528466015161701</v>
      </c>
      <c r="AD12" s="37">
        <v>16.370159496011503</v>
      </c>
      <c r="AE12" s="37">
        <v>15.6917415752824</v>
      </c>
      <c r="AF12" s="37">
        <v>15.303256909343499</v>
      </c>
      <c r="AG12" s="37">
        <v>16.252847046121701</v>
      </c>
      <c r="AH12" s="37">
        <v>15.6206859747021</v>
      </c>
      <c r="AI12" s="37">
        <v>14.922140808005199</v>
      </c>
    </row>
    <row r="14" spans="1:35" x14ac:dyDescent="0.2">
      <c r="L14" s="52"/>
    </row>
    <row r="62" spans="2:35" x14ac:dyDescent="0.2">
      <c r="B62" s="5" t="s">
        <v>6</v>
      </c>
      <c r="C62" s="52">
        <f>'Consum Final'!C8/'Consum Final'!$C$8*100</f>
        <v>100</v>
      </c>
      <c r="D62" s="52">
        <f>'Consum Final'!D8/'Consum Final'!$C$8*100</f>
        <v>78.121484814398187</v>
      </c>
      <c r="E62" s="52">
        <f>'Consum Final'!E8/'Consum Final'!$C$8*100</f>
        <v>32.367829021372337</v>
      </c>
      <c r="F62" s="52">
        <f>'Consum Final'!F8/'Consum Final'!$C$8*100</f>
        <v>17.547806524184477</v>
      </c>
      <c r="G62" s="52">
        <f>'Consum Final'!G8/'Consum Final'!$C$8*100</f>
        <v>15.888638920134984</v>
      </c>
      <c r="H62" s="52">
        <f>'Consum Final'!H8/'Consum Final'!$C$8*100</f>
        <v>16.14173228346457</v>
      </c>
      <c r="I62" s="52">
        <f>'Consum Final'!I8/'Consum Final'!$C$8*100</f>
        <v>35.236220472440948</v>
      </c>
      <c r="J62" s="52">
        <f>'Consum Final'!J8/'Consum Final'!$C$8*100</f>
        <v>20.303712035995503</v>
      </c>
      <c r="K62" s="52">
        <f>'Consum Final'!K8/'Consum Final'!$C$8*100</f>
        <v>17.941507311586054</v>
      </c>
      <c r="L62" s="52">
        <f>'Consum Final'!L8/'Consum Final'!$C$8*100</f>
        <v>16.929133858267718</v>
      </c>
      <c r="M62" s="52">
        <f>'Consum Final'!M8/'Consum Final'!$C$8*100</f>
        <v>18.869516310461194</v>
      </c>
      <c r="N62" s="52">
        <f>'Consum Final'!N8/'Consum Final'!$C$8*100</f>
        <v>17.435320584926885</v>
      </c>
      <c r="O62" s="52">
        <f>'Consum Final'!O8/'Consum Final'!$C$8*100</f>
        <v>10.17997750281215</v>
      </c>
      <c r="P62" s="52">
        <f>'Consum Final'!P8/'Consum Final'!$C$8*100</f>
        <v>7.9023266029246351</v>
      </c>
      <c r="Q62" s="52">
        <f>'Consum Final'!Q8/'Consum Final'!$C$8*100</f>
        <v>7.754457902137232</v>
      </c>
      <c r="R62" s="52">
        <f>'Consum Final'!R8/'Consum Final'!$C$8*100</f>
        <v>7.7422331833520817</v>
      </c>
      <c r="S62" s="52">
        <f>'Consum Final'!S8/'Consum Final'!$C$8*100</f>
        <v>8.3995725815523059</v>
      </c>
      <c r="T62" s="52">
        <f>'Consum Final'!T8/'Consum Final'!$C$8*100</f>
        <v>18.125899606299214</v>
      </c>
      <c r="U62" s="52">
        <f>'Consum Final'!U8/'Consum Final'!$C$8*100</f>
        <v>26.469722159730036</v>
      </c>
      <c r="V62" s="52">
        <f>'Consum Final'!V8/'Consum Final'!$C$8*100</f>
        <v>7.9825994094488193</v>
      </c>
      <c r="W62" s="52">
        <f>'Consum Final'!W8/'Consum Final'!$C$8*100</f>
        <v>7.3276868327823399</v>
      </c>
      <c r="X62" s="52">
        <f>'Consum Final'!X8/'Consum Final'!$C$8*100</f>
        <v>7.5012990579725809</v>
      </c>
      <c r="Y62" s="52">
        <f>'Consum Final'!Y8/'Consum Final'!$C$8*100</f>
        <v>5.5805759042544159</v>
      </c>
      <c r="Z62" s="52">
        <f>'Consum Final'!Z8/'Consum Final'!$C$8*100</f>
        <v>5.6468586493381059</v>
      </c>
      <c r="AA62" s="52">
        <f>'Consum Final'!AA8/'Consum Final'!$C$8*100</f>
        <v>5.6755790547054552</v>
      </c>
      <c r="AB62" s="52">
        <f>'Consum Final'!AB8/'Consum Final'!$C$8*100</f>
        <v>5.7670584926884132</v>
      </c>
      <c r="AC62" s="52">
        <f>'Consum Final'!AC8/'Consum Final'!$C$8*100</f>
        <v>5.7694150731158613</v>
      </c>
      <c r="AD62" s="52">
        <f>'Consum Final'!AD8/'Consum Final'!$C$8*100</f>
        <v>6.155314960629922</v>
      </c>
      <c r="AE62" s="52">
        <f>'Consum Final'!AE8/'Consum Final'!$C$8*100</f>
        <v>5.4671203599550058</v>
      </c>
      <c r="AF62" s="52">
        <f>'Consum Final'!AF8/'Consum Final'!$C$8*100</f>
        <v>4.379898762654669</v>
      </c>
      <c r="AG62" s="52">
        <f>'Consum Final'!AG8/'Consum Final'!$C$8*100</f>
        <v>4.5357705286839156</v>
      </c>
      <c r="AH62" s="52">
        <f>'Consum Final'!AH8/'Consum Final'!$C$8*100</f>
        <v>6.1705202474690672</v>
      </c>
      <c r="AI62" s="52">
        <f>'Consum Final'!AI8/'Consum Final'!$C$8*100</f>
        <v>5.9407283464566936</v>
      </c>
    </row>
    <row r="63" spans="2:35" x14ac:dyDescent="0.2">
      <c r="B63" s="5" t="s">
        <v>29</v>
      </c>
      <c r="C63" s="52">
        <f>'Consum Final'!C11/'Consum Final'!$C$11*100</f>
        <v>100</v>
      </c>
      <c r="D63" s="52">
        <f>'Consum Final'!D11/'Consum Final'!$C$11*100</f>
        <v>104.81416660226972</v>
      </c>
      <c r="E63" s="52">
        <f>'Consum Final'!E11/'Consum Final'!$C$11*100</f>
        <v>105.31515415731492</v>
      </c>
      <c r="F63" s="52">
        <f>'Consum Final'!F11/'Consum Final'!$C$11*100</f>
        <v>108.28851654473853</v>
      </c>
      <c r="G63" s="52">
        <f>'Consum Final'!G11/'Consum Final'!$C$11*100</f>
        <v>113.06191114706594</v>
      </c>
      <c r="H63" s="52">
        <f>'Consum Final'!H11/'Consum Final'!$C$11*100</f>
        <v>119.27838744581874</v>
      </c>
      <c r="I63" s="52">
        <f>'Consum Final'!I11/'Consum Final'!$C$11*100</f>
        <v>122.57970752491146</v>
      </c>
      <c r="J63" s="52">
        <f>'Consum Final'!J11/'Consum Final'!$C$11*100</f>
        <v>124.75622274227511</v>
      </c>
      <c r="K63" s="52">
        <f>'Consum Final'!K11/'Consum Final'!$C$11*100</f>
        <v>130.08800884044538</v>
      </c>
      <c r="L63" s="52">
        <f>'Consum Final'!L11/'Consum Final'!$C$11*100</f>
        <v>134.44296983732031</v>
      </c>
      <c r="M63" s="52">
        <f>'Consum Final'!M11/'Consum Final'!$C$11*100</f>
        <v>134.49739701469554</v>
      </c>
      <c r="N63" s="52">
        <f>'Consum Final'!N11/'Consum Final'!$C$11*100</f>
        <v>138.23052484258451</v>
      </c>
      <c r="O63" s="52">
        <f>'Consum Final'!O11/'Consum Final'!$C$11*100</f>
        <v>139.73748601429836</v>
      </c>
      <c r="P63" s="52">
        <f>'Consum Final'!P11/'Consum Final'!$C$11*100</f>
        <v>144.39414368459239</v>
      </c>
      <c r="Q63" s="52">
        <f>'Consum Final'!Q11/'Consum Final'!$C$11*100</f>
        <v>149.60868199874776</v>
      </c>
      <c r="R63" s="52">
        <f>'Consum Final'!R11/'Consum Final'!$C$11*100</f>
        <v>149.46159564673641</v>
      </c>
      <c r="S63" s="52">
        <f>'Consum Final'!S11/'Consum Final'!$C$11*100</f>
        <v>146.21868199988486</v>
      </c>
      <c r="T63" s="52">
        <f>'Consum Final'!T11/'Consum Final'!$C$11*100</f>
        <v>149.22277653660473</v>
      </c>
      <c r="U63" s="52">
        <f>'Consum Final'!U11/'Consum Final'!$C$11*100</f>
        <v>136.17212531152262</v>
      </c>
      <c r="V63" s="52">
        <f>'Consum Final'!V11/'Consum Final'!$C$11*100</f>
        <v>130.98562773556557</v>
      </c>
      <c r="W63" s="52">
        <f>'Consum Final'!W11/'Consum Final'!$C$11*100</f>
        <v>128.07051498892608</v>
      </c>
      <c r="X63" s="52">
        <f>'Consum Final'!X11/'Consum Final'!$C$11*100</f>
        <v>117.50201049476713</v>
      </c>
      <c r="Y63" s="52">
        <f>'Consum Final'!Y11/'Consum Final'!$C$11*100</f>
        <v>107.28199610675821</v>
      </c>
      <c r="Z63" s="52">
        <f>'Consum Final'!Z11/'Consum Final'!$C$11*100</f>
        <v>101.74852587872425</v>
      </c>
      <c r="AA63" s="52">
        <f>'Consum Final'!AA11/'Consum Final'!$C$11*100</f>
        <v>106.3634598074679</v>
      </c>
      <c r="AB63" s="52">
        <f>'Consum Final'!AB11/'Consum Final'!$C$11*100</f>
        <v>110.53302426325364</v>
      </c>
      <c r="AC63" s="52">
        <f>'Consum Final'!AC11/'Consum Final'!$C$11*100</f>
        <v>114.42758041910382</v>
      </c>
      <c r="AD63" s="52">
        <f>'Consum Final'!AD11/'Consum Final'!$C$11*100</f>
        <v>115.20012531207713</v>
      </c>
      <c r="AE63" s="52">
        <f>'Consum Final'!AE11/'Consum Final'!$C$11*100</f>
        <v>118.60844957844365</v>
      </c>
      <c r="AF63" s="52">
        <f>'Consum Final'!AF11/'Consum Final'!$C$11*100</f>
        <v>120.55738942239158</v>
      </c>
      <c r="AG63" s="52">
        <f>'Consum Final'!AG11/'Consum Final'!$C$11*100</f>
        <v>100.99690877760385</v>
      </c>
      <c r="AH63" s="52">
        <f>'Consum Final'!AH11/'Consum Final'!$C$11*100</f>
        <v>109.95467333827608</v>
      </c>
      <c r="AI63" s="52">
        <f>'Consum Final'!AI11/'Consum Final'!$C$11*100</f>
        <v>117.76824270125086</v>
      </c>
    </row>
    <row r="64" spans="2:35" x14ac:dyDescent="0.2">
      <c r="B64" s="5" t="s">
        <v>7</v>
      </c>
      <c r="C64" s="52">
        <f>'Consum Final'!C19/'Consum Final'!$C$19*100</f>
        <v>100</v>
      </c>
      <c r="D64" s="52">
        <f>'Consum Final'!D19/'Consum Final'!$C$19*100</f>
        <v>111.93708252531782</v>
      </c>
      <c r="E64" s="52">
        <f>'Consum Final'!E19/'Consum Final'!$C$19*100</f>
        <v>116.28959276018098</v>
      </c>
      <c r="F64" s="52">
        <f>'Consum Final'!F19/'Consum Final'!$C$19*100</f>
        <v>114.02714932126696</v>
      </c>
      <c r="G64" s="52">
        <f>'Consum Final'!G19/'Consum Final'!$C$19*100</f>
        <v>118.33656539538893</v>
      </c>
      <c r="H64" s="52">
        <f>'Consum Final'!H19/'Consum Final'!$C$19*100</f>
        <v>128.456510809452</v>
      </c>
      <c r="I64" s="52">
        <f>'Consum Final'!I19/'Consum Final'!$C$19*100</f>
        <v>142.98642533936652</v>
      </c>
      <c r="J64" s="52">
        <f>'Consum Final'!J19/'Consum Final'!$C$19*100</f>
        <v>155.40472599296129</v>
      </c>
      <c r="K64" s="52">
        <f>'Consum Final'!K19/'Consum Final'!$C$19*100</f>
        <v>168.6705451411334</v>
      </c>
      <c r="L64" s="52">
        <f>'Consum Final'!L19/'Consum Final'!$C$19*100</f>
        <v>185.80047403576816</v>
      </c>
      <c r="M64" s="52">
        <f>'Consum Final'!M19/'Consum Final'!$C$19*100</f>
        <v>194.41210906672555</v>
      </c>
      <c r="N64" s="52">
        <f>'Consum Final'!N19/'Consum Final'!$C$19*100</f>
        <v>206.93076283653667</v>
      </c>
      <c r="O64" s="52">
        <f>'Consum Final'!O19/'Consum Final'!$C$19*100</f>
        <v>213.16397881575736</v>
      </c>
      <c r="P64" s="52">
        <f>'Consum Final'!P19/'Consum Final'!$C$19*100</f>
        <v>248.69976389758745</v>
      </c>
      <c r="Q64" s="52">
        <f>'Consum Final'!Q19/'Consum Final'!$C$19*100</f>
        <v>255.24815682021406</v>
      </c>
      <c r="R64" s="52">
        <f>'Consum Final'!R19/'Consum Final'!$C$19*100</f>
        <v>258.9377535174043</v>
      </c>
      <c r="S64" s="52">
        <f>'Consum Final'!S19/'Consum Final'!$C$19*100</f>
        <v>245.70465916103862</v>
      </c>
      <c r="T64" s="52">
        <f>'Consum Final'!T19/'Consum Final'!$C$19*100</f>
        <v>243.60572514669684</v>
      </c>
      <c r="U64" s="52">
        <f>'Consum Final'!U19/'Consum Final'!$C$19*100</f>
        <v>240.38175964143363</v>
      </c>
      <c r="V64" s="52">
        <f>'Consum Final'!V19/'Consum Final'!$C$19*100</f>
        <v>226.96051783212167</v>
      </c>
      <c r="W64" s="52">
        <f>'Consum Final'!W19/'Consum Final'!$C$19*100</f>
        <v>235.66487152196149</v>
      </c>
      <c r="X64" s="52">
        <f>'Consum Final'!X19/'Consum Final'!$C$19*100</f>
        <v>228.24287809902034</v>
      </c>
      <c r="Y64" s="52">
        <f>'Consum Final'!Y19/'Consum Final'!$C$19*100</f>
        <v>226.4384071510508</v>
      </c>
      <c r="Z64" s="52">
        <f>'Consum Final'!Z19/'Consum Final'!$C$19*100</f>
        <v>223.11559313667598</v>
      </c>
      <c r="AA64" s="52">
        <f>'Consum Final'!AA19/'Consum Final'!$C$19*100</f>
        <v>205.74291765274438</v>
      </c>
      <c r="AB64" s="52">
        <f>'Consum Final'!AB19/'Consum Final'!$C$19*100</f>
        <v>208.14096409661423</v>
      </c>
      <c r="AC64" s="52">
        <f>'Consum Final'!AC19/'Consum Final'!$C$19*100</f>
        <v>204.33305241559361</v>
      </c>
      <c r="AD64" s="52">
        <f>'Consum Final'!AD19/'Consum Final'!$C$19*100</f>
        <v>213.35581112308338</v>
      </c>
      <c r="AE64" s="52">
        <f>'Consum Final'!AE19/'Consum Final'!$C$19*100</f>
        <v>223.91444050921353</v>
      </c>
      <c r="AF64" s="52">
        <f>'Consum Final'!AF19/'Consum Final'!$C$19*100</f>
        <v>221.01942049956116</v>
      </c>
      <c r="AG64" s="52">
        <f>'Consum Final'!AG19/'Consum Final'!$C$19*100</f>
        <v>203.27456720881275</v>
      </c>
      <c r="AH64" s="52">
        <f>'Consum Final'!AH19/'Consum Final'!$C$19*100</f>
        <v>214.38297923144009</v>
      </c>
      <c r="AI64" s="52">
        <f>'Consum Final'!AI19/'Consum Final'!$C$19*100</f>
        <v>202.07889366871942</v>
      </c>
    </row>
    <row r="65" spans="2:35" x14ac:dyDescent="0.2">
      <c r="B65" s="5" t="s">
        <v>58</v>
      </c>
      <c r="C65" s="52">
        <f>'Consum Final'!C21/'Consum Final'!$C$21*100</f>
        <v>100</v>
      </c>
      <c r="D65" s="52">
        <f>'Consum Final'!D21/'Consum Final'!$C$21*100</f>
        <v>103.79797583018633</v>
      </c>
      <c r="E65" s="52">
        <f>'Consum Final'!E21/'Consum Final'!$C$21*100</f>
        <v>106.73742703342785</v>
      </c>
      <c r="F65" s="52">
        <f>'Consum Final'!F21/'Consum Final'!$C$21*100</f>
        <v>106.08401638805307</v>
      </c>
      <c r="G65" s="52">
        <f>'Consum Final'!G21/'Consum Final'!$C$21*100</f>
        <v>110.52405965819942</v>
      </c>
      <c r="H65" s="52">
        <f>'Consum Final'!H21/'Consum Final'!$C$21*100</f>
        <v>115.09514484161885</v>
      </c>
      <c r="I65" s="52">
        <f>'Consum Final'!I21/'Consum Final'!$C$21*100</f>
        <v>119.35987995514108</v>
      </c>
      <c r="J65" s="52">
        <f>'Consum Final'!J21/'Consum Final'!$C$21*100</f>
        <v>124.53645384600634</v>
      </c>
      <c r="K65" s="52">
        <f>'Consum Final'!K21/'Consum Final'!$C$21*100</f>
        <v>132.89772659211715</v>
      </c>
      <c r="L65" s="52">
        <f>'Consum Final'!L21/'Consum Final'!$C$21*100</f>
        <v>137.14021294841132</v>
      </c>
      <c r="M65" s="52">
        <f>'Consum Final'!M21/'Consum Final'!$C$21*100</f>
        <v>143.34447334291679</v>
      </c>
      <c r="N65" s="52">
        <f>'Consum Final'!N21/'Consum Final'!$C$21*100</f>
        <v>154.55471552398436</v>
      </c>
      <c r="O65" s="52">
        <f>'Consum Final'!O21/'Consum Final'!$C$21*100</f>
        <v>158.05981403424093</v>
      </c>
      <c r="P65" s="52">
        <f>'Consum Final'!P21/'Consum Final'!$C$21*100</f>
        <v>168.97573770285018</v>
      </c>
      <c r="Q65" s="52">
        <f>'Consum Final'!Q21/'Consum Final'!$C$21*100</f>
        <v>173.46736824253554</v>
      </c>
      <c r="R65" s="52">
        <f>'Consum Final'!R21/'Consum Final'!$C$21*100</f>
        <v>180.56567834953029</v>
      </c>
      <c r="S65" s="52">
        <f>'Consum Final'!S21/'Consum Final'!$C$21*100</f>
        <v>185.28915901294371</v>
      </c>
      <c r="T65" s="52">
        <f>'Consum Final'!T21/'Consum Final'!$C$21*100</f>
        <v>187.92726725704915</v>
      </c>
      <c r="U65" s="52">
        <f>'Consum Final'!U21/'Consum Final'!$C$21*100</f>
        <v>184.9285324363909</v>
      </c>
      <c r="V65" s="52">
        <f>'Consum Final'!V21/'Consum Final'!$C$21*100</f>
        <v>177.49824852827811</v>
      </c>
      <c r="W65" s="52">
        <f>'Consum Final'!W21/'Consum Final'!$C$21*100</f>
        <v>178.91732492988211</v>
      </c>
      <c r="X65" s="52">
        <f>'Consum Final'!X21/'Consum Final'!$C$21*100</f>
        <v>176.34909117264073</v>
      </c>
      <c r="Y65" s="52">
        <f>'Consum Final'!Y21/'Consum Final'!$C$21*100</f>
        <v>172.37117433642069</v>
      </c>
      <c r="Z65" s="52">
        <f>'Consum Final'!Z21/'Consum Final'!$C$21*100</f>
        <v>165.73730141437403</v>
      </c>
      <c r="AA65" s="52">
        <f>'Consum Final'!AA21/'Consum Final'!$C$21*100</f>
        <v>163.70885843248519</v>
      </c>
      <c r="AB65" s="52">
        <f>'Consum Final'!AB21/'Consum Final'!$C$21*100</f>
        <v>167.01672686712109</v>
      </c>
      <c r="AC65" s="52">
        <f>'Consum Final'!AC21/'Consum Final'!$C$21*100</f>
        <v>167.83054904648054</v>
      </c>
      <c r="AD65" s="52">
        <f>'Consum Final'!AD21/'Consum Final'!$C$21*100</f>
        <v>171.68884971014307</v>
      </c>
      <c r="AE65" s="52">
        <f>'Consum Final'!AE21/'Consum Final'!$C$21*100</f>
        <v>169.50470586458005</v>
      </c>
      <c r="AF65" s="52">
        <f>'Consum Final'!AF21/'Consum Final'!$C$21*100</f>
        <v>168.61439692455079</v>
      </c>
      <c r="AG65" s="52">
        <f>'Consum Final'!AG21/'Consum Final'!$C$21*100</f>
        <v>157.69006068112458</v>
      </c>
      <c r="AH65" s="52">
        <f>'Consum Final'!AH21/'Consum Final'!$C$21*100</f>
        <v>160.91388393495617</v>
      </c>
      <c r="AI65" s="52">
        <f>'Consum Final'!AI21/'Consum Final'!$C$21*100</f>
        <v>162.21711827728268</v>
      </c>
    </row>
    <row r="66" spans="2:35" x14ac:dyDescent="0.2">
      <c r="B66" s="5" t="s">
        <v>59</v>
      </c>
      <c r="C66" s="52">
        <f>'Consum Final'!C23/'Consum Final'!$C$23*100</f>
        <v>100</v>
      </c>
      <c r="D66" s="52">
        <f>'Consum Final'!D23/'Consum Final'!$C$23*100</f>
        <v>107.75740479548661</v>
      </c>
      <c r="E66" s="52">
        <f>'Consum Final'!E23/'Consum Final'!$C$23*100</f>
        <v>95.06346967559945</v>
      </c>
      <c r="F66" s="52">
        <f>'Consum Final'!F23/'Consum Final'!$C$23*100</f>
        <v>72.496473906911149</v>
      </c>
      <c r="G66" s="52">
        <f>'Consum Final'!G23/'Consum Final'!$C$23*100</f>
        <v>53.831687823225202</v>
      </c>
      <c r="H66" s="52">
        <f>'Consum Final'!H23/'Consum Final'!$C$23*100</f>
        <v>50.869769628584862</v>
      </c>
      <c r="I66" s="52">
        <f>'Consum Final'!I23/'Consum Final'!$C$23*100</f>
        <v>50.916784203102971</v>
      </c>
      <c r="J66" s="52">
        <f>'Consum Final'!J23/'Consum Final'!$C$23*100</f>
        <v>45.039962388340392</v>
      </c>
      <c r="K66" s="52">
        <f>'Consum Final'!K23/'Consum Final'!$C$23*100</f>
        <v>44.757874941231783</v>
      </c>
      <c r="L66" s="52">
        <f>'Consum Final'!L23/'Consum Final'!$C$23*100</f>
        <v>43.676539727315465</v>
      </c>
      <c r="M66" s="52">
        <f>'Consum Final'!M23/'Consum Final'!$C$23*100</f>
        <v>41.419840150446639</v>
      </c>
      <c r="N66" s="52">
        <f>'Consum Final'!N23/'Consum Final'!$C$23*100</f>
        <v>41.889985895627646</v>
      </c>
      <c r="O66" s="52">
        <f>'Consum Final'!O23/'Consum Final'!$C$23*100</f>
        <v>40.056417489421719</v>
      </c>
      <c r="P66" s="52">
        <f>'Consum Final'!P23/'Consum Final'!$C$23*100</f>
        <v>52.977751843737117</v>
      </c>
      <c r="Q66" s="52">
        <f>'Consum Final'!Q23/'Consum Final'!$C$23*100</f>
        <v>56.578995912257177</v>
      </c>
      <c r="R66" s="52">
        <f>'Consum Final'!R23/'Consum Final'!$C$23*100</f>
        <v>65.284177097063818</v>
      </c>
      <c r="S66" s="52">
        <f>'Consum Final'!S23/'Consum Final'!$C$23*100</f>
        <v>67.089424109720724</v>
      </c>
      <c r="T66" s="52">
        <f>'Consum Final'!T23/'Consum Final'!$C$23*100</f>
        <v>87.357737417185007</v>
      </c>
      <c r="U66" s="52">
        <f>'Consum Final'!U23/'Consum Final'!$C$23*100</f>
        <v>109.45339107500864</v>
      </c>
      <c r="V66" s="52">
        <f>'Consum Final'!V23/'Consum Final'!$C$23*100</f>
        <v>162.533242477069</v>
      </c>
      <c r="W66" s="52">
        <f>'Consum Final'!W23/'Consum Final'!$C$23*100</f>
        <v>205.29083692482112</v>
      </c>
      <c r="X66" s="52">
        <f>'Consum Final'!X23/'Consum Final'!$C$23*100</f>
        <v>239.21524532319043</v>
      </c>
      <c r="Y66" s="52">
        <f>'Consum Final'!Y23/'Consum Final'!$C$23*100</f>
        <v>275.98740000573468</v>
      </c>
      <c r="Z66" s="52">
        <f>'Consum Final'!Z23/'Consum Final'!$C$23*100</f>
        <v>181.66688813506337</v>
      </c>
      <c r="AA66" s="52">
        <f>'Consum Final'!AA23/'Consum Final'!$C$23*100</f>
        <v>202.67377849167306</v>
      </c>
      <c r="AB66" s="52">
        <f>'Consum Final'!AB23/'Consum Final'!$C$23*100</f>
        <v>220.61812592429192</v>
      </c>
      <c r="AC66" s="52">
        <f>'Consum Final'!AC23/'Consum Final'!$C$23*100</f>
        <v>241.10496285035049</v>
      </c>
      <c r="AD66" s="52">
        <f>'Consum Final'!AD23/'Consum Final'!$C$23*100</f>
        <v>277.00418848651645</v>
      </c>
      <c r="AE66" s="52">
        <f>'Consum Final'!AE23/'Consum Final'!$C$23*100</f>
        <v>327.55566137763202</v>
      </c>
      <c r="AF66" s="52">
        <f>'Consum Final'!AF23/'Consum Final'!$C$23*100</f>
        <v>363.42087373806703</v>
      </c>
      <c r="AG66" s="52">
        <f>'Consum Final'!AG23/'Consum Final'!$C$23*100</f>
        <v>361.05994421283117</v>
      </c>
      <c r="AH66" s="52">
        <f>'Consum Final'!AH23/'Consum Final'!$C$23*100</f>
        <v>372.36393794519188</v>
      </c>
      <c r="AI66" s="52">
        <f>'Consum Final'!AI23/'Consum Final'!$C$23*100</f>
        <v>398.13452539659926</v>
      </c>
    </row>
    <row r="67" spans="2:35" x14ac:dyDescent="0.2">
      <c r="B67" s="5" t="s">
        <v>10</v>
      </c>
      <c r="C67" s="52">
        <f>('Consum Final'!C8+'Consum Final'!C20+'Consum Final'!C22)/('Consum Final'!$C$8+'Consum Final'!$C$20+'Consum Final'!$C$22)*100</f>
        <v>100</v>
      </c>
      <c r="D67" s="52">
        <f>('Consum Final'!D8+'Consum Final'!D20+'Consum Final'!D22)/('Consum Final'!$C$8+'Consum Final'!$C$20+'Consum Final'!$C$22)*100</f>
        <v>75.357749211739034</v>
      </c>
      <c r="E67" s="52">
        <f>('Consum Final'!E8+'Consum Final'!E20+'Consum Final'!E22)/('Consum Final'!$C$8+'Consum Final'!$C$20+'Consum Final'!$C$22)*100</f>
        <v>34.634974533106963</v>
      </c>
      <c r="F67" s="52">
        <f>('Consum Final'!F8+'Consum Final'!F20+'Consum Final'!F22)/('Consum Final'!$C$8+'Consum Final'!$C$20+'Consum Final'!$C$22)*100</f>
        <v>21.877273829735632</v>
      </c>
      <c r="G67" s="52">
        <f>('Consum Final'!G8+'Consum Final'!G20+'Consum Final'!G22)/('Consum Final'!$C$8+'Consum Final'!$C$20+'Consum Final'!$C$22)*100</f>
        <v>18.627213194276013</v>
      </c>
      <c r="H67" s="52">
        <f>('Consum Final'!H8+'Consum Final'!H20+'Consum Final'!H22)/('Consum Final'!$C$8+'Consum Final'!$C$20+'Consum Final'!$C$22)*100</f>
        <v>18.991025951976717</v>
      </c>
      <c r="I67" s="52">
        <f>('Consum Final'!I8+'Consum Final'!I20+'Consum Final'!I22)/('Consum Final'!$C$8+'Consum Final'!$C$20+'Consum Final'!$C$22)*100</f>
        <v>34.877516371574096</v>
      </c>
      <c r="J67" s="52">
        <f>('Consum Final'!J8+'Consum Final'!J20+'Consum Final'!J22)/('Consum Final'!$C$8+'Consum Final'!$C$20+'Consum Final'!$C$22)*100</f>
        <v>21.173902498180937</v>
      </c>
      <c r="K67" s="52">
        <f>('Consum Final'!K8+'Consum Final'!K20+'Consum Final'!K22)/('Consum Final'!$C$8+'Consum Final'!$C$20+'Consum Final'!$C$22)*100</f>
        <v>19.403347077370849</v>
      </c>
      <c r="L67" s="52">
        <f>('Consum Final'!L8+'Consum Final'!L20+'Consum Final'!L22)/('Consum Final'!$C$8+'Consum Final'!$C$20+'Consum Final'!$C$22)*100</f>
        <v>18.481688091195732</v>
      </c>
      <c r="M67" s="52">
        <f>('Consum Final'!M8+'Consum Final'!M20+'Consum Final'!M22)/('Consum Final'!$C$8+'Consum Final'!$C$20+'Consum Final'!$C$22)*100</f>
        <v>21.198156682027651</v>
      </c>
      <c r="N67" s="52">
        <f>('Consum Final'!N8+'Consum Final'!N20+'Consum Final'!N22)/('Consum Final'!$C$8+'Consum Final'!$C$20+'Consum Final'!$C$22)*100</f>
        <v>19.209313606597142</v>
      </c>
      <c r="O67" s="52">
        <f>('Consum Final'!O8+'Consum Final'!O20+'Consum Final'!O22)/('Consum Final'!$C$8+'Consum Final'!$C$20+'Consum Final'!$C$22)*100</f>
        <v>14.16444336648072</v>
      </c>
      <c r="P67" s="52">
        <f>('Consum Final'!P8+'Consum Final'!P20+'Consum Final'!P22)/('Consum Final'!$C$8+'Consum Final'!$C$20+'Consum Final'!$C$22)*100</f>
        <v>18.266852838205729</v>
      </c>
      <c r="Q67" s="52">
        <f>('Consum Final'!Q8+'Consum Final'!Q20+'Consum Final'!Q22)/('Consum Final'!$C$8+'Consum Final'!$C$20+'Consum Final'!$C$22)*100</f>
        <v>20.248921909320352</v>
      </c>
      <c r="R67" s="52">
        <f>('Consum Final'!R8+'Consum Final'!R20+'Consum Final'!R22)/('Consum Final'!$C$8+'Consum Final'!$C$20+'Consum Final'!$C$22)*100</f>
        <v>20.562748699954188</v>
      </c>
      <c r="S67" s="52">
        <f>('Consum Final'!S8+'Consum Final'!S20+'Consum Final'!S22)/('Consum Final'!$C$8+'Consum Final'!$C$20+'Consum Final'!$C$22)*100</f>
        <v>20.55987919305387</v>
      </c>
      <c r="T67" s="52">
        <f>('Consum Final'!T8+'Consum Final'!T20+'Consum Final'!T22)/('Consum Final'!$C$8+'Consum Final'!$C$20+'Consum Final'!$C$22)*100</f>
        <v>31.259192902455059</v>
      </c>
      <c r="U67" s="52">
        <f>('Consum Final'!U8+'Consum Final'!U20+'Consum Final'!U22)/('Consum Final'!$C$8+'Consum Final'!$C$20+'Consum Final'!$C$22)*100</f>
        <v>35.645404931981837</v>
      </c>
      <c r="V67" s="52">
        <f>('Consum Final'!V8+'Consum Final'!V20+'Consum Final'!V22)/('Consum Final'!$C$8+'Consum Final'!$C$20+'Consum Final'!$C$22)*100</f>
        <v>18.916659579144099</v>
      </c>
      <c r="W67" s="52">
        <f>('Consum Final'!W8+'Consum Final'!W20+'Consum Final'!W22)/('Consum Final'!$C$8+'Consum Final'!$C$20+'Consum Final'!$C$22)*100</f>
        <v>24.164778751108056</v>
      </c>
      <c r="X67" s="52">
        <f>('Consum Final'!X8+'Consum Final'!X20+'Consum Final'!X22)/('Consum Final'!$C$8+'Consum Final'!$C$20+'Consum Final'!$C$22)*100</f>
        <v>26.628043587747712</v>
      </c>
      <c r="Y67" s="52">
        <f>('Consum Final'!Y8+'Consum Final'!Y20+'Consum Final'!Y22)/('Consum Final'!$C$8+'Consum Final'!$C$20+'Consum Final'!$C$22)*100</f>
        <v>25.505323922470385</v>
      </c>
      <c r="Z67" s="52">
        <f>('Consum Final'!Z8+'Consum Final'!Z20+'Consum Final'!Z22)/('Consum Final'!$C$8+'Consum Final'!$C$20+'Consum Final'!$C$22)*100</f>
        <v>23.59525131820995</v>
      </c>
      <c r="AA67" s="52">
        <f>('Consum Final'!AA8+'Consum Final'!AA20+'Consum Final'!AA22)/('Consum Final'!$C$8+'Consum Final'!$C$20+'Consum Final'!$C$22)*100</f>
        <v>25.282661765202768</v>
      </c>
      <c r="AB67" s="52">
        <f>('Consum Final'!AB8+'Consum Final'!AB20+'Consum Final'!AB22)/('Consum Final'!$C$8+'Consum Final'!$C$20+'Consum Final'!$C$22)*100</f>
        <v>27.270551198326075</v>
      </c>
      <c r="AC67" s="52">
        <f>('Consum Final'!AC8+'Consum Final'!AC20+'Consum Final'!AC22)/('Consum Final'!$C$8+'Consum Final'!$C$20+'Consum Final'!$C$22)*100</f>
        <v>29.751326737015525</v>
      </c>
      <c r="AD67" s="52">
        <f>('Consum Final'!AD8+'Consum Final'!AD20+'Consum Final'!AD22)/('Consum Final'!$C$8+'Consum Final'!$C$20+'Consum Final'!$C$22)*100</f>
        <v>30.424664159790932</v>
      </c>
      <c r="AE67" s="52">
        <f>('Consum Final'!AE8+'Consum Final'!AE20+'Consum Final'!AE22)/('Consum Final'!$C$8+'Consum Final'!$C$20+'Consum Final'!$C$22)*100</f>
        <v>24.371157358268302</v>
      </c>
      <c r="AF67" s="52">
        <f>('Consum Final'!AF8+'Consum Final'!AF20+'Consum Final'!AF22)/('Consum Final'!$C$8+'Consum Final'!$C$20+'Consum Final'!$C$22)*100</f>
        <v>26.226286895562872</v>
      </c>
      <c r="AG67" s="52">
        <f>('Consum Final'!AG8+'Consum Final'!AG20+'Consum Final'!AG22)/('Consum Final'!$C$8+'Consum Final'!$C$20+'Consum Final'!$C$22)*100</f>
        <v>26.426279384108032</v>
      </c>
      <c r="AH67" s="52">
        <f>('Consum Final'!AH8+'Consum Final'!AH20+'Consum Final'!AH22)/('Consum Final'!$C$8+'Consum Final'!$C$20+'Consum Final'!$C$22)*100</f>
        <v>31.118263497586469</v>
      </c>
      <c r="AI67" s="52">
        <f>('Consum Final'!AI8+'Consum Final'!AI20+'Consum Final'!AI22)/('Consum Final'!$C$8+'Consum Final'!$C$20+'Consum Final'!$C$22)*100</f>
        <v>30.08789447722096</v>
      </c>
    </row>
    <row r="68" spans="2:35" x14ac:dyDescent="0.2">
      <c r="B68" s="5" t="s">
        <v>3</v>
      </c>
      <c r="C68" s="52">
        <f>'Consum Final'!C30/'Consum Final'!$C$30*100</f>
        <v>100</v>
      </c>
      <c r="D68" s="52">
        <f>'Consum Final'!D30/'Consum Final'!$C$30*100</f>
        <v>104.43662009906201</v>
      </c>
      <c r="E68" s="52">
        <f>'Consum Final'!E30/'Consum Final'!$C$30*100</f>
        <v>104.03340235552257</v>
      </c>
      <c r="F68" s="52">
        <f>'Consum Final'!F30/'Consum Final'!$C$30*100</f>
        <v>104.32354984959728</v>
      </c>
      <c r="G68" s="52">
        <f>'Consum Final'!G30/'Consum Final'!$C$30*100</f>
        <v>108.14008124639558</v>
      </c>
      <c r="H68" s="52">
        <f>'Consum Final'!H30/'Consum Final'!$C$30*100</f>
        <v>114.10787385327932</v>
      </c>
      <c r="I68" s="52">
        <f>'Consum Final'!I30/'Consum Final'!$C$30*100</f>
        <v>119.60976667308871</v>
      </c>
      <c r="J68" s="52">
        <f>'Consum Final'!J30/'Consum Final'!$C$30*100</f>
        <v>123.02672292272045</v>
      </c>
      <c r="K68" s="52">
        <f>'Consum Final'!K30/'Consum Final'!$C$30*100</f>
        <v>129.69685710215865</v>
      </c>
      <c r="L68" s="52">
        <f>'Consum Final'!L30/'Consum Final'!$C$30*100</f>
        <v>135.45865022315661</v>
      </c>
      <c r="M68" s="52">
        <f>'Consum Final'!M30/'Consum Final'!$C$30*100</f>
        <v>138.07785744615836</v>
      </c>
      <c r="N68" s="52">
        <f>'Consum Final'!N30/'Consum Final'!$C$30*100</f>
        <v>144.330982979737</v>
      </c>
      <c r="O68" s="52">
        <f>'Consum Final'!O30/'Consum Final'!$C$30*100</f>
        <v>146.58222014278613</v>
      </c>
      <c r="P68" s="52">
        <f>'Consum Final'!P30/'Consum Final'!$C$30*100</f>
        <v>156.99556988798773</v>
      </c>
      <c r="Q68" s="52">
        <f>'Consum Final'!Q30/'Consum Final'!$C$30*100</f>
        <v>162.07227006594863</v>
      </c>
      <c r="R68" s="52">
        <f>'Consum Final'!R30/'Consum Final'!$C$30*100</f>
        <v>164.22059039892201</v>
      </c>
      <c r="S68" s="52">
        <f>'Consum Final'!S30/'Consum Final'!$C$30*100</f>
        <v>161.555856844435</v>
      </c>
      <c r="T68" s="52">
        <f>'Consum Final'!T30/'Consum Final'!$C$30*100</f>
        <v>164.45533271970683</v>
      </c>
      <c r="U68" s="52">
        <f>'Consum Final'!U30/'Consum Final'!$C$30*100</f>
        <v>156.37719197767709</v>
      </c>
      <c r="V68" s="52">
        <f>'Consum Final'!V30/'Consum Final'!$C$30*100</f>
        <v>150.32790942013415</v>
      </c>
      <c r="W68" s="52">
        <f>'Consum Final'!W30/'Consum Final'!$C$30*100</f>
        <v>151.24342953848446</v>
      </c>
      <c r="X68" s="52">
        <f>'Consum Final'!X30/'Consum Final'!$C$30*100</f>
        <v>144.30151959867842</v>
      </c>
      <c r="Y68" s="52">
        <f>'Consum Final'!Y30/'Consum Final'!$C$30*100</f>
        <v>137.94755250493299</v>
      </c>
      <c r="Z68" s="52">
        <f>'Consum Final'!Z30/'Consum Final'!$C$30*100</f>
        <v>130.75989975805479</v>
      </c>
      <c r="AA68" s="52">
        <f>'Consum Final'!AA30/'Consum Final'!$C$30*100</f>
        <v>131.13809604372906</v>
      </c>
      <c r="AB68" s="52">
        <f>'Consum Final'!AB30/'Consum Final'!$C$30*100</f>
        <v>135.07879743079997</v>
      </c>
      <c r="AC68" s="52">
        <f>'Consum Final'!AC30/'Consum Final'!$C$30*100</f>
        <v>137.53944466041131</v>
      </c>
      <c r="AD68" s="52">
        <f>'Consum Final'!AD30/'Consum Final'!$C$30*100</f>
        <v>140.84982459002418</v>
      </c>
      <c r="AE68" s="52">
        <f>'Consum Final'!AE30/'Consum Final'!$C$30*100</f>
        <v>144.6451533161422</v>
      </c>
      <c r="AF68" s="52">
        <f>'Consum Final'!AF30/'Consum Final'!$C$30*100</f>
        <v>146.02493578036672</v>
      </c>
      <c r="AG68" s="52">
        <f>'Consum Final'!AG30/'Consum Final'!$C$30*100</f>
        <v>129.74453789338483</v>
      </c>
      <c r="AH68" s="52">
        <f>'Consum Final'!AH30/'Consum Final'!$C$30*100</f>
        <v>137.63841784213608</v>
      </c>
      <c r="AI68" s="52">
        <f>'Consum Final'!AI30/'Consum Final'!$C$30*100</f>
        <v>141.29313247430991</v>
      </c>
    </row>
    <row r="69" spans="2:35" x14ac:dyDescent="0.2"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</row>
    <row r="70" spans="2:35" x14ac:dyDescent="0.2">
      <c r="B70" s="5" t="s">
        <v>38</v>
      </c>
      <c r="C70" s="52">
        <f>'Consum Final sectors'!C9/'Consum Final sectors'!$C9*100</f>
        <v>100</v>
      </c>
      <c r="D70" s="52">
        <f>'Consum Final sectors'!D9/'Consum Final sectors'!$C9*100</f>
        <v>99.546212035132911</v>
      </c>
      <c r="E70" s="52">
        <f>'Consum Final sectors'!E9/'Consum Final sectors'!$C9*100</f>
        <v>96.624786581252991</v>
      </c>
      <c r="F70" s="52">
        <f>'Consum Final sectors'!F9/'Consum Final sectors'!$C9*100</f>
        <v>94.453979601988792</v>
      </c>
      <c r="G70" s="52">
        <f>'Consum Final sectors'!G9/'Consum Final sectors'!$C9*100</f>
        <v>100.35699464130541</v>
      </c>
      <c r="H70" s="52">
        <f>'Consum Final sectors'!H9/'Consum Final sectors'!$C9*100</f>
        <v>105.6349979233909</v>
      </c>
      <c r="I70" s="52">
        <f>'Consum Final sectors'!I9/'Consum Final sectors'!$C9*100</f>
        <v>109.08431996300934</v>
      </c>
      <c r="J70" s="52">
        <f>'Consum Final sectors'!J9/'Consum Final sectors'!$C9*100</f>
        <v>113.47457528703258</v>
      </c>
      <c r="K70" s="52">
        <f>'Consum Final sectors'!K9/'Consum Final sectors'!$C9*100</f>
        <v>119.67850580070667</v>
      </c>
      <c r="L70" s="52">
        <f>'Consum Final sectors'!L9/'Consum Final sectors'!$C9*100</f>
        <v>121.86445380121262</v>
      </c>
      <c r="M70" s="52">
        <f>'Consum Final sectors'!M9/'Consum Final sectors'!$C9*100</f>
        <v>122.11174489538944</v>
      </c>
      <c r="N70" s="52">
        <f>'Consum Final sectors'!N9/'Consum Final sectors'!$C9*100</f>
        <v>126.473761962559</v>
      </c>
      <c r="O70" s="52">
        <f>'Consum Final sectors'!O9/'Consum Final sectors'!$C9*100</f>
        <v>131.10889610408552</v>
      </c>
      <c r="P70" s="52">
        <f>'Consum Final sectors'!P9/'Consum Final sectors'!$C9*100</f>
        <v>139.29055753900775</v>
      </c>
      <c r="Q70" s="52">
        <f>'Consum Final sectors'!Q9/'Consum Final sectors'!$C9*100</f>
        <v>140.92768382743844</v>
      </c>
      <c r="R70" s="52">
        <f>'Consum Final sectors'!R9/'Consum Final sectors'!$C9*100</f>
        <v>142.29170935106953</v>
      </c>
      <c r="S70" s="52">
        <f>'Consum Final sectors'!S9/'Consum Final sectors'!$C9*100</f>
        <v>138.05212581896492</v>
      </c>
      <c r="T70" s="52">
        <f>'Consum Final sectors'!T9/'Consum Final sectors'!$C9*100</f>
        <v>140.53893265759422</v>
      </c>
      <c r="U70" s="52">
        <f>'Consum Final sectors'!U9/'Consum Final sectors'!$C9*100</f>
        <v>128.50534615357398</v>
      </c>
      <c r="V70" s="52">
        <f>'Consum Final sectors'!V9/'Consum Final sectors'!$C9*100</f>
        <v>115.77460457931296</v>
      </c>
      <c r="W70" s="52">
        <f>'Consum Final sectors'!W9/'Consum Final sectors'!$C9*100</f>
        <v>117.24038252025881</v>
      </c>
      <c r="X70" s="52">
        <f>'Consum Final sectors'!X9/'Consum Final sectors'!$C9*100</f>
        <v>115.2630995259393</v>
      </c>
      <c r="Y70" s="52">
        <f>'Consum Final sectors'!Y9/'Consum Final sectors'!$C9*100</f>
        <v>110.84579586100824</v>
      </c>
      <c r="Z70" s="52">
        <f>'Consum Final sectors'!Z9/'Consum Final sectors'!$C9*100</f>
        <v>102.86948182353117</v>
      </c>
      <c r="AA70" s="52">
        <f>'Consum Final sectors'!AA9/'Consum Final sectors'!$C9*100</f>
        <v>107.67357926911984</v>
      </c>
      <c r="AB70" s="52">
        <f>'Consum Final sectors'!AB9/'Consum Final sectors'!$C9*100</f>
        <v>110.75040745633341</v>
      </c>
      <c r="AC70" s="52">
        <f>'Consum Final sectors'!AC9/'Consum Final sectors'!$C9*100</f>
        <v>112.34794342325043</v>
      </c>
      <c r="AD70" s="52">
        <f>'Consum Final sectors'!AD9/'Consum Final sectors'!$C9*100</f>
        <v>115.81098653269599</v>
      </c>
      <c r="AE70" s="52">
        <f>'Consum Final sectors'!AE9/'Consum Final sectors'!$C9*100</f>
        <v>114.38879662951268</v>
      </c>
      <c r="AF70" s="52">
        <f>'Consum Final sectors'!AF9/'Consum Final sectors'!$C9*100</f>
        <v>113.90090442921226</v>
      </c>
      <c r="AG70" s="52">
        <f>'Consum Final sectors'!AG9/'Consum Final sectors'!$C9*100</f>
        <v>108.41068930325287</v>
      </c>
      <c r="AH70" s="52">
        <f>'Consum Final sectors'!AH9/'Consum Final sectors'!$C9*100</f>
        <v>108.24346563715024</v>
      </c>
      <c r="AI70" s="52">
        <f>'Consum Final sectors'!AI9/'Consum Final sectors'!$C9*100</f>
        <v>105.97923162373655</v>
      </c>
    </row>
    <row r="71" spans="2:35" x14ac:dyDescent="0.2">
      <c r="B71" s="5" t="s">
        <v>39</v>
      </c>
      <c r="C71" s="52">
        <f>'Consum Final sectors'!C10/'Consum Final sectors'!$C10*100</f>
        <v>100</v>
      </c>
      <c r="D71" s="52">
        <f>'Consum Final sectors'!D10/'Consum Final sectors'!$C10*100</f>
        <v>115.89789104738595</v>
      </c>
      <c r="E71" s="52">
        <f>'Consum Final sectors'!E10/'Consum Final sectors'!$C10*100</f>
        <v>117.43419190986431</v>
      </c>
      <c r="F71" s="52">
        <f>'Consum Final sectors'!F10/'Consum Final sectors'!$C10*100</f>
        <v>120.70365980423861</v>
      </c>
      <c r="G71" s="52">
        <f>'Consum Final sectors'!G10/'Consum Final sectors'!$C10*100</f>
        <v>115.28016440479882</v>
      </c>
      <c r="H71" s="52">
        <f>'Consum Final sectors'!H10/'Consum Final sectors'!$C10*100</f>
        <v>115.544908756175</v>
      </c>
      <c r="I71" s="52">
        <f>'Consum Final sectors'!I10/'Consum Final sectors'!$C10*100</f>
        <v>125.30390485794098</v>
      </c>
      <c r="J71" s="52">
        <f>'Consum Final sectors'!J10/'Consum Final sectors'!$C10*100</f>
        <v>123.88170472089892</v>
      </c>
      <c r="K71" s="52">
        <f>'Consum Final sectors'!K10/'Consum Final sectors'!$C10*100</f>
        <v>133.93344917052028</v>
      </c>
      <c r="L71" s="52">
        <f>'Consum Final sectors'!L10/'Consum Final sectors'!$C10*100</f>
        <v>144.68841348435603</v>
      </c>
      <c r="M71" s="52">
        <f>'Consum Final sectors'!M10/'Consum Final sectors'!$C10*100</f>
        <v>150.25804785234337</v>
      </c>
      <c r="N71" s="52">
        <f>'Consum Final sectors'!N10/'Consum Final sectors'!$C10*100</f>
        <v>156.50935318914151</v>
      </c>
      <c r="O71" s="52">
        <f>'Consum Final sectors'!O10/'Consum Final sectors'!$C10*100</f>
        <v>157.10077119590369</v>
      </c>
      <c r="P71" s="52">
        <f>'Consum Final sectors'!P10/'Consum Final sectors'!$C10*100</f>
        <v>178.32814856567924</v>
      </c>
      <c r="Q71" s="52">
        <f>'Consum Final sectors'!Q10/'Consum Final sectors'!$C10*100</f>
        <v>184.11479490408371</v>
      </c>
      <c r="R71" s="52">
        <f>'Consum Final sectors'!R10/'Consum Final sectors'!$C10*100</f>
        <v>194.87972471693388</v>
      </c>
      <c r="S71" s="52">
        <f>'Consum Final sectors'!S10/'Consum Final sectors'!$C10*100</f>
        <v>181.69004702232129</v>
      </c>
      <c r="T71" s="52">
        <f>'Consum Final sectors'!T10/'Consum Final sectors'!$C10*100</f>
        <v>178.5156117474726</v>
      </c>
      <c r="U71" s="52">
        <f>'Consum Final sectors'!U10/'Consum Final sectors'!$C10*100</f>
        <v>183.64247085557082</v>
      </c>
      <c r="V71" s="52">
        <f>'Consum Final sectors'!V10/'Consum Final sectors'!$C10*100</f>
        <v>191.44449233205731</v>
      </c>
      <c r="W71" s="52">
        <f>'Consum Final sectors'!W10/'Consum Final sectors'!$C10*100</f>
        <v>197.65927570360566</v>
      </c>
      <c r="X71" s="52">
        <f>'Consum Final sectors'!X10/'Consum Final sectors'!$C10*100</f>
        <v>177.23900870202652</v>
      </c>
      <c r="Y71" s="52">
        <f>'Consum Final sectors'!Y10/'Consum Final sectors'!$C10*100</f>
        <v>177.9746777127576</v>
      </c>
      <c r="Z71" s="52">
        <f>'Consum Final sectors'!Z10/'Consum Final sectors'!$C10*100</f>
        <v>172.55091225707341</v>
      </c>
      <c r="AA71" s="52">
        <f>'Consum Final sectors'!AA10/'Consum Final sectors'!$C10*100</f>
        <v>160.41493679421492</v>
      </c>
      <c r="AB71" s="52">
        <f>'Consum Final sectors'!AB10/'Consum Final sectors'!$C10*100</f>
        <v>162.5799852658937</v>
      </c>
      <c r="AC71" s="52">
        <f>'Consum Final sectors'!AC10/'Consum Final sectors'!$C10*100</f>
        <v>159.69638347794336</v>
      </c>
      <c r="AD71" s="52">
        <f>'Consum Final sectors'!AD10/'Consum Final sectors'!$C10*100</f>
        <v>164.05776958454769</v>
      </c>
      <c r="AE71" s="52">
        <f>'Consum Final sectors'!AE10/'Consum Final sectors'!$C10*100</f>
        <v>176.22579614713135</v>
      </c>
      <c r="AF71" s="52">
        <f>'Consum Final sectors'!AF10/'Consum Final sectors'!$C10*100</f>
        <v>172.51963955778078</v>
      </c>
      <c r="AG71" s="52">
        <f>'Consum Final sectors'!AG10/'Consum Final sectors'!$C10*100</f>
        <v>166.9471058048083</v>
      </c>
      <c r="AH71" s="52">
        <f>'Consum Final sectors'!AH10/'Consum Final sectors'!$C10*100</f>
        <v>173.26289854893218</v>
      </c>
      <c r="AI71" s="52">
        <f>'Consum Final sectors'!AI10/'Consum Final sectors'!$C10*100</f>
        <v>166.64667191393883</v>
      </c>
    </row>
    <row r="72" spans="2:35" x14ac:dyDescent="0.2">
      <c r="B72" s="5" t="s">
        <v>40</v>
      </c>
      <c r="C72" s="52">
        <f>'Consum Final sectors'!C11/'Consum Final sectors'!$C11*100</f>
        <v>100</v>
      </c>
      <c r="D72" s="52">
        <f>'Consum Final sectors'!D11/'Consum Final sectors'!$C11*100</f>
        <v>106.21131619344033</v>
      </c>
      <c r="E72" s="52">
        <f>'Consum Final sectors'!E11/'Consum Final sectors'!$C11*100</f>
        <v>116.98778846488278</v>
      </c>
      <c r="F72" s="52">
        <f>'Consum Final sectors'!F11/'Consum Final sectors'!$C11*100</f>
        <v>120.75935044392348</v>
      </c>
      <c r="G72" s="52">
        <f>'Consum Final sectors'!G11/'Consum Final sectors'!$C11*100</f>
        <v>118.94304758009058</v>
      </c>
      <c r="H72" s="52">
        <f>'Consum Final sectors'!H11/'Consum Final sectors'!$C11*100</f>
        <v>125.46698575413345</v>
      </c>
      <c r="I72" s="52">
        <f>'Consum Final sectors'!I11/'Consum Final sectors'!$C11*100</f>
        <v>133.40806600895672</v>
      </c>
      <c r="J72" s="52">
        <f>'Consum Final sectors'!J11/'Consum Final sectors'!$C11*100</f>
        <v>134.70524378620908</v>
      </c>
      <c r="K72" s="52">
        <f>'Consum Final sectors'!K11/'Consum Final sectors'!$C11*100</f>
        <v>140.41648058143534</v>
      </c>
      <c r="L72" s="52">
        <f>'Consum Final sectors'!L11/'Consum Final sectors'!$C11*100</f>
        <v>154.48948400691035</v>
      </c>
      <c r="M72" s="52">
        <f>'Consum Final sectors'!M11/'Consum Final sectors'!$C11*100</f>
        <v>162.73616131616961</v>
      </c>
      <c r="N72" s="52">
        <f>'Consum Final sectors'!N11/'Consum Final sectors'!$C11*100</f>
        <v>184.71463019941251</v>
      </c>
      <c r="O72" s="52">
        <f>'Consum Final sectors'!O11/'Consum Final sectors'!$C11*100</f>
        <v>181.05842746267552</v>
      </c>
      <c r="P72" s="52">
        <f>'Consum Final sectors'!P11/'Consum Final sectors'!$C11*100</f>
        <v>214.62310439530435</v>
      </c>
      <c r="Q72" s="52">
        <f>'Consum Final sectors'!Q11/'Consum Final sectors'!$C11*100</f>
        <v>225.22300507523906</v>
      </c>
      <c r="R72" s="52">
        <f>'Consum Final sectors'!R11/'Consum Final sectors'!$C11*100</f>
        <v>233.70988319542377</v>
      </c>
      <c r="S72" s="52">
        <f>'Consum Final sectors'!S11/'Consum Final sectors'!$C11*100</f>
        <v>232.29611630651914</v>
      </c>
      <c r="T72" s="52">
        <f>'Consum Final sectors'!T11/'Consum Final sectors'!$C11*100</f>
        <v>232.4929223036637</v>
      </c>
      <c r="U72" s="52">
        <f>'Consum Final sectors'!U11/'Consum Final sectors'!$C11*100</f>
        <v>231.42212920407249</v>
      </c>
      <c r="V72" s="52">
        <f>'Consum Final sectors'!V11/'Consum Final sectors'!$C11*100</f>
        <v>234.07551146265777</v>
      </c>
      <c r="W72" s="52">
        <f>'Consum Final sectors'!W11/'Consum Final sectors'!$C11*100</f>
        <v>243.32667024370895</v>
      </c>
      <c r="X72" s="52">
        <f>'Consum Final sectors'!X11/'Consum Final sectors'!$C11*100</f>
        <v>234.85919151048401</v>
      </c>
      <c r="Y72" s="52">
        <f>'Consum Final sectors'!Y11/'Consum Final sectors'!$C11*100</f>
        <v>230.75757926928665</v>
      </c>
      <c r="Z72" s="52">
        <f>'Consum Final sectors'!Z11/'Consum Final sectors'!$C11*100</f>
        <v>221.96465613898658</v>
      </c>
      <c r="AA72" s="52">
        <f>'Consum Final sectors'!AA11/'Consum Final sectors'!$C11*100</f>
        <v>207.78613527638572</v>
      </c>
      <c r="AB72" s="52">
        <f>'Consum Final sectors'!AB11/'Consum Final sectors'!$C11*100</f>
        <v>211.07578291275752</v>
      </c>
      <c r="AC72" s="52">
        <f>'Consum Final sectors'!AC11/'Consum Final sectors'!$C11*100</f>
        <v>212.81095331350767</v>
      </c>
      <c r="AD72" s="52">
        <f>'Consum Final sectors'!AD11/'Consum Final sectors'!$C11*100</f>
        <v>217.61478321551687</v>
      </c>
      <c r="AE72" s="52">
        <f>'Consum Final sectors'!AE11/'Consum Final sectors'!$C11*100</f>
        <v>227.07129436150009</v>
      </c>
      <c r="AF72" s="52">
        <f>'Consum Final sectors'!AF11/'Consum Final sectors'!$C11*100</f>
        <v>228.92068669893519</v>
      </c>
      <c r="AG72" s="52">
        <f>'Consum Final sectors'!AG11/'Consum Final sectors'!$C11*100</f>
        <v>201.72783819783575</v>
      </c>
      <c r="AH72" s="52">
        <f>'Consum Final sectors'!AH11/'Consum Final sectors'!$C11*100</f>
        <v>221.837630959818</v>
      </c>
      <c r="AI72" s="52">
        <f>'Consum Final sectors'!AI11/'Consum Final sectors'!$C11*100</f>
        <v>225.20027263767918</v>
      </c>
    </row>
    <row r="73" spans="2:35" x14ac:dyDescent="0.2">
      <c r="B73" s="5" t="s">
        <v>41</v>
      </c>
      <c r="C73" s="52">
        <f>'Consum Final sectors'!C12/'Consum Final sectors'!$C12*100</f>
        <v>100</v>
      </c>
      <c r="D73" s="52">
        <f>'Consum Final sectors'!D12/'Consum Final sectors'!$C12*100</f>
        <v>101.04952193689218</v>
      </c>
      <c r="E73" s="52">
        <f>'Consum Final sectors'!E12/'Consum Final sectors'!$C12*100</f>
        <v>99.694325112721899</v>
      </c>
      <c r="F73" s="52">
        <f>'Consum Final sectors'!F12/'Consum Final sectors'!$C12*100</f>
        <v>101.82237475434546</v>
      </c>
      <c r="G73" s="52">
        <f>'Consum Final sectors'!G12/'Consum Final sectors'!$C12*100</f>
        <v>101.12630799794138</v>
      </c>
      <c r="H73" s="52">
        <f>'Consum Final sectors'!H12/'Consum Final sectors'!$C12*100</f>
        <v>104.93192410748713</v>
      </c>
      <c r="I73" s="52">
        <f>'Consum Final sectors'!I12/'Consum Final sectors'!$C12*100</f>
        <v>108.78707053962235</v>
      </c>
      <c r="J73" s="52">
        <f>'Consum Final sectors'!J12/'Consum Final sectors'!$C12*100</f>
        <v>106.55342075464912</v>
      </c>
      <c r="K73" s="52">
        <f>'Consum Final sectors'!K12/'Consum Final sectors'!$C12*100</f>
        <v>109.55192345579438</v>
      </c>
      <c r="L73" s="52">
        <f>'Consum Final sectors'!L12/'Consum Final sectors'!$C12*100</f>
        <v>113.0651830564213</v>
      </c>
      <c r="M73" s="52">
        <f>'Consum Final sectors'!M12/'Consum Final sectors'!$C12*100</f>
        <v>110.55405014290025</v>
      </c>
      <c r="N73" s="52">
        <f>'Consum Final sectors'!N12/'Consum Final sectors'!$C12*100</f>
        <v>112.53579860625862</v>
      </c>
      <c r="O73" s="52">
        <f>'Consum Final sectors'!O12/'Consum Final sectors'!$C12*100</f>
        <v>107.95741017412652</v>
      </c>
      <c r="P73" s="52">
        <f>'Consum Final sectors'!P12/'Consum Final sectors'!$C12*100</f>
        <v>105.33523310942013</v>
      </c>
      <c r="Q73" s="52">
        <f>'Consum Final sectors'!Q12/'Consum Final sectors'!$C12*100</f>
        <v>103.56706397896811</v>
      </c>
      <c r="R73" s="52">
        <f>'Consum Final sectors'!R12/'Consum Final sectors'!$C12*100</f>
        <v>107.59178059518015</v>
      </c>
      <c r="S73" s="52">
        <f>'Consum Final sectors'!S12/'Consum Final sectors'!$C12*100</f>
        <v>100.56114299877726</v>
      </c>
      <c r="T73" s="52">
        <f>'Consum Final sectors'!T12/'Consum Final sectors'!$C12*100</f>
        <v>102.16095714809666</v>
      </c>
      <c r="U73" s="52">
        <f>'Consum Final sectors'!U12/'Consum Final sectors'!$C12*100</f>
        <v>104.04526831351417</v>
      </c>
      <c r="V73" s="52">
        <f>'Consum Final sectors'!V12/'Consum Final sectors'!$C12*100</f>
        <v>105.79478943327258</v>
      </c>
      <c r="W73" s="52">
        <f>'Consum Final sectors'!W12/'Consum Final sectors'!$C12*100</f>
        <v>107.59663182268599</v>
      </c>
      <c r="X73" s="52">
        <f>'Consum Final sectors'!X12/'Consum Final sectors'!$C12*100</f>
        <v>97.499104228361844</v>
      </c>
      <c r="Y73" s="52">
        <f>'Consum Final sectors'!Y12/'Consum Final sectors'!$C12*100</f>
        <v>96.105649144291434</v>
      </c>
      <c r="Z73" s="52">
        <f>'Consum Final sectors'!Z12/'Consum Final sectors'!$C12*100</f>
        <v>92.610539080375048</v>
      </c>
      <c r="AA73" s="52">
        <f>'Consum Final sectors'!AA12/'Consum Final sectors'!$C12*100</f>
        <v>87.369832745993193</v>
      </c>
      <c r="AB73" s="52">
        <f>'Consum Final sectors'!AB12/'Consum Final sectors'!$C12*100</f>
        <v>90.43666906954283</v>
      </c>
      <c r="AC73" s="52">
        <f>'Consum Final sectors'!AC12/'Consum Final sectors'!$C12*100</f>
        <v>92.327036297652569</v>
      </c>
      <c r="AD73" s="52">
        <f>'Consum Final sectors'!AD12/'Consum Final sectors'!$C12*100</f>
        <v>93.712653261455173</v>
      </c>
      <c r="AE73" s="52">
        <f>'Consum Final sectors'!AE12/'Consum Final sectors'!$C12*100</f>
        <v>92.70721682705711</v>
      </c>
      <c r="AF73" s="52">
        <f>'Consum Final sectors'!AF12/'Consum Final sectors'!$C12*100</f>
        <v>92.651819204110581</v>
      </c>
      <c r="AG73" s="52">
        <f>'Consum Final sectors'!AG12/'Consum Final sectors'!$C12*100</f>
        <v>89.994826915925884</v>
      </c>
      <c r="AH73" s="52">
        <f>'Consum Final sectors'!AH12/'Consum Final sectors'!$C12*100</f>
        <v>90.821615241174442</v>
      </c>
      <c r="AI73" s="52">
        <f>'Consum Final sectors'!AI12/'Consum Final sectors'!$C12*100</f>
        <v>86.88331130497464</v>
      </c>
    </row>
    <row r="74" spans="2:35" x14ac:dyDescent="0.2">
      <c r="B74" s="5" t="s">
        <v>42</v>
      </c>
      <c r="C74" s="52">
        <f>'Consum Final sectors'!C8/'Consum Final sectors'!$C8*100</f>
        <v>100</v>
      </c>
      <c r="D74" s="52">
        <f>'Consum Final sectors'!D8/'Consum Final sectors'!$C8*100</f>
        <v>106.18184015877992</v>
      </c>
      <c r="E74" s="52">
        <f>'Consum Final sectors'!E8/'Consum Final sectors'!$C8*100</f>
        <v>105.4862030318388</v>
      </c>
      <c r="F74" s="52">
        <f>'Consum Final sectors'!F8/'Consum Final sectors'!$C8*100</f>
        <v>106.79672980039412</v>
      </c>
      <c r="G74" s="52">
        <f>'Consum Final sectors'!G8/'Consum Final sectors'!$C8*100</f>
        <v>113.13776783458442</v>
      </c>
      <c r="H74" s="52">
        <f>'Consum Final sectors'!H8/'Consum Final sectors'!$C8*100</f>
        <v>122.11784293608865</v>
      </c>
      <c r="I74" s="52">
        <f>'Consum Final sectors'!I8/'Consum Final sectors'!$C8*100</f>
        <v>128.14212980391457</v>
      </c>
      <c r="J74" s="52">
        <f>'Consum Final sectors'!J8/'Consum Final sectors'!$C8*100</f>
        <v>133.04851277947913</v>
      </c>
      <c r="K74" s="52">
        <f>'Consum Final sectors'!K8/'Consum Final sectors'!$C8*100</f>
        <v>139.55089346627429</v>
      </c>
      <c r="L74" s="52">
        <f>'Consum Final sectors'!L8/'Consum Final sectors'!$C8*100</f>
        <v>146.05290062113576</v>
      </c>
      <c r="M74" s="52">
        <f>'Consum Final sectors'!M8/'Consum Final sectors'!$C8*100</f>
        <v>149.51397627328097</v>
      </c>
      <c r="N74" s="52">
        <f>'Consum Final sectors'!N8/'Consum Final sectors'!$C8*100</f>
        <v>154.47026456416177</v>
      </c>
      <c r="O74" s="52">
        <f>'Consum Final sectors'!O8/'Consum Final sectors'!$C8*100</f>
        <v>156.27068295294336</v>
      </c>
      <c r="P74" s="52">
        <f>'Consum Final sectors'!P8/'Consum Final sectors'!$C8*100</f>
        <v>160.49656621040717</v>
      </c>
      <c r="Q74" s="52">
        <f>'Consum Final sectors'!Q8/'Consum Final sectors'!$C8*100</f>
        <v>168.75970980058156</v>
      </c>
      <c r="R74" s="52">
        <f>'Consum Final sectors'!R8/'Consum Final sectors'!$C8*100</f>
        <v>166.95344478055716</v>
      </c>
      <c r="S74" s="52">
        <f>'Consum Final sectors'!S8/'Consum Final sectors'!$C8*100</f>
        <v>170.20293925840528</v>
      </c>
      <c r="T74" s="52">
        <f>'Consum Final sectors'!T8/'Consum Final sectors'!$C8*100</f>
        <v>176.67079064759994</v>
      </c>
      <c r="U74" s="52">
        <f>'Consum Final sectors'!U8/'Consum Final sectors'!$C8*100</f>
        <v>166.24897950748232</v>
      </c>
      <c r="V74" s="52">
        <f>'Consum Final sectors'!V8/'Consum Final sectors'!$C8*100</f>
        <v>160.80969209741048</v>
      </c>
      <c r="W74" s="52">
        <f>'Consum Final sectors'!W8/'Consum Final sectors'!$C8*100</f>
        <v>156.86413235391873</v>
      </c>
      <c r="X74" s="52">
        <f>'Consum Final sectors'!X8/'Consum Final sectors'!$C8*100</f>
        <v>149.21813038906515</v>
      </c>
      <c r="Y74" s="52">
        <f>'Consum Final sectors'!Y8/'Consum Final sectors'!$C8*100</f>
        <v>136.83647287437785</v>
      </c>
      <c r="Z74" s="52">
        <f>'Consum Final sectors'!Z8/'Consum Final sectors'!$C8*100</f>
        <v>130.15315470612671</v>
      </c>
      <c r="AA74" s="52">
        <f>'Consum Final sectors'!AA8/'Consum Final sectors'!$C8*100</f>
        <v>133.64186167396116</v>
      </c>
      <c r="AB74" s="52">
        <f>'Consum Final sectors'!AB8/'Consum Final sectors'!$C8*100</f>
        <v>139.57243509295429</v>
      </c>
      <c r="AC74" s="52">
        <f>'Consum Final sectors'!AC8/'Consum Final sectors'!$C8*100</f>
        <v>145.3506974169367</v>
      </c>
      <c r="AD74" s="52">
        <f>'Consum Final sectors'!AD8/'Consum Final sectors'!$C8*100</f>
        <v>147.82602948707603</v>
      </c>
      <c r="AE74" s="52">
        <f>'Consum Final sectors'!AE8/'Consum Final sectors'!$C8*100</f>
        <v>154.04397962957472</v>
      </c>
      <c r="AF74" s="52">
        <f>'Consum Final sectors'!AF8/'Consum Final sectors'!$C8*100</f>
        <v>159.6817468932752</v>
      </c>
      <c r="AG74" s="52">
        <f>'Consum Final sectors'!AG8/'Consum Final sectors'!$C8*100</f>
        <v>127.48709946588843</v>
      </c>
      <c r="AH74" s="52">
        <f>'Consum Final sectors'!AH8/'Consum Final sectors'!$C8*100</f>
        <v>143.62811769430374</v>
      </c>
      <c r="AI74" s="52">
        <f>'Consum Final sectors'!AI8/'Consum Final sectors'!$C8*100</f>
        <v>159.25886981104657</v>
      </c>
    </row>
    <row r="75" spans="2:35" x14ac:dyDescent="0.2">
      <c r="B75" s="5" t="s">
        <v>3</v>
      </c>
      <c r="C75" s="52">
        <f>'Consum Final sectors'!C13/'Consum Final sectors'!$C13*100</f>
        <v>100</v>
      </c>
      <c r="D75" s="52">
        <f>'Consum Final sectors'!D13/'Consum Final sectors'!$C13*100</f>
        <v>104.43621112126593</v>
      </c>
      <c r="E75" s="52">
        <f>'Consum Final sectors'!E13/'Consum Final sectors'!$C13*100</f>
        <v>104.03271385830347</v>
      </c>
      <c r="F75" s="52">
        <f>'Consum Final sectors'!F13/'Consum Final sectors'!$C13*100</f>
        <v>104.3241174872158</v>
      </c>
      <c r="G75" s="52">
        <f>'Consum Final sectors'!G13/'Consum Final sectors'!$C13*100</f>
        <v>108.13996868163625</v>
      </c>
      <c r="H75" s="52">
        <f>'Consum Final sectors'!H13/'Consum Final sectors'!$C13*100</f>
        <v>114.10750898799338</v>
      </c>
      <c r="I75" s="52">
        <f>'Consum Final sectors'!I13/'Consum Final sectors'!$C13*100</f>
        <v>119.60908533715097</v>
      </c>
      <c r="J75" s="52">
        <f>'Consum Final sectors'!J13/'Consum Final sectors'!$C13*100</f>
        <v>123.02604212221908</v>
      </c>
      <c r="K75" s="52">
        <f>'Consum Final sectors'!K13/'Consum Final sectors'!$C13*100</f>
        <v>129.69702128770763</v>
      </c>
      <c r="L75" s="52">
        <f>'Consum Final sectors'!L13/'Consum Final sectors'!$C13*100</f>
        <v>135.45939345917844</v>
      </c>
      <c r="M75" s="52">
        <f>'Consum Final sectors'!M13/'Consum Final sectors'!$C13*100</f>
        <v>138.07758667677462</v>
      </c>
      <c r="N75" s="52">
        <f>'Consum Final sectors'!N13/'Consum Final sectors'!$C13*100</f>
        <v>144.33104358596555</v>
      </c>
      <c r="O75" s="52">
        <f>'Consum Final sectors'!O13/'Consum Final sectors'!$C13*100</f>
        <v>146.58218400114043</v>
      </c>
      <c r="P75" s="52">
        <f>'Consum Final sectors'!P13/'Consum Final sectors'!$C13*100</f>
        <v>156.99512267141174</v>
      </c>
      <c r="Q75" s="52">
        <f>'Consum Final sectors'!Q13/'Consum Final sectors'!$C13*100</f>
        <v>162.07180838791703</v>
      </c>
      <c r="R75" s="52">
        <f>'Consum Final sectors'!R13/'Consum Final sectors'!$C13*100</f>
        <v>164.22012260119868</v>
      </c>
      <c r="S75" s="52">
        <f>'Consum Final sectors'!S13/'Consum Final sectors'!$C13*100</f>
        <v>161.55539663745481</v>
      </c>
      <c r="T75" s="52">
        <f>'Consum Final sectors'!T13/'Consum Final sectors'!$C13*100</f>
        <v>164.45486425329807</v>
      </c>
      <c r="U75" s="52">
        <f>'Consum Final sectors'!U13/'Consum Final sectors'!$C13*100</f>
        <v>156.37674652260839</v>
      </c>
      <c r="V75" s="52">
        <f>'Consum Final sectors'!V13/'Consum Final sectors'!$C13*100</f>
        <v>150.32748119701321</v>
      </c>
      <c r="W75" s="52">
        <f>'Consum Final sectors'!W13/'Consum Final sectors'!$C13*100</f>
        <v>151.24299870741868</v>
      </c>
      <c r="X75" s="52">
        <f>'Consum Final sectors'!X13/'Consum Final sectors'!$C13*100</f>
        <v>144.30110854229292</v>
      </c>
      <c r="Y75" s="52">
        <f>'Consum Final sectors'!Y13/'Consum Final sectors'!$C13*100</f>
        <v>137.94715954841743</v>
      </c>
      <c r="Z75" s="52">
        <f>'Consum Final sectors'!Z13/'Consum Final sectors'!$C13*100</f>
        <v>130.75952727624082</v>
      </c>
      <c r="AA75" s="52">
        <f>'Consum Final sectors'!AA13/'Consum Final sectors'!$C13*100</f>
        <v>131.13772248458767</v>
      </c>
      <c r="AB75" s="52">
        <f>'Consum Final sectors'!AB13/'Consum Final sectors'!$C13*100</f>
        <v>135.07841264620183</v>
      </c>
      <c r="AC75" s="52">
        <f>'Consum Final sectors'!AC13/'Consum Final sectors'!$C13*100</f>
        <v>137.53905286642924</v>
      </c>
      <c r="AD75" s="52">
        <f>'Consum Final sectors'!AD13/'Consum Final sectors'!$C13*100</f>
        <v>140.84942336611508</v>
      </c>
      <c r="AE75" s="52">
        <f>'Consum Final sectors'!AE13/'Consum Final sectors'!$C13*100</f>
        <v>144.64474128088401</v>
      </c>
      <c r="AF75" s="52">
        <f>'Consum Final sectors'!AF13/'Consum Final sectors'!$C13*100</f>
        <v>146.02451981466885</v>
      </c>
      <c r="AG75" s="52">
        <f>'Consum Final sectors'!AG13/'Consum Final sectors'!$C13*100</f>
        <v>129.74416830392425</v>
      </c>
      <c r="AH75" s="52">
        <f>'Consum Final sectors'!AH13/'Consum Final sectors'!$C13*100</f>
        <v>137.63802576621958</v>
      </c>
      <c r="AI75" s="52">
        <f>'Consum Final sectors'!AI13/'Consum Final sectors'!$C13*100</f>
        <v>141.29272998759669</v>
      </c>
    </row>
    <row r="76" spans="2:35" x14ac:dyDescent="0.2">
      <c r="B76" s="5" t="s">
        <v>62</v>
      </c>
      <c r="C76" s="52">
        <f>('Consum Final sectors'!C10+'Consum Final sectors'!C11+'Consum Final sectors'!C12)/('Consum Final sectors'!$C$10+'Consum Final sectors'!$C$11+'Consum Final sectors'!$C$12)*100</f>
        <v>100</v>
      </c>
      <c r="D76" s="52">
        <f>('Consum Final sectors'!D10+'Consum Final sectors'!D11+'Consum Final sectors'!D12)/('Consum Final sectors'!$C$10+'Consum Final sectors'!$C$11+'Consum Final sectors'!$C$12)*100</f>
        <v>110.89227786860907</v>
      </c>
      <c r="E76" s="52">
        <f>('Consum Final sectors'!E10+'Consum Final sectors'!E11+'Consum Final sectors'!E12)/('Consum Final sectors'!$C$10+'Consum Final sectors'!$C$11+'Consum Final sectors'!$C$12)*100</f>
        <v>115.52429299675411</v>
      </c>
      <c r="F76" s="52">
        <f>('Consum Final sectors'!F10+'Consum Final sectors'!F11+'Consum Final sectors'!F12)/('Consum Final sectors'!$C$10+'Consum Final sectors'!$C$11+'Consum Final sectors'!$C$12)*100</f>
        <v>118.86506663625309</v>
      </c>
      <c r="G76" s="52">
        <f>('Consum Final sectors'!G10+'Consum Final sectors'!G11+'Consum Final sectors'!G12)/('Consum Final sectors'!$C$10+'Consum Final sectors'!$C$11+'Consum Final sectors'!$C$12)*100</f>
        <v>115.22665783931068</v>
      </c>
      <c r="H76" s="52">
        <f>('Consum Final sectors'!H10+'Consum Final sectors'!H11+'Consum Final sectors'!H12)/('Consum Final sectors'!$C$10+'Consum Final sectors'!$C$11+'Consum Final sectors'!$C$12)*100</f>
        <v>118.12986636561745</v>
      </c>
      <c r="I76" s="52">
        <f>('Consum Final sectors'!I10+'Consum Final sectors'!I11+'Consum Final sectors'!I12)/('Consum Final sectors'!$C$10+'Consum Final sectors'!$C$11+'Consum Final sectors'!$C$12)*100</f>
        <v>126.64253463963375</v>
      </c>
      <c r="J76" s="52">
        <f>('Consum Final sectors'!J10+'Consum Final sectors'!J11+'Consum Final sectors'!J12)/('Consum Final sectors'!$C$10+'Consum Final sectors'!$C$11+'Consum Final sectors'!$C$12)*100</f>
        <v>126.13529233069856</v>
      </c>
      <c r="K76" s="52">
        <f>('Consum Final sectors'!K10+'Consum Final sectors'!K11+'Consum Final sectors'!K12)/('Consum Final sectors'!$C$10+'Consum Final sectors'!$C$11+'Consum Final sectors'!$C$12)*100</f>
        <v>133.90468709164952</v>
      </c>
      <c r="L76" s="52">
        <f>('Consum Final sectors'!L10+'Consum Final sectors'!L11+'Consum Final sectors'!L12)/('Consum Final sectors'!$C$10+'Consum Final sectors'!$C$11+'Consum Final sectors'!$C$12)*100</f>
        <v>145.16052760154338</v>
      </c>
      <c r="M76" s="52">
        <f>('Consum Final sectors'!M10+'Consum Final sectors'!M11+'Consum Final sectors'!M12)/('Consum Final sectors'!$C$10+'Consum Final sectors'!$C$11+'Consum Final sectors'!$C$12)*100</f>
        <v>150.9139275905884</v>
      </c>
      <c r="N76" s="52">
        <f>('Consum Final sectors'!N10+'Consum Final sectors'!N11+'Consum Final sectors'!N12)/('Consum Final sectors'!$C$10+'Consum Final sectors'!$C$11+'Consum Final sectors'!$C$12)*100</f>
        <v>162.49845252014464</v>
      </c>
      <c r="O76" s="52">
        <f>('Consum Final sectors'!O10+'Consum Final sectors'!O11+'Consum Final sectors'!O12)/('Consum Final sectors'!$C$10+'Consum Final sectors'!$C$11+'Consum Final sectors'!$C$12)*100</f>
        <v>161.02693693960754</v>
      </c>
      <c r="P76" s="52">
        <f>('Consum Final sectors'!P10+'Consum Final sectors'!P11+'Consum Final sectors'!P12)/('Consum Final sectors'!$C$10+'Consum Final sectors'!$C$11+'Consum Final sectors'!$C$12)*100</f>
        <v>184.41963665949891</v>
      </c>
      <c r="Q76" s="52">
        <f>('Consum Final sectors'!Q10+'Consum Final sectors'!Q11+'Consum Final sectors'!Q12)/('Consum Final sectors'!$C$10+'Consum Final sectors'!$C$11+'Consum Final sectors'!$C$12)*100</f>
        <v>191.22333702355297</v>
      </c>
      <c r="R76" s="52">
        <f>('Consum Final sectors'!R10+'Consum Final sectors'!R11+'Consum Final sectors'!R12)/('Consum Final sectors'!$C$10+'Consum Final sectors'!$C$11+'Consum Final sectors'!$C$12)*100</f>
        <v>200.49125959923026</v>
      </c>
      <c r="S76" s="52">
        <f>('Consum Final sectors'!S10+'Consum Final sectors'!S11+'Consum Final sectors'!S12)/('Consum Final sectors'!$C$10+'Consum Final sectors'!$C$11+'Consum Final sectors'!$C$12)*100</f>
        <v>192.21603937426124</v>
      </c>
      <c r="T76" s="52">
        <f>('Consum Final sectors'!T10+'Consum Final sectors'!T11+'Consum Final sectors'!T12)/('Consum Final sectors'!$C$10+'Consum Final sectors'!$C$11+'Consum Final sectors'!$C$12)*100</f>
        <v>190.74498072313608</v>
      </c>
      <c r="U76" s="52">
        <f>('Consum Final sectors'!U10+'Consum Final sectors'!U11+'Consum Final sectors'!U12)/('Consum Final sectors'!$C$10+'Consum Final sectors'!$C$11+'Consum Final sectors'!$C$12)*100</f>
        <v>193.28526149534292</v>
      </c>
      <c r="V76" s="52">
        <f>('Consum Final sectors'!V10+'Consum Final sectors'!V11+'Consum Final sectors'!V12)/('Consum Final sectors'!$C$10+'Consum Final sectors'!$C$11+'Consum Final sectors'!$C$12)*100</f>
        <v>198.60781723714152</v>
      </c>
      <c r="W76" s="52">
        <f>('Consum Final sectors'!W10+'Consum Final sectors'!W11+'Consum Final sectors'!W12)/('Consum Final sectors'!$C$10+'Consum Final sectors'!$C$11+'Consum Final sectors'!$C$12)*100</f>
        <v>205.49894117649043</v>
      </c>
      <c r="X76" s="52">
        <f>('Consum Final sectors'!X10+'Consum Final sectors'!X11+'Consum Final sectors'!X12)/('Consum Final sectors'!$C$10+'Consum Final sectors'!$C$11+'Consum Final sectors'!$C$12)*100</f>
        <v>190.4677792062883</v>
      </c>
      <c r="Y76" s="52">
        <f>('Consum Final sectors'!Y10+'Consum Final sectors'!Y11+'Consum Final sectors'!Y12)/('Consum Final sectors'!$C$10+'Consum Final sectors'!$C$11+'Consum Final sectors'!$C$12)*100</f>
        <v>189.22416687904246</v>
      </c>
      <c r="Z76" s="52">
        <f>('Consum Final sectors'!Z10+'Consum Final sectors'!Z11+'Consum Final sectors'!Z12)/('Consum Final sectors'!$C$10+'Consum Final sectors'!$C$11+'Consum Final sectors'!$C$12)*100</f>
        <v>182.75772508458488</v>
      </c>
      <c r="AA76" s="52">
        <f>('Consum Final sectors'!AA10+'Consum Final sectors'!AA11+'Consum Final sectors'!AA12)/('Consum Final sectors'!$C$10+'Consum Final sectors'!$C$11+'Consum Final sectors'!$C$12)*100</f>
        <v>170.5533879424485</v>
      </c>
      <c r="AB76" s="52">
        <f>('Consum Final sectors'!AB10+'Consum Final sectors'!AB11+'Consum Final sectors'!AB12)/('Consum Final sectors'!$C$10+'Consum Final sectors'!$C$11+'Consum Final sectors'!$C$12)*100</f>
        <v>173.21864259273926</v>
      </c>
      <c r="AC76" s="52">
        <f>('Consum Final sectors'!AC10+'Consum Final sectors'!AC11+'Consum Final sectors'!AC12)/('Consum Final sectors'!$C$10+'Consum Final sectors'!$C$11+'Consum Final sectors'!$C$12)*100</f>
        <v>172.49478300574057</v>
      </c>
      <c r="AD76" s="52">
        <f>('Consum Final sectors'!AD10+'Consum Final sectors'!AD11+'Consum Final sectors'!AD12)/('Consum Final sectors'!$C$10+'Consum Final sectors'!$C$11+'Consum Final sectors'!$C$12)*100</f>
        <v>176.72505058023143</v>
      </c>
      <c r="AE76" s="52">
        <f>('Consum Final sectors'!AE10+'Consum Final sectors'!AE11+'Consum Final sectors'!AE12)/('Consum Final sectors'!$C$10+'Consum Final sectors'!$C$11+'Consum Final sectors'!$C$12)*100</f>
        <v>186.60410376103167</v>
      </c>
      <c r="AF76" s="52">
        <f>('Consum Final sectors'!AF10+'Consum Final sectors'!AF11+'Consum Final sectors'!AF12)/('Consum Final sectors'!$C$10+'Consum Final sectors'!$C$11+'Consum Final sectors'!$C$12)*100</f>
        <v>185.28981088947523</v>
      </c>
      <c r="AG76" s="52">
        <f>('Consum Final sectors'!AG10+'Consum Final sectors'!AG11+'Consum Final sectors'!AG12)/('Consum Final sectors'!$C$10+'Consum Final sectors'!$C$11+'Consum Final sectors'!$C$12)*100</f>
        <v>172.09481346166356</v>
      </c>
      <c r="AH76" s="52">
        <f>('Consum Final sectors'!AH10+'Consum Final sectors'!AH11+'Consum Final sectors'!AH12)/('Consum Final sectors'!$C$10+'Consum Final sectors'!$C$11+'Consum Final sectors'!$C$12)*100</f>
        <v>182.91654136550059</v>
      </c>
      <c r="AI76" s="52">
        <f>('Consum Final sectors'!AI10+'Consum Final sectors'!AI11+'Consum Final sectors'!AI12)/('Consum Final sectors'!$C$10+'Consum Final sectors'!$C$11+'Consum Final sectors'!$C$12)*100</f>
        <v>180.21461200425412</v>
      </c>
    </row>
  </sheetData>
  <phoneticPr fontId="0" type="noConversion"/>
  <printOptions horizontalCentered="1" verticalCentered="1"/>
  <pageMargins left="0.17" right="0.17" top="0.4" bottom="0.3" header="0" footer="0.21"/>
  <pageSetup paperSize="9" scale="4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FB82B722D3745A9C05D4276C1EBD6" ma:contentTypeVersion="4" ma:contentTypeDescription="Crea un document nou" ma:contentTypeScope="" ma:versionID="166283241fe60af88928b15cc6be50ed">
  <xsd:schema xmlns:xsd="http://www.w3.org/2001/XMLSchema" xmlns:xs="http://www.w3.org/2001/XMLSchema" xmlns:p="http://schemas.microsoft.com/office/2006/metadata/properties" xmlns:ns2="55bb8a40-91e9-4c42-b626-0ebad7ed191d" targetNamespace="http://schemas.microsoft.com/office/2006/metadata/properties" ma:root="true" ma:fieldsID="0788a61f00932702cbd9c69842afe546" ns2:_="">
    <xsd:import namespace="55bb8a40-91e9-4c42-b626-0ebad7ed19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b8a40-91e9-4c42-b626-0ebad7ed1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87B38A-5201-47A6-8AE7-D85834F83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bb8a40-91e9-4c42-b626-0ebad7ed19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499814-CF58-4160-9852-7E89B103F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18</vt:i4>
      </vt:variant>
    </vt:vector>
  </HeadingPairs>
  <TitlesOfParts>
    <vt:vector size="18" baseType="lpstr">
      <vt:lpstr>Portada</vt:lpstr>
      <vt:lpstr>Producció Primària</vt:lpstr>
      <vt:lpstr>Consum Primària</vt:lpstr>
      <vt:lpstr>Indicadors Consum Primària</vt:lpstr>
      <vt:lpstr>Pes energies renovables</vt:lpstr>
      <vt:lpstr>Consums Propis</vt:lpstr>
      <vt:lpstr>Consum no Energètic</vt:lpstr>
      <vt:lpstr>Consum Final</vt:lpstr>
      <vt:lpstr>Indicadors Consum Final</vt:lpstr>
      <vt:lpstr>Consum Final sectors</vt:lpstr>
      <vt:lpstr>Consum Final sectors EE</vt:lpstr>
      <vt:lpstr>Consum Final sectors Comb</vt:lpstr>
      <vt:lpstr>CF Transport</vt:lpstr>
      <vt:lpstr>CF Industrial</vt:lpstr>
      <vt:lpstr>CF Domèstic</vt:lpstr>
      <vt:lpstr>CF Serveis</vt:lpstr>
      <vt:lpstr>CF Primari</vt:lpstr>
      <vt:lpstr>Altres</vt:lpstr>
    </vt:vector>
  </TitlesOfParts>
  <Company>ICAEN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PORTATIL1</dc:creator>
  <cp:lastModifiedBy>Villar Hernández, David</cp:lastModifiedBy>
  <cp:lastPrinted>2024-01-26T10:03:49Z</cp:lastPrinted>
  <dcterms:created xsi:type="dcterms:W3CDTF">2001-11-05T17:31:07Z</dcterms:created>
  <dcterms:modified xsi:type="dcterms:W3CDTF">2024-02-12T09:54:57Z</dcterms:modified>
</cp:coreProperties>
</file>