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over" sheetId="1" r:id="rId1"/>
  </sheets>
  <definedNames>
    <definedName name="BoardQty">'crossover'!$I$1</definedName>
    <definedName name="digikey_part_data">'crossover'!$J$5:$O$36</definedName>
    <definedName name="farnell_part_data">'crossover'!$P$5:$U$36</definedName>
    <definedName name="global_part_data">'crossover'!$A$5:$I$36</definedName>
    <definedName name="mouser_part_data">'crossover'!$V$5:$AA$36</definedName>
    <definedName name="newark_part_data">'crossover'!$AB$5:$AG$36</definedName>
    <definedName name="rs_part_data">'crossover'!$AH$5:$AM$36</definedName>
    <definedName name="TotalCost">'crossover'!$I$2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<sst xmlns="http://schemas.openxmlformats.org/spreadsheetml/2006/main" count="273" uniqueCount="179">
  <si>
    <t>Global Part Info</t>
  </si>
  <si>
    <t>Unit$</t>
  </si>
  <si>
    <t>Value</t>
  </si>
  <si>
    <t>Desc</t>
  </si>
  <si>
    <t>Ext$</t>
  </si>
  <si>
    <t>Refs</t>
  </si>
  <si>
    <t>Qty</t>
  </si>
  <si>
    <t>Manf</t>
  </si>
  <si>
    <t>Footprint</t>
  </si>
  <si>
    <t>Manf#</t>
  </si>
  <si>
    <t>R48,R50</t>
  </si>
  <si>
    <t>Rbs1</t>
  </si>
  <si>
    <t>scimpy_library:R_Axial_DIN0204_L3.6mm_D1.6mm_P5.08mm_Horizontal</t>
  </si>
  <si>
    <t>R24,R30</t>
  </si>
  <si>
    <t>68K</t>
  </si>
  <si>
    <t>C7,C8,C10-C13,C15-C20,C22-C25,C27-C30,C49,C51-C55</t>
  </si>
  <si>
    <t>100n</t>
  </si>
  <si>
    <t>Capacitors_ThroughHole:C_Disc_D6_P5</t>
  </si>
  <si>
    <t>FG26C0G1H104JNT06</t>
  </si>
  <si>
    <t>C1,C3,C4,C6,C9,C14,C21,C26,C33,C34,C36,C38,C40,C43,C45,C46,C48,C50</t>
  </si>
  <si>
    <t>Capacitors_ThroughHole:C_Disc_D3_P2.5</t>
  </si>
  <si>
    <t>K104K15X7RF53L2</t>
  </si>
  <si>
    <t>R27,R33,R36</t>
  </si>
  <si>
    <t>18K</t>
  </si>
  <si>
    <t>C31,C37,C41,C42</t>
  </si>
  <si>
    <t>1u</t>
  </si>
  <si>
    <t>Capacitors_ThroughHole:C_Radial_D5_L11_P2</t>
  </si>
  <si>
    <t>105CKR050M</t>
  </si>
  <si>
    <t>P3,P4</t>
  </si>
  <si>
    <t>CONN_01X04</t>
  </si>
  <si>
    <t>Terminal_Blocks:TerminalBlock_Pheonix_MKDS1.5-4pol</t>
  </si>
  <si>
    <t>1935187</t>
  </si>
  <si>
    <t>R1,R37,R39,R40,R42-R45</t>
  </si>
  <si>
    <t>2K2</t>
  </si>
  <si>
    <t>scimpy_library:Resistor_Horizontal_RM7mm_scimpy</t>
  </si>
  <si>
    <t>P1,P2</t>
  </si>
  <si>
    <t>CONN_01X03</t>
  </si>
  <si>
    <t>Terminal_Blocks:TerminalBlock_Pheonix_MKDS1.5-3pol</t>
  </si>
  <si>
    <t>1935174</t>
  </si>
  <si>
    <t>R29,R35</t>
  </si>
  <si>
    <t>560R</t>
  </si>
  <si>
    <t>R2,R3</t>
  </si>
  <si>
    <t>1K 1W</t>
  </si>
  <si>
    <t>Resistors_ThroughHole:Resistor_Horizontal_RM15mm</t>
  </si>
  <si>
    <t>ROX1SJ1K0</t>
  </si>
  <si>
    <t>U1</t>
  </si>
  <si>
    <t>TL072</t>
  </si>
  <si>
    <t>Housings_DIP:DIP-8_W7.62mm</t>
  </si>
  <si>
    <t>tl072</t>
  </si>
  <si>
    <t>R38,R41,R46,R47</t>
  </si>
  <si>
    <t>Rph</t>
  </si>
  <si>
    <t>R4-R23</t>
  </si>
  <si>
    <t>R</t>
  </si>
  <si>
    <t>MCMF0W4FF1101A50</t>
  </si>
  <si>
    <t>R26,R28,R31,R34</t>
  </si>
  <si>
    <t>4.8R</t>
  </si>
  <si>
    <t>C2,C5</t>
  </si>
  <si>
    <t>6800u</t>
  </si>
  <si>
    <t>Capacitors_ThroughHole:C_Radial_D22_L41_P10</t>
  </si>
  <si>
    <t>UVR1H682MRD</t>
  </si>
  <si>
    <t>R25,R32</t>
  </si>
  <si>
    <t>1K5</t>
  </si>
  <si>
    <t>novalue4</t>
  </si>
  <si>
    <t>TRANSFO_3</t>
  </si>
  <si>
    <t>VPS24-3300</t>
  </si>
  <si>
    <t>D1</t>
  </si>
  <si>
    <t>Diode_Bridge</t>
  </si>
  <si>
    <t>Diodes_ThroughHole:Diode_Bridge_18.5x5.5</t>
  </si>
  <si>
    <t>GBU8J-BP</t>
  </si>
  <si>
    <t>novalue6</t>
  </si>
  <si>
    <t>POWER OUTLET</t>
  </si>
  <si>
    <t>719W-00/03</t>
  </si>
  <si>
    <t>novalue2</t>
  </si>
  <si>
    <t>dual pot</t>
  </si>
  <si>
    <t>PTD902-2015F-A103</t>
  </si>
  <si>
    <t>C35,C39,C44,C47</t>
  </si>
  <si>
    <t>1000u</t>
  </si>
  <si>
    <t>Capacitors_ThroughHole:C_Radial_D10_L20_P5</t>
  </si>
  <si>
    <t>novalue3,novalue5</t>
  </si>
  <si>
    <t>HEATSINK FOR TDA7292</t>
  </si>
  <si>
    <t>6400BG</t>
  </si>
  <si>
    <t>D2</t>
  </si>
  <si>
    <t>6.8V</t>
  </si>
  <si>
    <t>Diodes_ThroughHole:Diode_DO-35_SOD27_Horizontal_RM10</t>
  </si>
  <si>
    <t>BZX79C6V8</t>
  </si>
  <si>
    <t>U3,U5</t>
  </si>
  <si>
    <t>TDA7292</t>
  </si>
  <si>
    <t>TO_SOT_Packages_THT:Multiwatt-11_Vertical_StaggeredType1</t>
  </si>
  <si>
    <t>tda7292</t>
  </si>
  <si>
    <t>novalue1</t>
  </si>
  <si>
    <t>connector for dual pot</t>
  </si>
  <si>
    <t>3-641535-6</t>
  </si>
  <si>
    <t>RV1</t>
  </si>
  <si>
    <t>DUAL_POT</t>
  </si>
  <si>
    <t>Connectors_Molex:Molex_KK-6410-06_06x2.54mm_Straight</t>
  </si>
  <si>
    <t>640456-6</t>
  </si>
  <si>
    <t>RV2,RV3</t>
  </si>
  <si>
    <t>1K POT</t>
  </si>
  <si>
    <t>Potentiometers:Potentiometer_Bourns_3339P_Angular_ScrewUp</t>
  </si>
  <si>
    <t>3306P-1-102</t>
  </si>
  <si>
    <t>U2,U4,U6</t>
  </si>
  <si>
    <t>TL074</t>
  </si>
  <si>
    <t>Housings_DIP:DIP-14_W7.62mm</t>
  </si>
  <si>
    <t>tl074cn</t>
  </si>
  <si>
    <t>R49,R51</t>
  </si>
  <si>
    <t>Rbs2</t>
  </si>
  <si>
    <t>Board Qty:</t>
  </si>
  <si>
    <t>Total Cost:</t>
  </si>
  <si>
    <t>Unit Cost:</t>
  </si>
  <si>
    <t>Digi-Key</t>
  </si>
  <si>
    <t>Cat#</t>
  </si>
  <si>
    <t>Avail</t>
  </si>
  <si>
    <t>Doc</t>
  </si>
  <si>
    <t>Purch</t>
  </si>
  <si>
    <t>Link</t>
  </si>
  <si>
    <t>445-173396-1-ND</t>
  </si>
  <si>
    <t>BC3324-ND</t>
  </si>
  <si>
    <t>1572-1269-ND</t>
  </si>
  <si>
    <t>277-1579-ND</t>
  </si>
  <si>
    <t>277-1578-ND</t>
  </si>
  <si>
    <t>A105922CT-ND</t>
  </si>
  <si>
    <t>296-1775-5-ND</t>
  </si>
  <si>
    <t>493-1117-ND</t>
  </si>
  <si>
    <t>237-1276-ND</t>
  </si>
  <si>
    <t>GBU8J-BPMS-ND</t>
  </si>
  <si>
    <t>Q202-ND</t>
  </si>
  <si>
    <t>PTD902-2015F-A103-ND</t>
  </si>
  <si>
    <t>6400BG-ND</t>
  </si>
  <si>
    <t>BZX79C6V8-ND</t>
  </si>
  <si>
    <t>497-11952-5-ND</t>
  </si>
  <si>
    <t>A34825-ND</t>
  </si>
  <si>
    <t>A1923-ND</t>
  </si>
  <si>
    <t>3306P-102-ND</t>
  </si>
  <si>
    <t>296-1777-5-ND</t>
  </si>
  <si>
    <t>Farnell</t>
  </si>
  <si>
    <t>Mouser</t>
  </si>
  <si>
    <t>810-FG26C0G1H104JNT6</t>
  </si>
  <si>
    <t>594-K104K15X7RF53L2</t>
  </si>
  <si>
    <t>598-105CKR050M</t>
  </si>
  <si>
    <t>651-1935187</t>
  </si>
  <si>
    <t>651-1935174</t>
  </si>
  <si>
    <t>279-ROX1S1K0</t>
  </si>
  <si>
    <t>595-TL072</t>
  </si>
  <si>
    <t>647-UVR1H682MRD</t>
  </si>
  <si>
    <t>553-VPS24-3300</t>
  </si>
  <si>
    <t>833-GBU8J-BP</t>
  </si>
  <si>
    <t>562-719W-0003</t>
  </si>
  <si>
    <t>652-PTD902-2015FA103</t>
  </si>
  <si>
    <t>532-6400BG</t>
  </si>
  <si>
    <t>512-BZX79C6V8</t>
  </si>
  <si>
    <t>511-TDA7292</t>
  </si>
  <si>
    <t>571-3-641535-6</t>
  </si>
  <si>
    <t>652-3306P-1-102</t>
  </si>
  <si>
    <t>595-TL074CN</t>
  </si>
  <si>
    <t>Newark</t>
  </si>
  <si>
    <t>92Y8643</t>
  </si>
  <si>
    <t>67C2584</t>
  </si>
  <si>
    <t>69K7854</t>
  </si>
  <si>
    <t>70R0067</t>
  </si>
  <si>
    <t>70R0065</t>
  </si>
  <si>
    <t>34R4768</t>
  </si>
  <si>
    <t>07C7623</t>
  </si>
  <si>
    <t>59K8658</t>
  </si>
  <si>
    <t>55K2139</t>
  </si>
  <si>
    <t>79K0021</t>
  </si>
  <si>
    <t>69R5483</t>
  </si>
  <si>
    <t>17B6978</t>
  </si>
  <si>
    <t>75K7874</t>
  </si>
  <si>
    <t>18M8220</t>
  </si>
  <si>
    <t>58K0133</t>
  </si>
  <si>
    <t>52R2330</t>
  </si>
  <si>
    <t>96Y1260</t>
  </si>
  <si>
    <t>90F5645</t>
  </si>
  <si>
    <t>46F1082</t>
  </si>
  <si>
    <t>60K6990</t>
  </si>
  <si>
    <t>Rs Components</t>
  </si>
  <si>
    <t>852-3273</t>
  </si>
  <si>
    <t>548-7244</t>
  </si>
  <si>
    <t>488-5300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</si>
</sst>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tdk-corporation/FG26C0G1H104JNT06/445-173396-1-ND/5812001" TargetMode="External"/><Relationship Id="rId2" Type="http://schemas.openxmlformats.org/officeDocument/2006/relationships/hyperlink" Target="http://www.mouser.com/Search/Refine.aspx?Keyword=FG26C0G1H104JNT06%20" TargetMode="External"/><Relationship Id="rId3" Type="http://schemas.openxmlformats.org/officeDocument/2006/relationships/hyperlink" Target="http://www.newark.com/webapp/wcs/stores/servlet/Search?catalogId=15003&amp;langId=-1&amp;storeId=10194&amp;gs=true&amp;st=FG26C0G1H104JNT06%20" TargetMode="External"/><Relationship Id="rId4" Type="http://schemas.openxmlformats.org/officeDocument/2006/relationships/hyperlink" Target="http://www.digikey.com/scripts/DkSearch/dksus.dll?WT.z_header=search_go&amp;lang=en&amp;keywords=K104K15X7RF53L2%20" TargetMode="External"/><Relationship Id="rId5" Type="http://schemas.openxmlformats.org/officeDocument/2006/relationships/hyperlink" Target="http://www.mouser.com/Search/Refine.aspx?Keyword=K104K15X7RF53L2%20" TargetMode="External"/><Relationship Id="rId6" Type="http://schemas.openxmlformats.org/officeDocument/2006/relationships/hyperlink" Target="http://www.newark.com/webapp/wcs/stores/servlet/Search?catalogId=15003&amp;langId=-1&amp;storeId=10194&amp;gs=true&amp;st=K104K15X7RF53L2%20" TargetMode="External"/><Relationship Id="rId7" Type="http://schemas.openxmlformats.org/officeDocument/2006/relationships/hyperlink" Target="http://it.rs-online.com/web/c/?searchTerm=K104K15X7RF53L2%20" TargetMode="External"/><Relationship Id="rId8" Type="http://schemas.openxmlformats.org/officeDocument/2006/relationships/hyperlink" Target="http://www.digikey.com/scripts/DkSearch/dksus.dll?WT.z_header=search_go&amp;lang=en&amp;keywords=105CKR050M%20" TargetMode="External"/><Relationship Id="rId9" Type="http://schemas.openxmlformats.org/officeDocument/2006/relationships/hyperlink" Target="http://www.mouser.com/Search/Refine.aspx?Keyword=105CKR050M%20" TargetMode="External"/><Relationship Id="rId10" Type="http://schemas.openxmlformats.org/officeDocument/2006/relationships/hyperlink" Target="http://www.newark.com/webapp/wcs/stores/servlet/Search?catalogId=15003&amp;langId=-1&amp;storeId=10194&amp;gs=true&amp;st=105CKR050M%20" TargetMode="External"/><Relationship Id="rId11" Type="http://schemas.openxmlformats.org/officeDocument/2006/relationships/hyperlink" Target="http://www.digikey.com/scripts/DkSearch/dksus.dll?WT.z_header=search_go&amp;lang=en&amp;keywords=277-1579-ND%20" TargetMode="External"/><Relationship Id="rId12" Type="http://schemas.openxmlformats.org/officeDocument/2006/relationships/hyperlink" Target="http://www.mouser.com/Search/Refine.aspx?Keyword=1935187%20" TargetMode="External"/><Relationship Id="rId13" Type="http://schemas.openxmlformats.org/officeDocument/2006/relationships/hyperlink" Target="http://www.newark.com/webapp/wcs/stores/servlet/Search?catalogId=15003&amp;langId=-1&amp;storeId=10194&amp;gs=true&amp;st=1935187%20" TargetMode="External"/><Relationship Id="rId14" Type="http://schemas.openxmlformats.org/officeDocument/2006/relationships/hyperlink" Target="http://www.digikey.com/scripts/DkSearch/dksus.dll?WT.z_header=search_go&amp;lang=en&amp;keywords=1935174%20" TargetMode="External"/><Relationship Id="rId15" Type="http://schemas.openxmlformats.org/officeDocument/2006/relationships/hyperlink" Target="http://www.mouser.com/Search/../ProductDetail/Phoenix-Contact/1935174/?qs=sGAEpiMZZMv8kklI404QlRtyRP1DYqWx" TargetMode="External"/><Relationship Id="rId16" Type="http://schemas.openxmlformats.org/officeDocument/2006/relationships/hyperlink" Target="http://www.newark.com/webapp/wcs/stores/servlet/Search?catalogId=15003&amp;langId=-1&amp;storeId=10194&amp;gs=true&amp;st=1935174%20" TargetMode="External"/><Relationship Id="rId17" Type="http://schemas.openxmlformats.org/officeDocument/2006/relationships/hyperlink" Target="http://it.rs-online.com/web/c/?searchTerm=1935174%20" TargetMode="External"/><Relationship Id="rId18" Type="http://schemas.openxmlformats.org/officeDocument/2006/relationships/hyperlink" Target="http://www.digikey.com/product-detail/en/te-connectivity-passive-product/ROX1SJ1K0/A105922CT-ND/3477477" TargetMode="External"/><Relationship Id="rId19" Type="http://schemas.openxmlformats.org/officeDocument/2006/relationships/hyperlink" Target="http://www.mouser.com/Search/Refine.aspx?Keyword=ROX1SJ1K0%20" TargetMode="External"/><Relationship Id="rId20" Type="http://schemas.openxmlformats.org/officeDocument/2006/relationships/hyperlink" Target="http://www.newark.com/webapp/wcs/stores/servlet/Search?catalogId=15003&amp;langId=-1&amp;storeId=10194&amp;gs=true&amp;st=ROX1SJ1K0%20" TargetMode="External"/><Relationship Id="rId21" Type="http://schemas.openxmlformats.org/officeDocument/2006/relationships/hyperlink" Target="http://www.digikey.com/product-detail/en/texas-instruments/TL072CP/296-1775-5-ND/277421" TargetMode="External"/><Relationship Id="rId22" Type="http://schemas.openxmlformats.org/officeDocument/2006/relationships/hyperlink" Target="http://www.mouser.com/Search/../ProductDetail/Texas-Instruments/TL072/?qs=sGAEpiMZZMsPA1KxyASVZK2INgRpbeWO" TargetMode="External"/><Relationship Id="rId23" Type="http://schemas.openxmlformats.org/officeDocument/2006/relationships/hyperlink" Target="http://www.newark.com/texas-instruments/tl072ip/op-amp-3mhz-13v-us-dip-8/dp/07C7623" TargetMode="External"/><Relationship Id="rId24" Type="http://schemas.openxmlformats.org/officeDocument/2006/relationships/hyperlink" Target="http://www.newark.com/multicomp/mcmf0w4ff1101a50/metal-film-resistor-1-1kohm-250mw/dp/59K8658" TargetMode="External"/><Relationship Id="rId25" Type="http://schemas.openxmlformats.org/officeDocument/2006/relationships/hyperlink" Target="http://www.digikey.com/product-detail/en/nichicon/UVR1H682MRD/493-1117-ND/588858" TargetMode="External"/><Relationship Id="rId26" Type="http://schemas.openxmlformats.org/officeDocument/2006/relationships/hyperlink" Target="http://www.mouser.com/Search/../ProductDetail/Nichicon/UVR1H682MRD/?qs=sGAEpiMZZMtZ1n0r9vR22afkwEr%252bqyzvcB2dMpv0I9o%3d" TargetMode="External"/><Relationship Id="rId27" Type="http://schemas.openxmlformats.org/officeDocument/2006/relationships/hyperlink" Target="http://www.newark.com/nichicon/uvr1h682mrd/aluminum-electrolytic-capacitor/dp/55K2139" TargetMode="External"/><Relationship Id="rId28" Type="http://schemas.openxmlformats.org/officeDocument/2006/relationships/hyperlink" Target="http://www.digikey.com/product-detail/en/triad-magnetics/VPS24-3300/237-1276-ND/666162" TargetMode="External"/><Relationship Id="rId29" Type="http://schemas.openxmlformats.org/officeDocument/2006/relationships/hyperlink" Target="http://www.mouser.com/Search/Refine.aspx?Keyword=VPS24-3300%20" TargetMode="External"/><Relationship Id="rId30" Type="http://schemas.openxmlformats.org/officeDocument/2006/relationships/hyperlink" Target="http://www.newark.com/webapp/wcs/stores/servlet/Search?catalogId=15003&amp;langId=-1&amp;storeId=10194&amp;gs=true&amp;st=VPS24-3300%20" TargetMode="External"/><Relationship Id="rId31" Type="http://schemas.openxmlformats.org/officeDocument/2006/relationships/hyperlink" Target="http://www.digikey.com/scripts/DkSearch/dksus.dll?WT.z_header=search_go&amp;lang=en&amp;keywords=GBU8J-BP%20" TargetMode="External"/><Relationship Id="rId32" Type="http://schemas.openxmlformats.org/officeDocument/2006/relationships/hyperlink" Target="http://www.mouser.com/Search/Refine.aspx?Keyword=GBU8J-BP%20" TargetMode="External"/><Relationship Id="rId33" Type="http://schemas.openxmlformats.org/officeDocument/2006/relationships/hyperlink" Target="http://www.newark.com/webapp/wcs/stores/servlet/Search?catalogId=15003&amp;langId=-1&amp;storeId=10194&amp;gs=true&amp;st=GBU8J-BP%20" TargetMode="External"/><Relationship Id="rId34" Type="http://schemas.openxmlformats.org/officeDocument/2006/relationships/hyperlink" Target="http://www.digikey.com/scripts/DkSearch/dksus.dll?WT.z_header=search_go&amp;lang=en&amp;keywords=719W-00%2F03%20" TargetMode="External"/><Relationship Id="rId35" Type="http://schemas.openxmlformats.org/officeDocument/2006/relationships/hyperlink" Target="http://www.mouser.com/Search/Refine.aspx?Keyword=719W-00%2F03%20" TargetMode="External"/><Relationship Id="rId36" Type="http://schemas.openxmlformats.org/officeDocument/2006/relationships/hyperlink" Target="http://www.newark.com/webapp/wcs/stores/servlet/Search?catalogId=15003&amp;langId=-1&amp;storeId=10194&amp;gs=true&amp;st=719W-00%2F03%20" TargetMode="External"/><Relationship Id="rId37" Type="http://schemas.openxmlformats.org/officeDocument/2006/relationships/hyperlink" Target="http://www.digikey.com/scripts/DkSearch/dksus.dll?WT.z_header=search_go&amp;lang=en&amp;keywords=PTD902-2015F-A103%20" TargetMode="External"/><Relationship Id="rId38" Type="http://schemas.openxmlformats.org/officeDocument/2006/relationships/hyperlink" Target="http://www.mouser.com/Search/Refine.aspx?Keyword=PTD902-2015F-A103%20" TargetMode="External"/><Relationship Id="rId39" Type="http://schemas.openxmlformats.org/officeDocument/2006/relationships/hyperlink" Target="http://www.newark.com/webapp/wcs/stores/servlet/Search?catalogId=15003&amp;langId=-1&amp;storeId=10194&amp;gs=true&amp;st=PTD902-2015F-A103%20" TargetMode="External"/><Relationship Id="rId40" Type="http://schemas.openxmlformats.org/officeDocument/2006/relationships/hyperlink" Target="http://www.digikey.com/scripts/DkSearch/dksus.dll?WT.z_header=search_go&amp;lang=en&amp;keywords=6400BG%20" TargetMode="External"/><Relationship Id="rId41" Type="http://schemas.openxmlformats.org/officeDocument/2006/relationships/hyperlink" Target="http://www.mouser.com/Search/Refine.aspx?Keyword=6400BG%20" TargetMode="External"/><Relationship Id="rId42" Type="http://schemas.openxmlformats.org/officeDocument/2006/relationships/hyperlink" Target="http://www.newark.com/webapp/wcs/stores/servlet/Search?catalogId=15003&amp;langId=-1&amp;storeId=10194&amp;gs=true&amp;st=6400BG%20" TargetMode="External"/><Relationship Id="rId43" Type="http://schemas.openxmlformats.org/officeDocument/2006/relationships/hyperlink" Target="http://www.digikey.com/product-detail/en/fairchild-on-semiconductor/BZX79C6V8/BZX79C6V8-ND/977937" TargetMode="External"/><Relationship Id="rId44" Type="http://schemas.openxmlformats.org/officeDocument/2006/relationships/hyperlink" Target="http://www.mouser.com/Search/../ProductDetail/Fairchild-Semiconductor/BZX79C6V8/?qs=sGAEpiMZZMtQ8nqTKtFS%2fD313Kx94AdFFSagI3TlcSQ%3d" TargetMode="External"/><Relationship Id="rId45" Type="http://schemas.openxmlformats.org/officeDocument/2006/relationships/hyperlink" Target="http://www.newark.com/fairchild-semiconductor/bzx79c6v8/zener-diode-500mw-6-8v-do-35/dp/58K0133" TargetMode="External"/><Relationship Id="rId46" Type="http://schemas.openxmlformats.org/officeDocument/2006/relationships/hyperlink" Target="http://www.digikey.com/scripts/DkSearch/dksus.dll?WT.z_header=search_go&amp;lang=en&amp;keywords=tda7292%20" TargetMode="External"/><Relationship Id="rId47" Type="http://schemas.openxmlformats.org/officeDocument/2006/relationships/hyperlink" Target="http://www.mouser.com/Search/Refine.aspx?Keyword=tda7292%20" TargetMode="External"/><Relationship Id="rId48" Type="http://schemas.openxmlformats.org/officeDocument/2006/relationships/hyperlink" Target="http://www.newark.com/webapp/wcs/stores/servlet/Search?catalogId=15003&amp;langId=-1&amp;storeId=10194&amp;gs=true&amp;st=tda7292%20" TargetMode="External"/><Relationship Id="rId49" Type="http://schemas.openxmlformats.org/officeDocument/2006/relationships/hyperlink" Target="http://www.digikey.com/scripts/DkSearch/dksus.dll?WT.z_header=search_go&amp;lang=en&amp;keywords=3-641535-6%20" TargetMode="External"/><Relationship Id="rId50" Type="http://schemas.openxmlformats.org/officeDocument/2006/relationships/hyperlink" Target="http://www.mouser.com/Search/Refine.aspx?Keyword=3-641535-6%20" TargetMode="External"/><Relationship Id="rId51" Type="http://schemas.openxmlformats.org/officeDocument/2006/relationships/hyperlink" Target="http://www.newark.com/webapp/wcs/stores/servlet/Search?catalogId=15003&amp;langId=-1&amp;storeId=10194&amp;gs=true&amp;st=3-641535-6%20" TargetMode="External"/><Relationship Id="rId52" Type="http://schemas.openxmlformats.org/officeDocument/2006/relationships/hyperlink" Target="http://www.digikey.com/product-detail/en/te-connectivity-amp-connectors/640456-6/A1923-ND/109008" TargetMode="External"/><Relationship Id="rId53" Type="http://schemas.openxmlformats.org/officeDocument/2006/relationships/hyperlink" Target="http://www.newark.com/amp-te-connectivity/640456-6/wire-board-connector-header-6/dp/90F5645" TargetMode="External"/><Relationship Id="rId54" Type="http://schemas.openxmlformats.org/officeDocument/2006/relationships/hyperlink" Target="http://www.digikey.com/scripts/DkSearch/dksus.dll?WT.z_header=search_go&amp;lang=en&amp;keywords=3306P-1-102%20" TargetMode="External"/><Relationship Id="rId55" Type="http://schemas.openxmlformats.org/officeDocument/2006/relationships/hyperlink" Target="http://www.mouser.com/Search/Refine.aspx?Keyword=3306P-1-102%20" TargetMode="External"/><Relationship Id="rId56" Type="http://schemas.openxmlformats.org/officeDocument/2006/relationships/hyperlink" Target="http://www.newark.com/webapp/wcs/stores/servlet/Search?catalogId=15003&amp;langId=-1&amp;storeId=10194&amp;gs=true&amp;st=3306P-1-102%20" TargetMode="External"/><Relationship Id="rId57" Type="http://schemas.openxmlformats.org/officeDocument/2006/relationships/hyperlink" Target="http://it.rs-online.com/web/c/?searchTerm=3306P-1-102%20" TargetMode="External"/><Relationship Id="rId58" Type="http://schemas.openxmlformats.org/officeDocument/2006/relationships/hyperlink" Target="http://www.digikey.com/product-detail/en/texas-instruments/TL074CN/296-1777-5-ND/277423" TargetMode="External"/><Relationship Id="rId59" Type="http://schemas.openxmlformats.org/officeDocument/2006/relationships/hyperlink" Target="http://www.mouser.com/Search/../ProductDetail/Texas-Instruments/TL074CN/?qs=sGAEpiMZZMtCHixnSjNA6NVXWo9AXLOeoUCxMTuUhxw%3d" TargetMode="External"/><Relationship Id="rId60" Type="http://schemas.openxmlformats.org/officeDocument/2006/relationships/hyperlink" Target="http://www.newark.com/texas-instruments/tl074cn/op-amp-3mhz-13v-us-10mv-dip-14/dp/60K6990" TargetMode="External"/><Relationship Id="rId61" Type="http://schemas.openxmlformats.org/officeDocument/2006/relationships/vmlDrawing" Target="../drawings/vmlDrawing1.vml"/><Relationship Id="rId6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7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106</v>
      </c>
      <c r="I1" s="2">
        <v>100</v>
      </c>
    </row>
    <row r="2" spans="1:39">
      <c r="H2" s="3" t="s">
        <v>107</v>
      </c>
      <c r="I2" s="4">
        <f>sum(I7:I36)</f>
        <v>0</v>
      </c>
      <c r="M2" s="4">
        <f>sum(M7:M36)</f>
        <v>0</v>
      </c>
      <c r="S2" s="4">
        <f>sum(S7:S36)</f>
        <v>0</v>
      </c>
      <c r="Y2" s="4">
        <f>sum(Y7:Y36)</f>
        <v>0</v>
      </c>
      <c r="AE2" s="4">
        <f>sum(AE7:AE36)</f>
        <v>0</v>
      </c>
      <c r="AK2" s="4">
        <f>sum(AK7:AK36)</f>
        <v>0</v>
      </c>
    </row>
    <row r="3" spans="1:39">
      <c r="H3" s="3" t="s">
        <v>108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109</v>
      </c>
      <c r="K5" s="7"/>
      <c r="L5" s="7"/>
      <c r="M5" s="7"/>
      <c r="N5" s="7"/>
      <c r="O5" s="7"/>
      <c r="P5" s="8" t="s">
        <v>134</v>
      </c>
      <c r="Q5" s="8"/>
      <c r="R5" s="8"/>
      <c r="S5" s="8"/>
      <c r="T5" s="8"/>
      <c r="U5" s="8"/>
      <c r="V5" s="9" t="s">
        <v>135</v>
      </c>
      <c r="W5" s="9"/>
      <c r="X5" s="9"/>
      <c r="Y5" s="9"/>
      <c r="Z5" s="9"/>
      <c r="AA5" s="9"/>
      <c r="AB5" s="10" t="s">
        <v>154</v>
      </c>
      <c r="AC5" s="10"/>
      <c r="AD5" s="10"/>
      <c r="AE5" s="10"/>
      <c r="AF5" s="10"/>
      <c r="AG5" s="10"/>
      <c r="AH5" s="11" t="s">
        <v>175</v>
      </c>
      <c r="AI5" s="11"/>
      <c r="AJ5" s="11"/>
      <c r="AK5" s="11"/>
      <c r="AL5" s="11"/>
      <c r="AM5" s="11"/>
    </row>
    <row r="6" spans="1:39">
      <c r="A6" s="12" t="s">
        <v>5</v>
      </c>
      <c r="B6" s="12" t="s">
        <v>2</v>
      </c>
      <c r="C6" s="12" t="s">
        <v>3</v>
      </c>
      <c r="D6" s="12" t="s">
        <v>8</v>
      </c>
      <c r="E6" s="12" t="s">
        <v>7</v>
      </c>
      <c r="F6" s="12" t="s">
        <v>9</v>
      </c>
      <c r="G6" s="12" t="s">
        <v>6</v>
      </c>
      <c r="H6" s="12" t="s">
        <v>1</v>
      </c>
      <c r="I6" s="12" t="s">
        <v>4</v>
      </c>
      <c r="J6" s="12" t="s">
        <v>111</v>
      </c>
      <c r="K6" s="12" t="s">
        <v>113</v>
      </c>
      <c r="L6" s="12" t="s">
        <v>1</v>
      </c>
      <c r="M6" s="12" t="s">
        <v>4</v>
      </c>
      <c r="N6" s="12" t="s">
        <v>110</v>
      </c>
      <c r="O6" s="12" t="s">
        <v>112</v>
      </c>
      <c r="P6" s="12" t="s">
        <v>111</v>
      </c>
      <c r="Q6" s="12" t="s">
        <v>113</v>
      </c>
      <c r="R6" s="12" t="s">
        <v>1</v>
      </c>
      <c r="S6" s="12" t="s">
        <v>4</v>
      </c>
      <c r="T6" s="12" t="s">
        <v>110</v>
      </c>
      <c r="U6" s="12" t="s">
        <v>112</v>
      </c>
      <c r="V6" s="12" t="s">
        <v>111</v>
      </c>
      <c r="W6" s="12" t="s">
        <v>113</v>
      </c>
      <c r="X6" s="12" t="s">
        <v>1</v>
      </c>
      <c r="Y6" s="12" t="s">
        <v>4</v>
      </c>
      <c r="Z6" s="12" t="s">
        <v>110</v>
      </c>
      <c r="AA6" s="12" t="s">
        <v>112</v>
      </c>
      <c r="AB6" s="12" t="s">
        <v>111</v>
      </c>
      <c r="AC6" s="12" t="s">
        <v>113</v>
      </c>
      <c r="AD6" s="12" t="s">
        <v>1</v>
      </c>
      <c r="AE6" s="12" t="s">
        <v>4</v>
      </c>
      <c r="AF6" s="12" t="s">
        <v>110</v>
      </c>
      <c r="AG6" s="12" t="s">
        <v>112</v>
      </c>
      <c r="AH6" s="12" t="s">
        <v>111</v>
      </c>
      <c r="AI6" s="12" t="s">
        <v>113</v>
      </c>
      <c r="AJ6" s="12" t="s">
        <v>1</v>
      </c>
      <c r="AK6" s="12" t="s">
        <v>4</v>
      </c>
      <c r="AL6" s="12" t="s">
        <v>110</v>
      </c>
      <c r="AM6" s="12" t="s">
        <v>112</v>
      </c>
    </row>
    <row r="7" spans="1:39">
      <c r="A7" t="s">
        <v>10</v>
      </c>
      <c r="B7" t="s">
        <v>11</v>
      </c>
      <c r="D7" t="s">
        <v>12</v>
      </c>
      <c r="G7">
        <f>BoardQty*2</f>
        <v>0</v>
      </c>
      <c r="H7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7" s="13">
        <f>iferror(G7*H7,"")</f>
        <v>0</v>
      </c>
    </row>
    <row r="8" spans="1:39">
      <c r="A8" t="s">
        <v>13</v>
      </c>
      <c r="B8" t="s">
        <v>14</v>
      </c>
      <c r="D8" t="s">
        <v>12</v>
      </c>
      <c r="G8">
        <f>BoardQty*2</f>
        <v>0</v>
      </c>
      <c r="H8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8" s="13">
        <f>iferror(G8*H8,"")</f>
        <v>0</v>
      </c>
    </row>
    <row r="9" spans="1:39">
      <c r="A9" t="s">
        <v>15</v>
      </c>
      <c r="B9" t="s">
        <v>16</v>
      </c>
      <c r="D9" t="s">
        <v>17</v>
      </c>
      <c r="F9" t="s">
        <v>18</v>
      </c>
      <c r="G9">
        <f>BoardQty*26</f>
        <v>0</v>
      </c>
      <c r="H9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9" s="13">
        <f>iferror(G9*H9,"")</f>
        <v>0</v>
      </c>
      <c r="J9">
        <v>3578</v>
      </c>
      <c r="L9" s="13">
        <f>iferror(lookup(if(K9="",G9,K9),{0,1,10,25,50,100,250,500,1000,2000,4000,10000,14000,50000},{0.0,0.77,0.585,0.5176,0.4862,0.4187,0.3782,0.32416,0.27914,0.2349,0.21924,0.21141,0.20828,0.19967}),"")</f>
        <v>0</v>
      </c>
      <c r="M9" s="13">
        <f>iferror(if(K9="",G9,K9)*L9,"")</f>
        <v>0</v>
      </c>
      <c r="N9" t="s">
        <v>115</v>
      </c>
      <c r="O9" s="14" t="s">
        <v>114</v>
      </c>
      <c r="V9">
        <v>6082</v>
      </c>
      <c r="X9" s="13">
        <f>iferror(lookup(if(W9="",G9,W9),{0,1,10,100,500,1000,2000,10000,24000},{0.0,0.979,0.83,0.407,0.368,0.336,0.219,0.208,0.204}),"")</f>
        <v>0</v>
      </c>
      <c r="Y9" s="13">
        <f>iferror(if(W9="",G9,W9)*X9,"")</f>
        <v>0</v>
      </c>
      <c r="Z9" t="s">
        <v>136</v>
      </c>
      <c r="AA9" s="14" t="s">
        <v>114</v>
      </c>
      <c r="AD9" s="13">
        <f>iferror(lookup(if(AC9="",G9,AC9),{0,1,4000,5000},{0.0,0.372,0.372,0.337}),"")</f>
        <v>0</v>
      </c>
      <c r="AE9" s="13">
        <f>iferror(if(AC9="",G9,AC9)*AD9,"")</f>
        <v>0</v>
      </c>
      <c r="AF9" t="s">
        <v>155</v>
      </c>
      <c r="AG9" s="14" t="s">
        <v>114</v>
      </c>
    </row>
    <row r="10" spans="1:39">
      <c r="A10" t="s">
        <v>19</v>
      </c>
      <c r="B10" t="s">
        <v>16</v>
      </c>
      <c r="D10" t="s">
        <v>20</v>
      </c>
      <c r="F10" t="s">
        <v>21</v>
      </c>
      <c r="G10">
        <f>BoardQty*18</f>
        <v>0</v>
      </c>
      <c r="H10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10" s="13">
        <f>iferror(G10*H10,"")</f>
        <v>0</v>
      </c>
      <c r="J10">
        <v>139730</v>
      </c>
      <c r="L10" s="13">
        <f>iferror(lookup(if(K10="",G10,K10),{0,1,10,25,50,100,250,500,1000,4000,5000,8000,12000,20000,28000,100000},{0.0,0.2,0.134,0.0984,0.0806,0.068,0.05548,0.04654,0.04117,0.0358,0.0358,0.03401,0.03222,0.03222,0.03043,0.02417}),"")</f>
        <v>0</v>
      </c>
      <c r="M10" s="13">
        <f>iferror(if(K10="",G10,K10)*L10,"")</f>
        <v>0</v>
      </c>
      <c r="N10" t="s">
        <v>116</v>
      </c>
      <c r="O10" s="14" t="s">
        <v>114</v>
      </c>
      <c r="V10">
        <v>32997</v>
      </c>
      <c r="X10" s="13">
        <f>iferror(lookup(if(W10="",G10,W10),{0,1,50,100,1000,5000,30000},{0.0,0.1,0.054,0.043,0.037,0.033,0.031}),"")</f>
        <v>0</v>
      </c>
      <c r="Y10" s="13">
        <f>iferror(if(W10="",G10,W10)*X10,"")</f>
        <v>0</v>
      </c>
      <c r="Z10" t="s">
        <v>137</v>
      </c>
      <c r="AA10" s="14" t="s">
        <v>114</v>
      </c>
      <c r="AB10">
        <v>121027</v>
      </c>
      <c r="AD10" s="13">
        <f>iferror(lookup(if(AC10="",G10,AC10),{0,1,10,100,500,1000,5000},{0.0,0.1,0.072,0.044,0.041,0.037,0.033}),"")</f>
        <v>0</v>
      </c>
      <c r="AE10" s="13">
        <f>iferror(if(AC10="",G10,AC10)*AD10,"")</f>
        <v>0</v>
      </c>
      <c r="AF10" t="s">
        <v>156</v>
      </c>
      <c r="AG10" s="14" t="s">
        <v>114</v>
      </c>
      <c r="AL10" t="s">
        <v>176</v>
      </c>
      <c r="AM10" s="14" t="s">
        <v>114</v>
      </c>
    </row>
    <row r="11" spans="1:39">
      <c r="A11" t="s">
        <v>22</v>
      </c>
      <c r="B11" t="s">
        <v>23</v>
      </c>
      <c r="D11" t="s">
        <v>12</v>
      </c>
      <c r="G11">
        <f>BoardQty*3</f>
        <v>0</v>
      </c>
      <c r="H11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11" s="13">
        <f>iferror(G11*H11,"")</f>
        <v>0</v>
      </c>
    </row>
    <row r="12" spans="1:39">
      <c r="A12" t="s">
        <v>24</v>
      </c>
      <c r="B12" t="s">
        <v>25</v>
      </c>
      <c r="D12" t="s">
        <v>26</v>
      </c>
      <c r="F12" t="s">
        <v>27</v>
      </c>
      <c r="G12">
        <f>BoardQty*4</f>
        <v>0</v>
      </c>
      <c r="H12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12" s="13">
        <f>iferror(G12*H12,"")</f>
        <v>0</v>
      </c>
      <c r="J12">
        <v>9945</v>
      </c>
      <c r="L12" s="13">
        <f>iferror(lookup(if(K12="",G12,K12),{0,1,10,100,500,1000,2500,5000},{0.0,0.22,0.15,0.0758,0.05188,0.04589,0.04389,0.0399}),"")</f>
        <v>0</v>
      </c>
      <c r="M12" s="13">
        <f>iferror(if(K12="",G12,K12)*L12,"")</f>
        <v>0</v>
      </c>
      <c r="N12" t="s">
        <v>117</v>
      </c>
      <c r="O12" s="14" t="s">
        <v>114</v>
      </c>
      <c r="V12">
        <v>4154</v>
      </c>
      <c r="X12" s="13">
        <f>iferror(lookup(if(W12="",G12,W12),{0,1,10,100,500,1000,2000,10000,25000,50000},{0.0,0.2,0.082,0.067,0.061,0.043,0.038,0.036,0.034,0.03}),"")</f>
        <v>0</v>
      </c>
      <c r="Y12" s="13">
        <f>iferror(if(W12="",G12,W12)*X12,"")</f>
        <v>0</v>
      </c>
      <c r="Z12" t="s">
        <v>138</v>
      </c>
      <c r="AA12" s="14" t="s">
        <v>114</v>
      </c>
      <c r="AB12">
        <v>5047</v>
      </c>
      <c r="AD12" s="13">
        <f>iferror(lookup(if(AC12="",G12,AC12),{0,1,25,100,250},{0.0,0.047,0.042,0.038,0.033}),"")</f>
        <v>0</v>
      </c>
      <c r="AE12" s="13">
        <f>iferror(if(AC12="",G12,AC12)*AD12,"")</f>
        <v>0</v>
      </c>
      <c r="AF12" t="s">
        <v>157</v>
      </c>
      <c r="AG12" s="14" t="s">
        <v>114</v>
      </c>
    </row>
    <row r="13" spans="1:39">
      <c r="A13" t="s">
        <v>28</v>
      </c>
      <c r="B13" t="s">
        <v>29</v>
      </c>
      <c r="D13" t="s">
        <v>30</v>
      </c>
      <c r="F13" t="s">
        <v>31</v>
      </c>
      <c r="G13">
        <f>BoardQty*2</f>
        <v>0</v>
      </c>
      <c r="H13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13" s="13">
        <f>iferror(G13*H13,"")</f>
        <v>0</v>
      </c>
      <c r="J13">
        <v>3735</v>
      </c>
      <c r="L13" s="13">
        <f>iferror(lookup(if(K13="",G13,K13),{0,1,10,50,100,250,500,1000},{0.0,0.78,0.751,0.718,0.6985,0.6528,0.60058,0.544}),"")</f>
        <v>0</v>
      </c>
      <c r="M13" s="13">
        <f>iferror(if(K13="",G13,K13)*L13,"")</f>
        <v>0</v>
      </c>
      <c r="N13" t="s">
        <v>118</v>
      </c>
      <c r="O13" s="14" t="s">
        <v>114</v>
      </c>
      <c r="V13">
        <v>1865</v>
      </c>
      <c r="X13" s="13">
        <f>iferror(lookup(if(W13="",G13,W13),{0,1,10,25,50,100,250,500,1000},{0.0,0.76,0.735,0.712,0.704,0.684,0.64,0.588,0.565}),"")</f>
        <v>0</v>
      </c>
      <c r="Y13" s="13">
        <f>iferror(if(W13="",G13,W13)*X13,"")</f>
        <v>0</v>
      </c>
      <c r="Z13" t="s">
        <v>139</v>
      </c>
      <c r="AA13" s="14" t="s">
        <v>114</v>
      </c>
      <c r="AB13">
        <v>200</v>
      </c>
      <c r="AD13" s="13">
        <f>iferror(lookup(if(AC13="",G13,AC13),{0,1,50,100,250,500},{0.0,0.692,0.663,0.634,0.605,0.586}),"")</f>
        <v>0</v>
      </c>
      <c r="AE13" s="13">
        <f>iferror(if(AC13="",G13,AC13)*AD13,"")</f>
        <v>0</v>
      </c>
      <c r="AF13" t="s">
        <v>158</v>
      </c>
      <c r="AG13" s="14" t="s">
        <v>114</v>
      </c>
    </row>
    <row r="14" spans="1:39">
      <c r="A14" t="s">
        <v>32</v>
      </c>
      <c r="B14" t="s">
        <v>33</v>
      </c>
      <c r="D14" t="s">
        <v>34</v>
      </c>
      <c r="G14">
        <f>BoardQty*8</f>
        <v>0</v>
      </c>
      <c r="H14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14" s="13">
        <f>iferror(G14*H14,"")</f>
        <v>0</v>
      </c>
    </row>
    <row r="15" spans="1:39">
      <c r="A15" t="s">
        <v>35</v>
      </c>
      <c r="B15" t="s">
        <v>36</v>
      </c>
      <c r="D15" t="s">
        <v>37</v>
      </c>
      <c r="F15" t="s">
        <v>38</v>
      </c>
      <c r="G15">
        <f>BoardQty*2</f>
        <v>0</v>
      </c>
      <c r="H15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15" s="13">
        <f>iferror(G15*H15,"")</f>
        <v>0</v>
      </c>
      <c r="J15">
        <v>8086</v>
      </c>
      <c r="L15" s="13">
        <f>iferror(lookup(if(K15="",G15,K15),{0,1,10,50,100,250,500,1000},{0.0,0.55,0.529,0.506,0.4922,0.46,0.4232,0.391}),"")</f>
        <v>0</v>
      </c>
      <c r="M15" s="13">
        <f>iferror(if(K15="",G15,K15)*L15,"")</f>
        <v>0</v>
      </c>
      <c r="N15" t="s">
        <v>119</v>
      </c>
      <c r="O15" s="14" t="s">
        <v>114</v>
      </c>
      <c r="V15">
        <v>3272</v>
      </c>
      <c r="X15" s="13">
        <f>iferror(lookup(if(W15="",G15,W15),{0,1,10,25,50,100,250,500,1000},{0.0,0.55,0.528,0.513,0.506,0.492,0.46,0.423,0.407}),"")</f>
        <v>0</v>
      </c>
      <c r="Y15" s="13">
        <f>iferror(if(W15="",G15,W15)*X15,"")</f>
        <v>0</v>
      </c>
      <c r="Z15" t="s">
        <v>140</v>
      </c>
      <c r="AA15" s="14" t="s">
        <v>114</v>
      </c>
      <c r="AB15">
        <v>513</v>
      </c>
      <c r="AD15" s="13">
        <f>iferror(lookup(if(AC15="",G15,AC15),{0,1,50,100,250,500},{0.0,0.48,0.461,0.442,0.423,0.413}),"")</f>
        <v>0</v>
      </c>
      <c r="AE15" s="13">
        <f>iferror(if(AC15="",G15,AC15)*AD15,"")</f>
        <v>0</v>
      </c>
      <c r="AF15" t="s">
        <v>159</v>
      </c>
      <c r="AG15" s="14" t="s">
        <v>114</v>
      </c>
      <c r="AH15">
        <v>35</v>
      </c>
      <c r="AJ15" s="13">
        <f>iferror(lookup(if(AI15="",G15,AI15),{0,1,5,75,250,500,1000},{0.0,0.599532,0.599532,0.550634,0.514492,0.493232,0.46771999999999997}),"")</f>
        <v>0</v>
      </c>
      <c r="AK15" s="13">
        <f>iferror(if(AI15="",G15,AI15)*AJ15,"")</f>
        <v>0</v>
      </c>
      <c r="AL15" t="s">
        <v>177</v>
      </c>
      <c r="AM15" s="14" t="s">
        <v>114</v>
      </c>
    </row>
    <row r="16" spans="1:39">
      <c r="A16" t="s">
        <v>39</v>
      </c>
      <c r="B16" t="s">
        <v>40</v>
      </c>
      <c r="D16" t="s">
        <v>12</v>
      </c>
      <c r="G16">
        <f>BoardQty*2</f>
        <v>0</v>
      </c>
      <c r="H16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16" s="13">
        <f>iferror(G16*H16,"")</f>
        <v>0</v>
      </c>
    </row>
    <row r="17" spans="1:33">
      <c r="A17" t="s">
        <v>41</v>
      </c>
      <c r="B17" t="s">
        <v>42</v>
      </c>
      <c r="D17" t="s">
        <v>43</v>
      </c>
      <c r="F17" t="s">
        <v>44</v>
      </c>
      <c r="G17">
        <f>BoardQty*2</f>
        <v>0</v>
      </c>
      <c r="H17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17" s="13">
        <f>iferror(G17*H17,"")</f>
        <v>0</v>
      </c>
      <c r="J17">
        <v>4195</v>
      </c>
      <c r="L17" s="13">
        <f>iferror(lookup(if(K17="",G17,K17),{0,1,10,100,1000,2000,5000,10000,25000},{0.0,0.32,0.271,0.1059,0.04029,0.03694,0.03358,0.03134,0.03091}),"")</f>
        <v>0</v>
      </c>
      <c r="M17" s="13">
        <f>iferror(if(K17="",G17,K17)*L17,"")</f>
        <v>0</v>
      </c>
      <c r="N17" t="s">
        <v>120</v>
      </c>
      <c r="O17" s="14" t="s">
        <v>114</v>
      </c>
      <c r="V17">
        <v>4000</v>
      </c>
      <c r="X17" s="13">
        <f>iferror(lookup(if(W17="",G17,W17),{0,1,2000,6000,10000,26000},{0.0,0.04,0.04,0.038,0.033,0.029}),"")</f>
        <v>0</v>
      </c>
      <c r="Y17" s="13">
        <f>iferror(if(W17="",G17,W17)*X17,"")</f>
        <v>0</v>
      </c>
      <c r="Z17" t="s">
        <v>141</v>
      </c>
      <c r="AA17" s="14" t="s">
        <v>114</v>
      </c>
      <c r="AB17">
        <v>967</v>
      </c>
      <c r="AD17" s="13">
        <f>iferror(lookup(if(AC17="",G17,AC17),{0,1},{0.0,0.039}),"")</f>
        <v>0</v>
      </c>
      <c r="AE17" s="13">
        <f>iferror(if(AC17="",G17,AC17)*AD17,"")</f>
        <v>0</v>
      </c>
      <c r="AF17" t="s">
        <v>160</v>
      </c>
      <c r="AG17" s="14" t="s">
        <v>114</v>
      </c>
    </row>
    <row r="18" spans="1:33">
      <c r="A18" t="s">
        <v>45</v>
      </c>
      <c r="B18" t="s">
        <v>46</v>
      </c>
      <c r="D18" t="s">
        <v>47</v>
      </c>
      <c r="F18" t="s">
        <v>48</v>
      </c>
      <c r="G18">
        <f>BoardQty*1</f>
        <v>0</v>
      </c>
      <c r="H18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18" s="13">
        <f>iferror(G18*H18,"")</f>
        <v>0</v>
      </c>
      <c r="J18">
        <v>11588</v>
      </c>
      <c r="L18" s="13">
        <f>iferror(lookup(if(K18="",G18,K18),{0,1,10,100,500,1000},{0.0,0.81,0.713,0.5465,0.432,0.3456}),"")</f>
        <v>0</v>
      </c>
      <c r="M18" s="13">
        <f>iferror(if(K18="",G18,K18)*L18,"")</f>
        <v>0</v>
      </c>
      <c r="N18" t="s">
        <v>121</v>
      </c>
      <c r="O18" s="14" t="s">
        <v>114</v>
      </c>
      <c r="Z18" t="s">
        <v>142</v>
      </c>
      <c r="AA18" s="14" t="s">
        <v>114</v>
      </c>
      <c r="AB18">
        <v>793</v>
      </c>
      <c r="AD18" s="13">
        <f>iferror(lookup(if(AC18="",G18,AC18),{0,1,10,100,1000,2000,5000,10000},{0.0,0.694,0.582,0.376,0.3,0.254,0.249,0.24}),"")</f>
        <v>0</v>
      </c>
      <c r="AE18" s="13">
        <f>iferror(if(AC18="",G18,AC18)*AD18,"")</f>
        <v>0</v>
      </c>
      <c r="AF18" t="s">
        <v>161</v>
      </c>
      <c r="AG18" s="14" t="s">
        <v>114</v>
      </c>
    </row>
    <row r="19" spans="1:33">
      <c r="A19" t="s">
        <v>49</v>
      </c>
      <c r="B19" t="s">
        <v>50</v>
      </c>
      <c r="D19" t="s">
        <v>34</v>
      </c>
      <c r="G19">
        <f>BoardQty*4</f>
        <v>0</v>
      </c>
      <c r="H19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19" s="13">
        <f>iferror(G19*H19,"")</f>
        <v>0</v>
      </c>
    </row>
    <row r="20" spans="1:33">
      <c r="A20" t="s">
        <v>51</v>
      </c>
      <c r="B20" t="s">
        <v>52</v>
      </c>
      <c r="D20" t="s">
        <v>12</v>
      </c>
      <c r="F20" t="s">
        <v>53</v>
      </c>
      <c r="G20">
        <f>BoardQty*20</f>
        <v>0</v>
      </c>
      <c r="H20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20" s="13">
        <f>iferror(G20*H20,"")</f>
        <v>0</v>
      </c>
      <c r="AB20">
        <v>4800</v>
      </c>
      <c r="AD20" s="13">
        <f>iferror(lookup(if(AC20="",G20,AC20),{0,1,50,100,500,1000,2000},{0.0,0.112,0.095,0.07,0.05,0.043,0.04}),"")</f>
        <v>0</v>
      </c>
      <c r="AE20" s="13">
        <f>iferror(if(AC20="",G20,AC20)*AD20,"")</f>
        <v>0</v>
      </c>
      <c r="AF20" t="s">
        <v>162</v>
      </c>
      <c r="AG20" s="14" t="s">
        <v>114</v>
      </c>
    </row>
    <row r="21" spans="1:33">
      <c r="A21" t="s">
        <v>54</v>
      </c>
      <c r="B21" t="s">
        <v>55</v>
      </c>
      <c r="D21" t="s">
        <v>12</v>
      </c>
      <c r="G21">
        <f>BoardQty*4</f>
        <v>0</v>
      </c>
      <c r="H21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21" s="13">
        <f>iferror(G21*H21,"")</f>
        <v>0</v>
      </c>
    </row>
    <row r="22" spans="1:33">
      <c r="A22" t="s">
        <v>56</v>
      </c>
      <c r="B22" t="s">
        <v>57</v>
      </c>
      <c r="D22" t="s">
        <v>58</v>
      </c>
      <c r="F22" t="s">
        <v>59</v>
      </c>
      <c r="G22">
        <f>BoardQty*2</f>
        <v>0</v>
      </c>
      <c r="H22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22" s="13">
        <f>iferror(G22*H22,"")</f>
        <v>0</v>
      </c>
      <c r="J22">
        <v>17861</v>
      </c>
      <c r="L22" s="13">
        <f>iferror(lookup(if(K22="",G22,K22),{0,1,10,100,500,1000,2500,5000},{0.0,3.59,2.896,2.259,1.67978,1.56393,1.506,1.50049}),"")</f>
        <v>0</v>
      </c>
      <c r="M22" s="13">
        <f>iferror(if(K22="",G22,K22)*L22,"")</f>
        <v>0</v>
      </c>
      <c r="N22" t="s">
        <v>122</v>
      </c>
      <c r="O22" s="14" t="s">
        <v>114</v>
      </c>
      <c r="V22">
        <v>345</v>
      </c>
      <c r="X22" s="13">
        <f>iferror(lookup(if(W22="",G22,W22),{0,1,10,100,500,1000,5000},{0.0,3.42,2.37,1.77,1.6,1.49,1.43}),"")</f>
        <v>0</v>
      </c>
      <c r="Y22" s="13">
        <f>iferror(if(W22="",G22,W22)*X22,"")</f>
        <v>0</v>
      </c>
      <c r="Z22" t="s">
        <v>143</v>
      </c>
      <c r="AA22" s="14" t="s">
        <v>114</v>
      </c>
      <c r="AB22">
        <v>167</v>
      </c>
      <c r="AD22" s="13">
        <f>iferror(lookup(if(AC22="",G22,AC22),{0,1,10,25,50,100,250,500,1000},{0.0,3.38,2.92,2.75,2.52,2.28,1.87,1.7,1.59}),"")</f>
        <v>0</v>
      </c>
      <c r="AE22" s="13">
        <f>iferror(if(AC22="",G22,AC22)*AD22,"")</f>
        <v>0</v>
      </c>
      <c r="AF22" t="s">
        <v>163</v>
      </c>
      <c r="AG22" s="14" t="s">
        <v>114</v>
      </c>
    </row>
    <row r="23" spans="1:33">
      <c r="A23" t="s">
        <v>60</v>
      </c>
      <c r="B23" t="s">
        <v>61</v>
      </c>
      <c r="D23" t="s">
        <v>12</v>
      </c>
      <c r="G23">
        <f>BoardQty*2</f>
        <v>0</v>
      </c>
      <c r="H23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23" s="13">
        <f>iferror(G23*H23,"")</f>
        <v>0</v>
      </c>
    </row>
    <row r="24" spans="1:33">
      <c r="A24" t="s">
        <v>62</v>
      </c>
      <c r="B24" t="s">
        <v>63</v>
      </c>
      <c r="F24" t="s">
        <v>64</v>
      </c>
      <c r="G24">
        <f>BoardQty*1</f>
        <v>0</v>
      </c>
      <c r="H24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24" s="13">
        <f>iferror(G24*H24,"")</f>
        <v>0</v>
      </c>
      <c r="J24">
        <v>236</v>
      </c>
      <c r="L24" s="13">
        <f>iferror(lookup(if(K24="",G24,K24),{0,1,10,25,50,100},{0.0,20.71,18.271,17.662,15.8348,15.2258}),"")</f>
        <v>0</v>
      </c>
      <c r="M24" s="13">
        <f>iferror(if(K24="",G24,K24)*L24,"")</f>
        <v>0</v>
      </c>
      <c r="N24" t="s">
        <v>123</v>
      </c>
      <c r="O24" s="14" t="s">
        <v>114</v>
      </c>
      <c r="V24">
        <v>9</v>
      </c>
      <c r="X24" s="13">
        <f>iferror(lookup(if(W24="",G24,W24),{0,1,5,10,25,50},{0.0,21.06,19.75,18.58,17.97,16.1}),"")</f>
        <v>0</v>
      </c>
      <c r="Y24" s="13">
        <f>iferror(if(W24="",G24,W24)*X24,"")</f>
        <v>0</v>
      </c>
      <c r="Z24" t="s">
        <v>144</v>
      </c>
      <c r="AA24" s="14" t="s">
        <v>114</v>
      </c>
      <c r="AB24">
        <v>10</v>
      </c>
      <c r="AD24" s="13">
        <f>iferror(lookup(if(AC24="",G24,AC24),{0,1,10,25,50,100,250},{0.0,28.24,25.16,22.32,21.7,21.21,20.23}),"")</f>
        <v>0</v>
      </c>
      <c r="AE24" s="13">
        <f>iferror(if(AC24="",G24,AC24)*AD24,"")</f>
        <v>0</v>
      </c>
      <c r="AF24" t="s">
        <v>164</v>
      </c>
      <c r="AG24" s="14" t="s">
        <v>114</v>
      </c>
    </row>
    <row r="25" spans="1:33">
      <c r="A25" t="s">
        <v>65</v>
      </c>
      <c r="B25" t="s">
        <v>66</v>
      </c>
      <c r="D25" t="s">
        <v>67</v>
      </c>
      <c r="F25" t="s">
        <v>68</v>
      </c>
      <c r="G25">
        <f>BoardQty*1</f>
        <v>0</v>
      </c>
      <c r="H25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25" s="13">
        <f>iferror(G25*H25,"")</f>
        <v>0</v>
      </c>
      <c r="J25">
        <v>4011</v>
      </c>
      <c r="L25" s="13">
        <f>iferror(lookup(if(K25="",G25,K25),{0,1,10,25,100,250,500,1000,2500,5000},{0.0,0.98,0.868,0.784,0.686,0.602,0.532,0.42,0.392,0.3724}),"")</f>
        <v>0</v>
      </c>
      <c r="M25" s="13">
        <f>iferror(if(K25="",G25,K25)*L25,"")</f>
        <v>0</v>
      </c>
      <c r="N25" t="s">
        <v>124</v>
      </c>
      <c r="O25" s="14" t="s">
        <v>114</v>
      </c>
      <c r="V25">
        <v>1702</v>
      </c>
      <c r="X25" s="13">
        <f>iferror(lookup(if(W25="",G25,W25),{0,1,10,100,500,1000,5000,10000},{0.0,1.4,1.12,0.86,0.76,0.6,0.532,0.519}),"")</f>
        <v>0</v>
      </c>
      <c r="Y25" s="13">
        <f>iferror(if(W25="",G25,W25)*X25,"")</f>
        <v>0</v>
      </c>
      <c r="Z25" t="s">
        <v>145</v>
      </c>
      <c r="AA25" s="14" t="s">
        <v>114</v>
      </c>
      <c r="AD25" s="13">
        <f>iferror(lookup(if(AC25="",G25,AC25),{0,1,1000},{0.0,0.752,0.752}),"")</f>
        <v>0</v>
      </c>
      <c r="AE25" s="13">
        <f>iferror(if(AC25="",G25,AC25)*AD25,"")</f>
        <v>0</v>
      </c>
      <c r="AF25" t="s">
        <v>165</v>
      </c>
      <c r="AG25" s="14" t="s">
        <v>114</v>
      </c>
    </row>
    <row r="26" spans="1:33">
      <c r="A26" t="s">
        <v>69</v>
      </c>
      <c r="B26" t="s">
        <v>70</v>
      </c>
      <c r="F26" t="s">
        <v>71</v>
      </c>
      <c r="G26">
        <f>BoardQty*1</f>
        <v>0</v>
      </c>
      <c r="H26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26" s="13">
        <f>iferror(G26*H26,"")</f>
        <v>0</v>
      </c>
      <c r="J26">
        <v>12079</v>
      </c>
      <c r="L26" s="13">
        <f>iferror(lookup(if(K26="",G26,K26),{0,1,10,25,100,250,500,1000,5000,10000},{0.0,1.49,1.356,1.2732,1.1623,1.0516,0.9686,0.83022,0.73613,0.71952}),"")</f>
        <v>0</v>
      </c>
      <c r="M26" s="13">
        <f>iferror(if(K26="",G26,K26)*L26,"")</f>
        <v>0</v>
      </c>
      <c r="N26" t="s">
        <v>125</v>
      </c>
      <c r="O26" s="14" t="s">
        <v>114</v>
      </c>
      <c r="X26" s="13">
        <f>iferror(lookup(if(W26="",G26,W26),{0,1,10,25,100,250,500,1000,2500,5000},{0.0,1.51,1.36,1.28,1.17,1.06,0.975,0.835,0.74,0.735}),"")</f>
        <v>0</v>
      </c>
      <c r="Y26" s="13">
        <f>iferror(if(W26="",G26,W26)*X26,"")</f>
        <v>0</v>
      </c>
      <c r="Z26" t="s">
        <v>146</v>
      </c>
      <c r="AA26" s="14" t="s">
        <v>114</v>
      </c>
      <c r="AD26" s="13">
        <f>iferror(lookup(if(AC26="",G26,AC26),{0,1,10,25,50,100,250},{0.0,1.37,1.26,1.15,1.06,0.944,0.899}),"")</f>
        <v>0</v>
      </c>
      <c r="AE26" s="13">
        <f>iferror(if(AC26="",G26,AC26)*AD26,"")</f>
        <v>0</v>
      </c>
      <c r="AF26" t="s">
        <v>166</v>
      </c>
      <c r="AG26" s="14" t="s">
        <v>114</v>
      </c>
    </row>
    <row r="27" spans="1:33">
      <c r="A27" t="s">
        <v>72</v>
      </c>
      <c r="B27" t="s">
        <v>73</v>
      </c>
      <c r="F27" t="s">
        <v>74</v>
      </c>
      <c r="G27">
        <f>BoardQty*1</f>
        <v>0</v>
      </c>
      <c r="H27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27" s="13">
        <f>iferror(G27*H27,"")</f>
        <v>0</v>
      </c>
      <c r="J27">
        <v>415</v>
      </c>
      <c r="L27" s="13">
        <f>iferror(lookup(if(K27="",G27,K27),{0,1,10,25,50,100,250,500,1000,5000},{0.0,2.01,1.769,1.586,1.525,1.464,1.403,1.159,1.098,0.915}),"")</f>
        <v>0</v>
      </c>
      <c r="M27" s="13">
        <f>iferror(if(K27="",G27,K27)*L27,"")</f>
        <v>0</v>
      </c>
      <c r="N27" t="s">
        <v>126</v>
      </c>
      <c r="O27" s="14" t="s">
        <v>114</v>
      </c>
      <c r="V27">
        <v>139</v>
      </c>
      <c r="X27" s="13">
        <f>iferror(lookup(if(W27="",G27,W27),{0,1,10,50,100,500,1000,2000,5000,10000},{0.0,2.01,1.6,1.54,1.42,1.17,1.1,0.95,0.919,0.793}),"")</f>
        <v>0</v>
      </c>
      <c r="Y27" s="13">
        <f>iferror(if(W27="",G27,W27)*X27,"")</f>
        <v>0</v>
      </c>
      <c r="Z27" t="s">
        <v>147</v>
      </c>
      <c r="AA27" s="14" t="s">
        <v>114</v>
      </c>
      <c r="AB27">
        <v>266</v>
      </c>
      <c r="AD27" s="13">
        <f>iferror(lookup(if(AC27="",G27,AC27),{0,1,10,25,100,500,1000,2500},{0.0,2.01,1.77,1.59,1.41,1.16,1.1,0.946}),"")</f>
        <v>0</v>
      </c>
      <c r="AE27" s="13">
        <f>iferror(if(AC27="",G27,AC27)*AD27,"")</f>
        <v>0</v>
      </c>
      <c r="AF27" t="s">
        <v>167</v>
      </c>
      <c r="AG27" s="14" t="s">
        <v>114</v>
      </c>
    </row>
    <row r="28" spans="1:33">
      <c r="A28" t="s">
        <v>75</v>
      </c>
      <c r="B28" t="s">
        <v>76</v>
      </c>
      <c r="D28" t="s">
        <v>77</v>
      </c>
      <c r="G28">
        <f>BoardQty*4</f>
        <v>0</v>
      </c>
      <c r="H28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28" s="13">
        <f>iferror(G28*H28,"")</f>
        <v>0</v>
      </c>
    </row>
    <row r="29" spans="1:33">
      <c r="A29" t="s">
        <v>78</v>
      </c>
      <c r="B29" t="s">
        <v>79</v>
      </c>
      <c r="F29" t="s">
        <v>80</v>
      </c>
      <c r="G29">
        <f>BoardQty*2</f>
        <v>0</v>
      </c>
      <c r="H29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29" s="13">
        <f>iferror(G29*H29,"")</f>
        <v>0</v>
      </c>
      <c r="J29">
        <v>3547</v>
      </c>
      <c r="L29" s="13">
        <f>iferror(lookup(if(K29="",G29,K29),{0,1,10,25,50,100,250,500,1000,5000},{0.0,2.66,2.589,2.5184,2.3786,2.2387,2.0988,2.02884,1.81896,1.78398}),"")</f>
        <v>0</v>
      </c>
      <c r="M29" s="13">
        <f>iferror(if(K29="",G29,K29)*L29,"")</f>
        <v>0</v>
      </c>
      <c r="N29" t="s">
        <v>127</v>
      </c>
      <c r="O29" s="14" t="s">
        <v>114</v>
      </c>
      <c r="X29" s="13">
        <f>iferror(lookup(if(W29="",G29,W29),{0,1,2500},{0.0,1.71,1.71}),"")</f>
        <v>0</v>
      </c>
      <c r="Y29" s="13">
        <f>iferror(if(W29="",G29,W29)*X29,"")</f>
        <v>0</v>
      </c>
      <c r="Z29" t="s">
        <v>148</v>
      </c>
      <c r="AA29" s="14" t="s">
        <v>114</v>
      </c>
      <c r="AB29">
        <v>10122</v>
      </c>
      <c r="AD29" s="13">
        <f>iferror(lookup(if(AC29="",G29,AC29),{0,1,10,100,500,1000,5000},{0.0,3.96,3.58,2.76,2.38,2.25,2.0}),"")</f>
        <v>0</v>
      </c>
      <c r="AE29" s="13">
        <f>iferror(if(AC29="",G29,AC29)*AD29,"")</f>
        <v>0</v>
      </c>
      <c r="AF29" t="s">
        <v>168</v>
      </c>
      <c r="AG29" s="14" t="s">
        <v>114</v>
      </c>
    </row>
    <row r="30" spans="1:33">
      <c r="A30" t="s">
        <v>81</v>
      </c>
      <c r="B30" t="s">
        <v>82</v>
      </c>
      <c r="D30" t="s">
        <v>83</v>
      </c>
      <c r="F30" t="s">
        <v>84</v>
      </c>
      <c r="G30">
        <f>BoardQty*1</f>
        <v>0</v>
      </c>
      <c r="H30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30" s="13">
        <f>iferror(G30*H30,"")</f>
        <v>0</v>
      </c>
      <c r="J30">
        <v>803</v>
      </c>
      <c r="L30" s="13">
        <f>iferror(lookup(if(K30="",G30,K30),{0,1,10,100,500,1000},{0.0,0.12,0.112,0.0608,0.0374,0.0255}),"")</f>
        <v>0</v>
      </c>
      <c r="M30" s="13">
        <f>iferror(if(K30="",G30,K30)*L30,"")</f>
        <v>0</v>
      </c>
      <c r="N30" t="s">
        <v>128</v>
      </c>
      <c r="O30" s="14" t="s">
        <v>114</v>
      </c>
      <c r="V30">
        <v>13653</v>
      </c>
      <c r="X30" s="13">
        <f>iferror(lookup(if(W30="",G30,W30),{0,1,10,100,1000,2000,10000,25000,50000,100000},{0.0,0.13,0.11,0.039,0.027,0.02,0.017,0.016,0.014,0.012}),"")</f>
        <v>0</v>
      </c>
      <c r="Y30" s="13">
        <f>iferror(if(W30="",G30,W30)*X30,"")</f>
        <v>0</v>
      </c>
      <c r="Z30" t="s">
        <v>149</v>
      </c>
      <c r="AA30" s="14" t="s">
        <v>114</v>
      </c>
      <c r="AB30">
        <v>24304</v>
      </c>
      <c r="AD30" s="13">
        <f>iferror(lookup(if(AC30="",G30,AC30),{0,1,10,100,500,1000,5000,10000},{0.0,0.12,0.109,0.038,0.032,0.026,0.02,0.017}),"")</f>
        <v>0</v>
      </c>
      <c r="AE30" s="13">
        <f>iferror(if(AC30="",G30,AC30)*AD30,"")</f>
        <v>0</v>
      </c>
      <c r="AF30" t="s">
        <v>169</v>
      </c>
      <c r="AG30" s="14" t="s">
        <v>114</v>
      </c>
    </row>
    <row r="31" spans="1:33">
      <c r="A31" t="s">
        <v>85</v>
      </c>
      <c r="B31" t="s">
        <v>86</v>
      </c>
      <c r="D31" t="s">
        <v>87</v>
      </c>
      <c r="F31" t="s">
        <v>88</v>
      </c>
      <c r="G31">
        <f>BoardQty*2</f>
        <v>0</v>
      </c>
      <c r="H31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31" s="13">
        <f>iferror(G31*H31,"")</f>
        <v>0</v>
      </c>
      <c r="J31">
        <v>427</v>
      </c>
      <c r="L31" s="13">
        <f>iferror(lookup(if(K31="",G31,K31),{0,1,10,100,500,1000},{0.0,5.03,4.517,3.7011,3.15068,2.6572}),"")</f>
        <v>0</v>
      </c>
      <c r="M31" s="13">
        <f>iferror(if(K31="",G31,K31)*L31,"")</f>
        <v>0</v>
      </c>
      <c r="N31" t="s">
        <v>129</v>
      </c>
      <c r="O31" s="14" t="s">
        <v>114</v>
      </c>
      <c r="V31">
        <v>468</v>
      </c>
      <c r="X31" s="13">
        <f>iferror(lookup(if(W31="",G31,W31),{0,1,10,100,250,500,1000,2500,5000},{0.0,5.02,4.27,3.71,3.52,3.16,2.66,2.53,2.47}),"")</f>
        <v>0</v>
      </c>
      <c r="Y31" s="13">
        <f>iferror(if(W31="",G31,W31)*X31,"")</f>
        <v>0</v>
      </c>
      <c r="Z31" t="s">
        <v>150</v>
      </c>
      <c r="AA31" s="14" t="s">
        <v>114</v>
      </c>
      <c r="AB31">
        <v>145</v>
      </c>
      <c r="AD31" s="13">
        <f>iferror(lookup(if(AC31="",G31,AC31),{0,1,10,25,50,100,250,500,1000},{0.0,4.73,4.09,3.63,3.32,3.03,2.59,2.37,2.32}),"")</f>
        <v>0</v>
      </c>
      <c r="AE31" s="13">
        <f>iferror(if(AC31="",G31,AC31)*AD31,"")</f>
        <v>0</v>
      </c>
      <c r="AF31" t="s">
        <v>170</v>
      </c>
      <c r="AG31" s="14" t="s">
        <v>114</v>
      </c>
    </row>
    <row r="32" spans="1:33">
      <c r="A32" t="s">
        <v>89</v>
      </c>
      <c r="B32" t="s">
        <v>90</v>
      </c>
      <c r="F32" t="s">
        <v>91</v>
      </c>
      <c r="G32">
        <f>BoardQty*1</f>
        <v>0</v>
      </c>
      <c r="H32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32" s="13">
        <f>iferror(G32*H32,"")</f>
        <v>0</v>
      </c>
      <c r="J32">
        <v>1975</v>
      </c>
      <c r="L32" s="13">
        <f>iferror(lookup(if(K32="",G32,K32),{0,1,10,25,50,100,250,500,1000,2500},{0.0,0.44,0.412,0.3708,0.3296,0.3159,0.28844,0.2747,0.22663,0.20602}),"")</f>
        <v>0</v>
      </c>
      <c r="M32" s="13">
        <f>iferror(if(K32="",G32,K32)*L32,"")</f>
        <v>0</v>
      </c>
      <c r="N32" t="s">
        <v>130</v>
      </c>
      <c r="O32" s="14" t="s">
        <v>114</v>
      </c>
      <c r="V32">
        <v>1045</v>
      </c>
      <c r="X32" s="13">
        <f>iferror(lookup(if(W32="",G32,W32),{0,1,10,100,500,1000,2500,10000},{0.0,0.44,0.412,0.316,0.275,0.227,0.206,0.179}),"")</f>
        <v>0</v>
      </c>
      <c r="Y32" s="13">
        <f>iferror(if(W32="",G32,W32)*X32,"")</f>
        <v>0</v>
      </c>
      <c r="Z32" t="s">
        <v>151</v>
      </c>
      <c r="AA32" s="14" t="s">
        <v>114</v>
      </c>
      <c r="AB32">
        <v>633</v>
      </c>
      <c r="AD32" s="13">
        <f>iferror(lookup(if(AC32="",G32,AC32),{0,1,1000,2000,2500,5000,10000,25000},{0.0,0.35,0.35,0.317,0.295,0.281,0.272,0.226}),"")</f>
        <v>0</v>
      </c>
      <c r="AE32" s="13">
        <f>iferror(if(AC32="",G32,AC32)*AD32,"")</f>
        <v>0</v>
      </c>
      <c r="AF32" t="s">
        <v>171</v>
      </c>
      <c r="AG32" s="14" t="s">
        <v>114</v>
      </c>
    </row>
    <row r="33" spans="1:39">
      <c r="A33" t="s">
        <v>92</v>
      </c>
      <c r="B33" t="s">
        <v>93</v>
      </c>
      <c r="D33" t="s">
        <v>94</v>
      </c>
      <c r="F33" t="s">
        <v>95</v>
      </c>
      <c r="G33">
        <f>BoardQty*1</f>
        <v>0</v>
      </c>
      <c r="H33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33" s="13">
        <f>iferror(G33*H33,"")</f>
        <v>0</v>
      </c>
      <c r="J33">
        <v>36531</v>
      </c>
      <c r="L33" s="13">
        <f>iferror(lookup(if(K33="",G33,K33),{0,1,10,50,100,250,500,1000,2500},{0.0,0.27,0.255,0.1906,0.177,0.1566,0.14978,0.12254,0.11233}),"")</f>
        <v>0</v>
      </c>
      <c r="M33" s="13">
        <f>iferror(if(K33="",G33,K33)*L33,"")</f>
        <v>0</v>
      </c>
      <c r="N33" t="s">
        <v>131</v>
      </c>
      <c r="O33" s="14" t="s">
        <v>114</v>
      </c>
      <c r="AB33">
        <v>22315</v>
      </c>
      <c r="AD33" s="13">
        <f>iferror(lookup(if(AC33="",G33,AC33),{0,1,10,100,500,1000,2500,10000,25000},{0.0,0.27,0.24,0.21,0.17,0.15,0.14,0.13,0.12}),"")</f>
        <v>0</v>
      </c>
      <c r="AE33" s="13">
        <f>iferror(if(AC33="",G33,AC33)*AD33,"")</f>
        <v>0</v>
      </c>
      <c r="AF33" t="s">
        <v>172</v>
      </c>
      <c r="AG33" s="14" t="s">
        <v>114</v>
      </c>
    </row>
    <row r="34" spans="1:39">
      <c r="A34" t="s">
        <v>96</v>
      </c>
      <c r="B34" t="s">
        <v>97</v>
      </c>
      <c r="D34" t="s">
        <v>98</v>
      </c>
      <c r="F34" t="s">
        <v>99</v>
      </c>
      <c r="G34">
        <f>BoardQty*2</f>
        <v>0</v>
      </c>
      <c r="H34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34" s="13">
        <f>iferror(G34*H34,"")</f>
        <v>0</v>
      </c>
      <c r="J34">
        <v>4748</v>
      </c>
      <c r="L34" s="13">
        <f>iferror(lookup(if(K34="",G34,K34),{0,1,10,25,50,100,250,500,1000,5000},{0.0,0.43,0.4,0.36,0.348,0.336,0.312,0.288,0.27,0.204}),"")</f>
        <v>0</v>
      </c>
      <c r="M34" s="13">
        <f>iferror(if(K34="",G34,K34)*L34,"")</f>
        <v>0</v>
      </c>
      <c r="N34" t="s">
        <v>132</v>
      </c>
      <c r="O34" s="14" t="s">
        <v>114</v>
      </c>
      <c r="V34">
        <v>1964</v>
      </c>
      <c r="X34" s="13">
        <f>iferror(lookup(if(W34="",G34,W34),{0,1,10,50,100,500,1000,2000,5000,10000},{0.0,0.431,0.361,0.35,0.313,0.289,0.271,0.229,0.205,0.204}),"")</f>
        <v>0</v>
      </c>
      <c r="Y34" s="13">
        <f>iferror(if(W34="",G34,W34)*X34,"")</f>
        <v>0</v>
      </c>
      <c r="Z34" t="s">
        <v>152</v>
      </c>
      <c r="AA34" s="14" t="s">
        <v>114</v>
      </c>
      <c r="AB34">
        <v>2476</v>
      </c>
      <c r="AD34" s="13">
        <f>iferror(lookup(if(AC34="",G34,AC34),{0,1,10,25,100,500,1000,2500},{0.0,0.43,0.36,0.336,0.312,0.288,0.27,0.228}),"")</f>
        <v>0</v>
      </c>
      <c r="AE34" s="13">
        <f>iferror(if(AC34="",G34,AC34)*AD34,"")</f>
        <v>0</v>
      </c>
      <c r="AF34" t="s">
        <v>173</v>
      </c>
      <c r="AG34" s="14" t="s">
        <v>114</v>
      </c>
      <c r="AH34">
        <v>60</v>
      </c>
      <c r="AJ34" s="13">
        <f>iferror(lookup(if(AI34="",G34,AI34),{0,1,10,50},{0.0,0.33378199999999997,0.33378199999999997,0.31677399999999994}),"")</f>
        <v>0</v>
      </c>
      <c r="AK34" s="13">
        <f>iferror(if(AI34="",G34,AI34)*AJ34,"")</f>
        <v>0</v>
      </c>
      <c r="AL34" t="s">
        <v>178</v>
      </c>
      <c r="AM34" s="14" t="s">
        <v>114</v>
      </c>
    </row>
    <row r="35" spans="1:39">
      <c r="A35" t="s">
        <v>100</v>
      </c>
      <c r="B35" t="s">
        <v>101</v>
      </c>
      <c r="D35" t="s">
        <v>102</v>
      </c>
      <c r="F35" t="s">
        <v>103</v>
      </c>
      <c r="G35">
        <f>BoardQty*3</f>
        <v>0</v>
      </c>
      <c r="H35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35" s="13">
        <f>iferror(G35*H35,"")</f>
        <v>0</v>
      </c>
      <c r="J35">
        <v>7074</v>
      </c>
      <c r="L35" s="13">
        <f>iferror(lookup(if(K35="",G35,K35),{0,1,10,100,500,1000,1450},{0.0,0.65,0.571,0.4377,0.346,0.2768,0.2768}),"")</f>
        <v>0</v>
      </c>
      <c r="M35" s="13">
        <f>iferror(if(K35="",G35,K35)*L35,"")</f>
        <v>0</v>
      </c>
      <c r="N35" t="s">
        <v>133</v>
      </c>
      <c r="O35" s="14" t="s">
        <v>114</v>
      </c>
      <c r="V35">
        <v>16962</v>
      </c>
      <c r="X35" s="13">
        <f>iferror(lookup(if(W35="",G35,W35),{0,1,10,100,1000,2000,5000,10000},{0.0,0.64,0.535,0.346,0.277,0.251,0.234,0.225}),"")</f>
        <v>0</v>
      </c>
      <c r="Y35" s="13">
        <f>iferror(if(W35="",G35,W35)*X35,"")</f>
        <v>0</v>
      </c>
      <c r="Z35" t="s">
        <v>153</v>
      </c>
      <c r="AA35" s="14" t="s">
        <v>114</v>
      </c>
      <c r="AB35">
        <v>3193</v>
      </c>
      <c r="AD35" s="13">
        <f>iferror(lookup(if(AC35="",G35,AC35),{0,1,10,100,1000,2000,5000,10000},{0.0,0.653,0.547,0.353,0.282,0.239,0.234,0.225}),"")</f>
        <v>0</v>
      </c>
      <c r="AE35" s="13">
        <f>iferror(if(AC35="",G35,AC35)*AD35,"")</f>
        <v>0</v>
      </c>
      <c r="AF35" t="s">
        <v>174</v>
      </c>
      <c r="AG35" s="14" t="s">
        <v>114</v>
      </c>
    </row>
    <row r="36" spans="1:39">
      <c r="A36" t="s">
        <v>104</v>
      </c>
      <c r="B36" t="s">
        <v>105</v>
      </c>
      <c r="D36" t="s">
        <v>12</v>
      </c>
      <c r="G36">
        <f>BoardQty*2</f>
        <v>0</v>
      </c>
      <c r="H36" s="13">
        <f>MINA(INDIRECT(ADDRESS(ROW(),COLUMN(rs_part_data)+2)),INDIRECT(ADDRESS(ROW(),COLUMN(newark_part_data)+2)),INDIRECT(ADDRESS(ROW(),COLUMN(farnell_part_data)+2)),INDIRECT(ADDRESS(ROW(),COLUMN(mouser_part_data)+2)),INDIRECT(ADDRESS(ROW(),COLUMN(digikey_part_data)+2)))</f>
        <v>0</v>
      </c>
      <c r="I36" s="13">
        <f>iferror(G36*H36,"")</f>
        <v>0</v>
      </c>
    </row>
    <row r="38" spans="1:39">
      <c r="K38">
        <f t="array" ref="K38">IFERROR(CONCATENATE(TEXT(INDEX($K$7:$K$36,SMALL(IF($N$7:$N$36&lt;&gt;"",IF($K$7:$K$36&lt;&gt;"",ROW($K$7:$K$36)-MIN(ROW($K$7:$K$36))+1,""),""),ROW()-ROW(A$38)+1)),"##0"),","),"")</f>
        <v>0</v>
      </c>
      <c r="L38">
        <f t="array" ref="L38">IFERROR(CONCATENATE((INDEX($N$7:$N$36,SMALL(IF($N$7:$N$36&lt;&gt;"",IF($K$7:$K$36&lt;&gt;"",ROW($K$7:$K$36)-MIN(ROW($K$7:$K$36))+1,""),""),ROW()-ROW(A$38)+1))),","),"")</f>
        <v>0</v>
      </c>
      <c r="M38">
        <f t="array" ref="M38">IFERROR(CONCATENATE((INDEX($A$7:$A$36,SMALL(IF($N$7:$N$36&lt;&gt;"",IF($K$7:$K$36&lt;&gt;"",ROW($K$7:$K$36)-MIN(ROW($K$7:$K$36))+1,""),""),ROW()-ROW(A$38)+1))),),"")</f>
        <v>0</v>
      </c>
      <c r="Q38">
        <f t="array" ref="Q38">IFERROR(CONCATENATE((INDEX($T$7:$T$36,SMALL(IF($T$7:$T$36&lt;&gt;"",IF($Q$7:$Q$36&lt;&gt;"",ROW($Q$7:$Q$36)-MIN(ROW($Q$7:$Q$36))+1,""),""),ROW()-ROW(A$38)+1)))," "),"")</f>
        <v>0</v>
      </c>
      <c r="R38">
        <f t="array" ref="R38">IFERROR(CONCATENATE(TEXT(INDEX($Q$7:$Q$36,SMALL(IF($T$7:$T$36&lt;&gt;"",IF($Q$7:$Q$36&lt;&gt;"",ROW($Q$7:$Q$36)-MIN(ROW($Q$7:$Q$36))+1,""),""),ROW()-ROW(A$38)+1)),"##0")," "),"")</f>
        <v>0</v>
      </c>
      <c r="S38">
        <f t="array" ref="S38">IFERROR(CONCATENATE((INDEX($A$7:$A$36,SMALL(IF($T$7:$T$36&lt;&gt;"",IF($Q$7:$Q$36&lt;&gt;"",ROW($Q$7:$Q$36)-MIN(ROW($Q$7:$Q$36))+1,""),""),ROW()-ROW(A$38)+1))),),"")</f>
        <v>0</v>
      </c>
      <c r="W38">
        <f t="array" ref="W38">IFERROR(CONCATENATE((INDEX($Z$7:$Z$36,SMALL(IF($Z$7:$Z$36&lt;&gt;"",IF($W$7:$W$36&lt;&gt;"",ROW($W$7:$W$36)-MIN(ROW($W$7:$W$36))+1,""),""),ROW()-ROW(A$38)+1)))," "),"")</f>
        <v>0</v>
      </c>
      <c r="X38">
        <f t="array" ref="X38">IFERROR(CONCATENATE(TEXT(INDEX($W$7:$W$36,SMALL(IF($Z$7:$Z$36&lt;&gt;"",IF($W$7:$W$36&lt;&gt;"",ROW($W$7:$W$36)-MIN(ROW($W$7:$W$36))+1,""),""),ROW()-ROW(A$38)+1)),"##0")," "),"")</f>
        <v>0</v>
      </c>
      <c r="Y38">
        <f t="array" ref="Y38">IFERROR(CONCATENATE((INDEX($A$7:$A$36,SMALL(IF($Z$7:$Z$36&lt;&gt;"",IF($W$7:$W$36&lt;&gt;"",ROW($W$7:$W$36)-MIN(ROW($W$7:$W$36))+1,""),""),ROW()-ROW(A$38)+1))),),"")</f>
        <v>0</v>
      </c>
      <c r="AC38">
        <f t="array" ref="AC38">IFERROR(CONCATENATE((INDEX($AF$7:$AF$36,SMALL(IF($AF$7:$AF$36&lt;&gt;"",IF($AC$7:$AC$36&lt;&gt;"",ROW($AC$7:$AC$36)-MIN(ROW($AC$7:$AC$36))+1,""),""),ROW()-ROW(A$38)+1))),","),"")</f>
        <v>0</v>
      </c>
      <c r="AD38">
        <f t="array" ref="AD38">IFERROR(CONCATENATE(TEXT(INDEX($AC$7:$AC$36,SMALL(IF($AF$7:$AF$36&lt;&gt;"",IF($AC$7:$AC$36&lt;&gt;"",ROW($AC$7:$AC$36)-MIN(ROW($AC$7:$AC$36))+1,""),""),ROW()-ROW(A$38)+1)),"##0"),","),"")</f>
        <v>0</v>
      </c>
      <c r="AE38">
        <f t="array" ref="AE38">IFERROR(CONCATENATE((INDEX($A$7:$A$36,SMALL(IF($AF$7:$AF$36&lt;&gt;"",IF($AC$7:$AC$36&lt;&gt;"",ROW($AC$7:$AC$36)-MIN(ROW($AC$7:$AC$36))+1,""),""),ROW()-ROW(A$38)+1))),),"")</f>
        <v>0</v>
      </c>
      <c r="AI38">
        <f t="array" ref="AI38">IFERROR(CONCATENATE((INDEX($AL$7:$AL$36,SMALL(IF($AL$7:$AL$36&lt;&gt;"",IF($AI$7:$AI$36&lt;&gt;"",ROW($AI$7:$AI$36)-MIN(ROW($AI$7:$AI$36))+1,""),""),ROW()-ROW(A$38)+1)))," "),"")</f>
        <v>0</v>
      </c>
      <c r="AJ38">
        <f t="array" ref="AJ38">IFERROR(CONCATENATE(TEXT(INDEX($AI$7:$AI$36,SMALL(IF($AL$7:$AL$36&lt;&gt;"",IF($AI$7:$AI$36&lt;&gt;"",ROW($AI$7:$AI$36)-MIN(ROW($AI$7:$AI$36))+1,""),""),ROW()-ROW(A$38)+1)),"##0")," "),"")</f>
        <v>0</v>
      </c>
      <c r="AK38">
        <f t="array" ref="AK38">IFERROR(CONCATENATE((INDEX($A$7:$A$36,SMALL(IF($AL$7:$AL$36&lt;&gt;"",IF($AI$7:$AI$36&lt;&gt;"",ROW($AI$7:$AI$36)-MIN(ROW($AI$7:$AI$36))+1,""),""),ROW()-ROW(A$38)+1))),),"")</f>
        <v>0</v>
      </c>
    </row>
    <row r="39" spans="1:39">
      <c r="K39">
        <f t="array" ref="K39">IFERROR(CONCATENATE(TEXT(INDEX($K$7:$K$36,SMALL(IF($N$7:$N$36&lt;&gt;"",IF($K$7:$K$36&lt;&gt;"",ROW($K$7:$K$36)-MIN(ROW($K$7:$K$36))+1,""),""),ROW()-ROW(A$38)+1)),"##0"),","),"")</f>
        <v>0</v>
      </c>
      <c r="L39">
        <f t="array" ref="L39">IFERROR(CONCATENATE((INDEX($N$7:$N$36,SMALL(IF($N$7:$N$36&lt;&gt;"",IF($K$7:$K$36&lt;&gt;"",ROW($K$7:$K$36)-MIN(ROW($K$7:$K$36))+1,""),""),ROW()-ROW(A$38)+1))),","),"")</f>
        <v>0</v>
      </c>
      <c r="M39">
        <f t="array" ref="M39">IFERROR(CONCATENATE((INDEX($A$7:$A$36,SMALL(IF($N$7:$N$36&lt;&gt;"",IF($K$7:$K$36&lt;&gt;"",ROW($K$7:$K$36)-MIN(ROW($K$7:$K$36))+1,""),""),ROW()-ROW(A$38)+1))),),"")</f>
        <v>0</v>
      </c>
      <c r="Q39">
        <f t="array" ref="Q39">IFERROR(CONCATENATE((INDEX($T$7:$T$36,SMALL(IF($T$7:$T$36&lt;&gt;"",IF($Q$7:$Q$36&lt;&gt;"",ROW($Q$7:$Q$36)-MIN(ROW($Q$7:$Q$36))+1,""),""),ROW()-ROW(A$38)+1)))," "),"")</f>
        <v>0</v>
      </c>
      <c r="R39">
        <f t="array" ref="R39">IFERROR(CONCATENATE(TEXT(INDEX($Q$7:$Q$36,SMALL(IF($T$7:$T$36&lt;&gt;"",IF($Q$7:$Q$36&lt;&gt;"",ROW($Q$7:$Q$36)-MIN(ROW($Q$7:$Q$36))+1,""),""),ROW()-ROW(A$38)+1)),"##0")," "),"")</f>
        <v>0</v>
      </c>
      <c r="S39">
        <f t="array" ref="S39">IFERROR(CONCATENATE((INDEX($A$7:$A$36,SMALL(IF($T$7:$T$36&lt;&gt;"",IF($Q$7:$Q$36&lt;&gt;"",ROW($Q$7:$Q$36)-MIN(ROW($Q$7:$Q$36))+1,""),""),ROW()-ROW(A$38)+1))),),"")</f>
        <v>0</v>
      </c>
      <c r="W39">
        <f t="array" ref="W39">IFERROR(CONCATENATE((INDEX($Z$7:$Z$36,SMALL(IF($Z$7:$Z$36&lt;&gt;"",IF($W$7:$W$36&lt;&gt;"",ROW($W$7:$W$36)-MIN(ROW($W$7:$W$36))+1,""),""),ROW()-ROW(A$38)+1)))," "),"")</f>
        <v>0</v>
      </c>
      <c r="X39">
        <f t="array" ref="X39">IFERROR(CONCATENATE(TEXT(INDEX($W$7:$W$36,SMALL(IF($Z$7:$Z$36&lt;&gt;"",IF($W$7:$W$36&lt;&gt;"",ROW($W$7:$W$36)-MIN(ROW($W$7:$W$36))+1,""),""),ROW()-ROW(A$38)+1)),"##0")," "),"")</f>
        <v>0</v>
      </c>
      <c r="Y39">
        <f t="array" ref="Y39">IFERROR(CONCATENATE((INDEX($A$7:$A$36,SMALL(IF($Z$7:$Z$36&lt;&gt;"",IF($W$7:$W$36&lt;&gt;"",ROW($W$7:$W$36)-MIN(ROW($W$7:$W$36))+1,""),""),ROW()-ROW(A$38)+1))),),"")</f>
        <v>0</v>
      </c>
      <c r="AC39">
        <f t="array" ref="AC39">IFERROR(CONCATENATE((INDEX($AF$7:$AF$36,SMALL(IF($AF$7:$AF$36&lt;&gt;"",IF($AC$7:$AC$36&lt;&gt;"",ROW($AC$7:$AC$36)-MIN(ROW($AC$7:$AC$36))+1,""),""),ROW()-ROW(A$38)+1))),","),"")</f>
        <v>0</v>
      </c>
      <c r="AD39">
        <f t="array" ref="AD39">IFERROR(CONCATENATE(TEXT(INDEX($AC$7:$AC$36,SMALL(IF($AF$7:$AF$36&lt;&gt;"",IF($AC$7:$AC$36&lt;&gt;"",ROW($AC$7:$AC$36)-MIN(ROW($AC$7:$AC$36))+1,""),""),ROW()-ROW(A$38)+1)),"##0"),","),"")</f>
        <v>0</v>
      </c>
      <c r="AE39">
        <f t="array" ref="AE39">IFERROR(CONCATENATE((INDEX($A$7:$A$36,SMALL(IF($AF$7:$AF$36&lt;&gt;"",IF($AC$7:$AC$36&lt;&gt;"",ROW($AC$7:$AC$36)-MIN(ROW($AC$7:$AC$36))+1,""),""),ROW()-ROW(A$38)+1))),),"")</f>
        <v>0</v>
      </c>
      <c r="AI39">
        <f t="array" ref="AI39">IFERROR(CONCATENATE((INDEX($AL$7:$AL$36,SMALL(IF($AL$7:$AL$36&lt;&gt;"",IF($AI$7:$AI$36&lt;&gt;"",ROW($AI$7:$AI$36)-MIN(ROW($AI$7:$AI$36))+1,""),""),ROW()-ROW(A$38)+1)))," "),"")</f>
        <v>0</v>
      </c>
      <c r="AJ39">
        <f t="array" ref="AJ39">IFERROR(CONCATENATE(TEXT(INDEX($AI$7:$AI$36,SMALL(IF($AL$7:$AL$36&lt;&gt;"",IF($AI$7:$AI$36&lt;&gt;"",ROW($AI$7:$AI$36)-MIN(ROW($AI$7:$AI$36))+1,""),""),ROW()-ROW(A$38)+1)),"##0")," "),"")</f>
        <v>0</v>
      </c>
      <c r="AK39">
        <f t="array" ref="AK39">IFERROR(CONCATENATE((INDEX($A$7:$A$36,SMALL(IF($AL$7:$AL$36&lt;&gt;"",IF($AI$7:$AI$36&lt;&gt;"",ROW($AI$7:$AI$36)-MIN(ROW($AI$7:$AI$36))+1,""),""),ROW()-ROW(A$38)+1))),),"")</f>
        <v>0</v>
      </c>
    </row>
    <row r="40" spans="1:39">
      <c r="K40">
        <f t="array" ref="K40">IFERROR(CONCATENATE(TEXT(INDEX($K$7:$K$36,SMALL(IF($N$7:$N$36&lt;&gt;"",IF($K$7:$K$36&lt;&gt;"",ROW($K$7:$K$36)-MIN(ROW($K$7:$K$36))+1,""),""),ROW()-ROW(A$38)+1)),"##0"),","),"")</f>
        <v>0</v>
      </c>
      <c r="L40">
        <f t="array" ref="L40">IFERROR(CONCATENATE((INDEX($N$7:$N$36,SMALL(IF($N$7:$N$36&lt;&gt;"",IF($K$7:$K$36&lt;&gt;"",ROW($K$7:$K$36)-MIN(ROW($K$7:$K$36))+1,""),""),ROW()-ROW(A$38)+1))),","),"")</f>
        <v>0</v>
      </c>
      <c r="M40">
        <f t="array" ref="M40">IFERROR(CONCATENATE((INDEX($A$7:$A$36,SMALL(IF($N$7:$N$36&lt;&gt;"",IF($K$7:$K$36&lt;&gt;"",ROW($K$7:$K$36)-MIN(ROW($K$7:$K$36))+1,""),""),ROW()-ROW(A$38)+1))),),"")</f>
        <v>0</v>
      </c>
      <c r="Q40">
        <f t="array" ref="Q40">IFERROR(CONCATENATE((INDEX($T$7:$T$36,SMALL(IF($T$7:$T$36&lt;&gt;"",IF($Q$7:$Q$36&lt;&gt;"",ROW($Q$7:$Q$36)-MIN(ROW($Q$7:$Q$36))+1,""),""),ROW()-ROW(A$38)+1)))," "),"")</f>
        <v>0</v>
      </c>
      <c r="R40">
        <f t="array" ref="R40">IFERROR(CONCATENATE(TEXT(INDEX($Q$7:$Q$36,SMALL(IF($T$7:$T$36&lt;&gt;"",IF($Q$7:$Q$36&lt;&gt;"",ROW($Q$7:$Q$36)-MIN(ROW($Q$7:$Q$36))+1,""),""),ROW()-ROW(A$38)+1)),"##0")," "),"")</f>
        <v>0</v>
      </c>
      <c r="S40">
        <f t="array" ref="S40">IFERROR(CONCATENATE((INDEX($A$7:$A$36,SMALL(IF($T$7:$T$36&lt;&gt;"",IF($Q$7:$Q$36&lt;&gt;"",ROW($Q$7:$Q$36)-MIN(ROW($Q$7:$Q$36))+1,""),""),ROW()-ROW(A$38)+1))),),"")</f>
        <v>0</v>
      </c>
      <c r="W40">
        <f t="array" ref="W40">IFERROR(CONCATENATE((INDEX($Z$7:$Z$36,SMALL(IF($Z$7:$Z$36&lt;&gt;"",IF($W$7:$W$36&lt;&gt;"",ROW($W$7:$W$36)-MIN(ROW($W$7:$W$36))+1,""),""),ROW()-ROW(A$38)+1)))," "),"")</f>
        <v>0</v>
      </c>
      <c r="X40">
        <f t="array" ref="X40">IFERROR(CONCATENATE(TEXT(INDEX($W$7:$W$36,SMALL(IF($Z$7:$Z$36&lt;&gt;"",IF($W$7:$W$36&lt;&gt;"",ROW($W$7:$W$36)-MIN(ROW($W$7:$W$36))+1,""),""),ROW()-ROW(A$38)+1)),"##0")," "),"")</f>
        <v>0</v>
      </c>
      <c r="Y40">
        <f t="array" ref="Y40">IFERROR(CONCATENATE((INDEX($A$7:$A$36,SMALL(IF($Z$7:$Z$36&lt;&gt;"",IF($W$7:$W$36&lt;&gt;"",ROW($W$7:$W$36)-MIN(ROW($W$7:$W$36))+1,""),""),ROW()-ROW(A$38)+1))),),"")</f>
        <v>0</v>
      </c>
      <c r="AC40">
        <f t="array" ref="AC40">IFERROR(CONCATENATE((INDEX($AF$7:$AF$36,SMALL(IF($AF$7:$AF$36&lt;&gt;"",IF($AC$7:$AC$36&lt;&gt;"",ROW($AC$7:$AC$36)-MIN(ROW($AC$7:$AC$36))+1,""),""),ROW()-ROW(A$38)+1))),","),"")</f>
        <v>0</v>
      </c>
      <c r="AD40">
        <f t="array" ref="AD40">IFERROR(CONCATENATE(TEXT(INDEX($AC$7:$AC$36,SMALL(IF($AF$7:$AF$36&lt;&gt;"",IF($AC$7:$AC$36&lt;&gt;"",ROW($AC$7:$AC$36)-MIN(ROW($AC$7:$AC$36))+1,""),""),ROW()-ROW(A$38)+1)),"##0"),","),"")</f>
        <v>0</v>
      </c>
      <c r="AE40">
        <f t="array" ref="AE40">IFERROR(CONCATENATE((INDEX($A$7:$A$36,SMALL(IF($AF$7:$AF$36&lt;&gt;"",IF($AC$7:$AC$36&lt;&gt;"",ROW($AC$7:$AC$36)-MIN(ROW($AC$7:$AC$36))+1,""),""),ROW()-ROW(A$38)+1))),),"")</f>
        <v>0</v>
      </c>
      <c r="AI40">
        <f t="array" ref="AI40">IFERROR(CONCATENATE((INDEX($AL$7:$AL$36,SMALL(IF($AL$7:$AL$36&lt;&gt;"",IF($AI$7:$AI$36&lt;&gt;"",ROW($AI$7:$AI$36)-MIN(ROW($AI$7:$AI$36))+1,""),""),ROW()-ROW(A$38)+1)))," "),"")</f>
        <v>0</v>
      </c>
      <c r="AJ40">
        <f t="array" ref="AJ40">IFERROR(CONCATENATE(TEXT(INDEX($AI$7:$AI$36,SMALL(IF($AL$7:$AL$36&lt;&gt;"",IF($AI$7:$AI$36&lt;&gt;"",ROW($AI$7:$AI$36)-MIN(ROW($AI$7:$AI$36))+1,""),""),ROW()-ROW(A$38)+1)),"##0")," "),"")</f>
        <v>0</v>
      </c>
      <c r="AK40">
        <f t="array" ref="AK40">IFERROR(CONCATENATE((INDEX($A$7:$A$36,SMALL(IF($AL$7:$AL$36&lt;&gt;"",IF($AI$7:$AI$36&lt;&gt;"",ROW($AI$7:$AI$36)-MIN(ROW($AI$7:$AI$36))+1,""),""),ROW()-ROW(A$38)+1))),),"")</f>
        <v>0</v>
      </c>
    </row>
    <row r="41" spans="1:39">
      <c r="K41">
        <f t="array" ref="K41">IFERROR(CONCATENATE(TEXT(INDEX($K$7:$K$36,SMALL(IF($N$7:$N$36&lt;&gt;"",IF($K$7:$K$36&lt;&gt;"",ROW($K$7:$K$36)-MIN(ROW($K$7:$K$36))+1,""),""),ROW()-ROW(A$38)+1)),"##0"),","),"")</f>
        <v>0</v>
      </c>
      <c r="L41">
        <f t="array" ref="L41">IFERROR(CONCATENATE((INDEX($N$7:$N$36,SMALL(IF($N$7:$N$36&lt;&gt;"",IF($K$7:$K$36&lt;&gt;"",ROW($K$7:$K$36)-MIN(ROW($K$7:$K$36))+1,""),""),ROW()-ROW(A$38)+1))),","),"")</f>
        <v>0</v>
      </c>
      <c r="M41">
        <f t="array" ref="M41">IFERROR(CONCATENATE((INDEX($A$7:$A$36,SMALL(IF($N$7:$N$36&lt;&gt;"",IF($K$7:$K$36&lt;&gt;"",ROW($K$7:$K$36)-MIN(ROW($K$7:$K$36))+1,""),""),ROW()-ROW(A$38)+1))),),"")</f>
        <v>0</v>
      </c>
      <c r="Q41">
        <f t="array" ref="Q41">IFERROR(CONCATENATE((INDEX($T$7:$T$36,SMALL(IF($T$7:$T$36&lt;&gt;"",IF($Q$7:$Q$36&lt;&gt;"",ROW($Q$7:$Q$36)-MIN(ROW($Q$7:$Q$36))+1,""),""),ROW()-ROW(A$38)+1)))," "),"")</f>
        <v>0</v>
      </c>
      <c r="R41">
        <f t="array" ref="R41">IFERROR(CONCATENATE(TEXT(INDEX($Q$7:$Q$36,SMALL(IF($T$7:$T$36&lt;&gt;"",IF($Q$7:$Q$36&lt;&gt;"",ROW($Q$7:$Q$36)-MIN(ROW($Q$7:$Q$36))+1,""),""),ROW()-ROW(A$38)+1)),"##0")," "),"")</f>
        <v>0</v>
      </c>
      <c r="S41">
        <f t="array" ref="S41">IFERROR(CONCATENATE((INDEX($A$7:$A$36,SMALL(IF($T$7:$T$36&lt;&gt;"",IF($Q$7:$Q$36&lt;&gt;"",ROW($Q$7:$Q$36)-MIN(ROW($Q$7:$Q$36))+1,""),""),ROW()-ROW(A$38)+1))),),"")</f>
        <v>0</v>
      </c>
      <c r="W41">
        <f t="array" ref="W41">IFERROR(CONCATENATE((INDEX($Z$7:$Z$36,SMALL(IF($Z$7:$Z$36&lt;&gt;"",IF($W$7:$W$36&lt;&gt;"",ROW($W$7:$W$36)-MIN(ROW($W$7:$W$36))+1,""),""),ROW()-ROW(A$38)+1)))," "),"")</f>
        <v>0</v>
      </c>
      <c r="X41">
        <f t="array" ref="X41">IFERROR(CONCATENATE(TEXT(INDEX($W$7:$W$36,SMALL(IF($Z$7:$Z$36&lt;&gt;"",IF($W$7:$W$36&lt;&gt;"",ROW($W$7:$W$36)-MIN(ROW($W$7:$W$36))+1,""),""),ROW()-ROW(A$38)+1)),"##0")," "),"")</f>
        <v>0</v>
      </c>
      <c r="Y41">
        <f t="array" ref="Y41">IFERROR(CONCATENATE((INDEX($A$7:$A$36,SMALL(IF($Z$7:$Z$36&lt;&gt;"",IF($W$7:$W$36&lt;&gt;"",ROW($W$7:$W$36)-MIN(ROW($W$7:$W$36))+1,""),""),ROW()-ROW(A$38)+1))),),"")</f>
        <v>0</v>
      </c>
      <c r="AC41">
        <f t="array" ref="AC41">IFERROR(CONCATENATE((INDEX($AF$7:$AF$36,SMALL(IF($AF$7:$AF$36&lt;&gt;"",IF($AC$7:$AC$36&lt;&gt;"",ROW($AC$7:$AC$36)-MIN(ROW($AC$7:$AC$36))+1,""),""),ROW()-ROW(A$38)+1))),","),"")</f>
        <v>0</v>
      </c>
      <c r="AD41">
        <f t="array" ref="AD41">IFERROR(CONCATENATE(TEXT(INDEX($AC$7:$AC$36,SMALL(IF($AF$7:$AF$36&lt;&gt;"",IF($AC$7:$AC$36&lt;&gt;"",ROW($AC$7:$AC$36)-MIN(ROW($AC$7:$AC$36))+1,""),""),ROW()-ROW(A$38)+1)),"##0"),","),"")</f>
        <v>0</v>
      </c>
      <c r="AE41">
        <f t="array" ref="AE41">IFERROR(CONCATENATE((INDEX($A$7:$A$36,SMALL(IF($AF$7:$AF$36&lt;&gt;"",IF($AC$7:$AC$36&lt;&gt;"",ROW($AC$7:$AC$36)-MIN(ROW($AC$7:$AC$36))+1,""),""),ROW()-ROW(A$38)+1))),),"")</f>
        <v>0</v>
      </c>
      <c r="AI41">
        <f t="array" ref="AI41">IFERROR(CONCATENATE((INDEX($AL$7:$AL$36,SMALL(IF($AL$7:$AL$36&lt;&gt;"",IF($AI$7:$AI$36&lt;&gt;"",ROW($AI$7:$AI$36)-MIN(ROW($AI$7:$AI$36))+1,""),""),ROW()-ROW(A$38)+1)))," "),"")</f>
        <v>0</v>
      </c>
      <c r="AJ41">
        <f t="array" ref="AJ41">IFERROR(CONCATENATE(TEXT(INDEX($AI$7:$AI$36,SMALL(IF($AL$7:$AL$36&lt;&gt;"",IF($AI$7:$AI$36&lt;&gt;"",ROW($AI$7:$AI$36)-MIN(ROW($AI$7:$AI$36))+1,""),""),ROW()-ROW(A$38)+1)),"##0")," "),"")</f>
        <v>0</v>
      </c>
      <c r="AK41">
        <f t="array" ref="AK41">IFERROR(CONCATENATE((INDEX($A$7:$A$36,SMALL(IF($AL$7:$AL$36&lt;&gt;"",IF($AI$7:$AI$36&lt;&gt;"",ROW($AI$7:$AI$36)-MIN(ROW($AI$7:$AI$36))+1,""),""),ROW()-ROW(A$38)+1))),),"")</f>
        <v>0</v>
      </c>
    </row>
    <row r="42" spans="1:39">
      <c r="K42">
        <f t="array" ref="K42">IFERROR(CONCATENATE(TEXT(INDEX($K$7:$K$36,SMALL(IF($N$7:$N$36&lt;&gt;"",IF($K$7:$K$36&lt;&gt;"",ROW($K$7:$K$36)-MIN(ROW($K$7:$K$36))+1,""),""),ROW()-ROW(A$38)+1)),"##0"),","),"")</f>
        <v>0</v>
      </c>
      <c r="L42">
        <f t="array" ref="L42">IFERROR(CONCATENATE((INDEX($N$7:$N$36,SMALL(IF($N$7:$N$36&lt;&gt;"",IF($K$7:$K$36&lt;&gt;"",ROW($K$7:$K$36)-MIN(ROW($K$7:$K$36))+1,""),""),ROW()-ROW(A$38)+1))),","),"")</f>
        <v>0</v>
      </c>
      <c r="M42">
        <f t="array" ref="M42">IFERROR(CONCATENATE((INDEX($A$7:$A$36,SMALL(IF($N$7:$N$36&lt;&gt;"",IF($K$7:$K$36&lt;&gt;"",ROW($K$7:$K$36)-MIN(ROW($K$7:$K$36))+1,""),""),ROW()-ROW(A$38)+1))),),"")</f>
        <v>0</v>
      </c>
      <c r="Q42">
        <f t="array" ref="Q42">IFERROR(CONCATENATE((INDEX($T$7:$T$36,SMALL(IF($T$7:$T$36&lt;&gt;"",IF($Q$7:$Q$36&lt;&gt;"",ROW($Q$7:$Q$36)-MIN(ROW($Q$7:$Q$36))+1,""),""),ROW()-ROW(A$38)+1)))," "),"")</f>
        <v>0</v>
      </c>
      <c r="R42">
        <f t="array" ref="R42">IFERROR(CONCATENATE(TEXT(INDEX($Q$7:$Q$36,SMALL(IF($T$7:$T$36&lt;&gt;"",IF($Q$7:$Q$36&lt;&gt;"",ROW($Q$7:$Q$36)-MIN(ROW($Q$7:$Q$36))+1,""),""),ROW()-ROW(A$38)+1)),"##0")," "),"")</f>
        <v>0</v>
      </c>
      <c r="S42">
        <f t="array" ref="S42">IFERROR(CONCATENATE((INDEX($A$7:$A$36,SMALL(IF($T$7:$T$36&lt;&gt;"",IF($Q$7:$Q$36&lt;&gt;"",ROW($Q$7:$Q$36)-MIN(ROW($Q$7:$Q$36))+1,""),""),ROW()-ROW(A$38)+1))),),"")</f>
        <v>0</v>
      </c>
      <c r="W42">
        <f t="array" ref="W42">IFERROR(CONCATENATE((INDEX($Z$7:$Z$36,SMALL(IF($Z$7:$Z$36&lt;&gt;"",IF($W$7:$W$36&lt;&gt;"",ROW($W$7:$W$36)-MIN(ROW($W$7:$W$36))+1,""),""),ROW()-ROW(A$38)+1)))," "),"")</f>
        <v>0</v>
      </c>
      <c r="X42">
        <f t="array" ref="X42">IFERROR(CONCATENATE(TEXT(INDEX($W$7:$W$36,SMALL(IF($Z$7:$Z$36&lt;&gt;"",IF($W$7:$W$36&lt;&gt;"",ROW($W$7:$W$36)-MIN(ROW($W$7:$W$36))+1,""),""),ROW()-ROW(A$38)+1)),"##0")," "),"")</f>
        <v>0</v>
      </c>
      <c r="Y42">
        <f t="array" ref="Y42">IFERROR(CONCATENATE((INDEX($A$7:$A$36,SMALL(IF($Z$7:$Z$36&lt;&gt;"",IF($W$7:$W$36&lt;&gt;"",ROW($W$7:$W$36)-MIN(ROW($W$7:$W$36))+1,""),""),ROW()-ROW(A$38)+1))),),"")</f>
        <v>0</v>
      </c>
      <c r="AC42">
        <f t="array" ref="AC42">IFERROR(CONCATENATE((INDEX($AF$7:$AF$36,SMALL(IF($AF$7:$AF$36&lt;&gt;"",IF($AC$7:$AC$36&lt;&gt;"",ROW($AC$7:$AC$36)-MIN(ROW($AC$7:$AC$36))+1,""),""),ROW()-ROW(A$38)+1))),","),"")</f>
        <v>0</v>
      </c>
      <c r="AD42">
        <f t="array" ref="AD42">IFERROR(CONCATENATE(TEXT(INDEX($AC$7:$AC$36,SMALL(IF($AF$7:$AF$36&lt;&gt;"",IF($AC$7:$AC$36&lt;&gt;"",ROW($AC$7:$AC$36)-MIN(ROW($AC$7:$AC$36))+1,""),""),ROW()-ROW(A$38)+1)),"##0"),","),"")</f>
        <v>0</v>
      </c>
      <c r="AE42">
        <f t="array" ref="AE42">IFERROR(CONCATENATE((INDEX($A$7:$A$36,SMALL(IF($AF$7:$AF$36&lt;&gt;"",IF($AC$7:$AC$36&lt;&gt;"",ROW($AC$7:$AC$36)-MIN(ROW($AC$7:$AC$36))+1,""),""),ROW()-ROW(A$38)+1))),),"")</f>
        <v>0</v>
      </c>
      <c r="AI42">
        <f t="array" ref="AI42">IFERROR(CONCATENATE((INDEX($AL$7:$AL$36,SMALL(IF($AL$7:$AL$36&lt;&gt;"",IF($AI$7:$AI$36&lt;&gt;"",ROW($AI$7:$AI$36)-MIN(ROW($AI$7:$AI$36))+1,""),""),ROW()-ROW(A$38)+1)))," "),"")</f>
        <v>0</v>
      </c>
      <c r="AJ42">
        <f t="array" ref="AJ42">IFERROR(CONCATENATE(TEXT(INDEX($AI$7:$AI$36,SMALL(IF($AL$7:$AL$36&lt;&gt;"",IF($AI$7:$AI$36&lt;&gt;"",ROW($AI$7:$AI$36)-MIN(ROW($AI$7:$AI$36))+1,""),""),ROW()-ROW(A$38)+1)),"##0")," "),"")</f>
        <v>0</v>
      </c>
      <c r="AK42">
        <f t="array" ref="AK42">IFERROR(CONCATENATE((INDEX($A$7:$A$36,SMALL(IF($AL$7:$AL$36&lt;&gt;"",IF($AI$7:$AI$36&lt;&gt;"",ROW($AI$7:$AI$36)-MIN(ROW($AI$7:$AI$36))+1,""),""),ROW()-ROW(A$38)+1))),),"")</f>
        <v>0</v>
      </c>
    </row>
    <row r="43" spans="1:39">
      <c r="K43">
        <f t="array" ref="K43">IFERROR(CONCATENATE(TEXT(INDEX($K$7:$K$36,SMALL(IF($N$7:$N$36&lt;&gt;"",IF($K$7:$K$36&lt;&gt;"",ROW($K$7:$K$36)-MIN(ROW($K$7:$K$36))+1,""),""),ROW()-ROW(A$38)+1)),"##0"),","),"")</f>
        <v>0</v>
      </c>
      <c r="L43">
        <f t="array" ref="L43">IFERROR(CONCATENATE((INDEX($N$7:$N$36,SMALL(IF($N$7:$N$36&lt;&gt;"",IF($K$7:$K$36&lt;&gt;"",ROW($K$7:$K$36)-MIN(ROW($K$7:$K$36))+1,""),""),ROW()-ROW(A$38)+1))),","),"")</f>
        <v>0</v>
      </c>
      <c r="M43">
        <f t="array" ref="M43">IFERROR(CONCATENATE((INDEX($A$7:$A$36,SMALL(IF($N$7:$N$36&lt;&gt;"",IF($K$7:$K$36&lt;&gt;"",ROW($K$7:$K$36)-MIN(ROW($K$7:$K$36))+1,""),""),ROW()-ROW(A$38)+1))),),"")</f>
        <v>0</v>
      </c>
      <c r="Q43">
        <f t="array" ref="Q43">IFERROR(CONCATENATE((INDEX($T$7:$T$36,SMALL(IF($T$7:$T$36&lt;&gt;"",IF($Q$7:$Q$36&lt;&gt;"",ROW($Q$7:$Q$36)-MIN(ROW($Q$7:$Q$36))+1,""),""),ROW()-ROW(A$38)+1)))," "),"")</f>
        <v>0</v>
      </c>
      <c r="R43">
        <f t="array" ref="R43">IFERROR(CONCATENATE(TEXT(INDEX($Q$7:$Q$36,SMALL(IF($T$7:$T$36&lt;&gt;"",IF($Q$7:$Q$36&lt;&gt;"",ROW($Q$7:$Q$36)-MIN(ROW($Q$7:$Q$36))+1,""),""),ROW()-ROW(A$38)+1)),"##0")," "),"")</f>
        <v>0</v>
      </c>
      <c r="S43">
        <f t="array" ref="S43">IFERROR(CONCATENATE((INDEX($A$7:$A$36,SMALL(IF($T$7:$T$36&lt;&gt;"",IF($Q$7:$Q$36&lt;&gt;"",ROW($Q$7:$Q$36)-MIN(ROW($Q$7:$Q$36))+1,""),""),ROW()-ROW(A$38)+1))),),"")</f>
        <v>0</v>
      </c>
      <c r="W43">
        <f t="array" ref="W43">IFERROR(CONCATENATE((INDEX($Z$7:$Z$36,SMALL(IF($Z$7:$Z$36&lt;&gt;"",IF($W$7:$W$36&lt;&gt;"",ROW($W$7:$W$36)-MIN(ROW($W$7:$W$36))+1,""),""),ROW()-ROW(A$38)+1)))," "),"")</f>
        <v>0</v>
      </c>
      <c r="X43">
        <f t="array" ref="X43">IFERROR(CONCATENATE(TEXT(INDEX($W$7:$W$36,SMALL(IF($Z$7:$Z$36&lt;&gt;"",IF($W$7:$W$36&lt;&gt;"",ROW($W$7:$W$36)-MIN(ROW($W$7:$W$36))+1,""),""),ROW()-ROW(A$38)+1)),"##0")," "),"")</f>
        <v>0</v>
      </c>
      <c r="Y43">
        <f t="array" ref="Y43">IFERROR(CONCATENATE((INDEX($A$7:$A$36,SMALL(IF($Z$7:$Z$36&lt;&gt;"",IF($W$7:$W$36&lt;&gt;"",ROW($W$7:$W$36)-MIN(ROW($W$7:$W$36))+1,""),""),ROW()-ROW(A$38)+1))),),"")</f>
        <v>0</v>
      </c>
      <c r="AC43">
        <f t="array" ref="AC43">IFERROR(CONCATENATE((INDEX($AF$7:$AF$36,SMALL(IF($AF$7:$AF$36&lt;&gt;"",IF($AC$7:$AC$36&lt;&gt;"",ROW($AC$7:$AC$36)-MIN(ROW($AC$7:$AC$36))+1,""),""),ROW()-ROW(A$38)+1))),","),"")</f>
        <v>0</v>
      </c>
      <c r="AD43">
        <f t="array" ref="AD43">IFERROR(CONCATENATE(TEXT(INDEX($AC$7:$AC$36,SMALL(IF($AF$7:$AF$36&lt;&gt;"",IF($AC$7:$AC$36&lt;&gt;"",ROW($AC$7:$AC$36)-MIN(ROW($AC$7:$AC$36))+1,""),""),ROW()-ROW(A$38)+1)),"##0"),","),"")</f>
        <v>0</v>
      </c>
      <c r="AE43">
        <f t="array" ref="AE43">IFERROR(CONCATENATE((INDEX($A$7:$A$36,SMALL(IF($AF$7:$AF$36&lt;&gt;"",IF($AC$7:$AC$36&lt;&gt;"",ROW($AC$7:$AC$36)-MIN(ROW($AC$7:$AC$36))+1,""),""),ROW()-ROW(A$38)+1))),),"")</f>
        <v>0</v>
      </c>
      <c r="AI43">
        <f t="array" ref="AI43">IFERROR(CONCATENATE((INDEX($AL$7:$AL$36,SMALL(IF($AL$7:$AL$36&lt;&gt;"",IF($AI$7:$AI$36&lt;&gt;"",ROW($AI$7:$AI$36)-MIN(ROW($AI$7:$AI$36))+1,""),""),ROW()-ROW(A$38)+1)))," "),"")</f>
        <v>0</v>
      </c>
      <c r="AJ43">
        <f t="array" ref="AJ43">IFERROR(CONCATENATE(TEXT(INDEX($AI$7:$AI$36,SMALL(IF($AL$7:$AL$36&lt;&gt;"",IF($AI$7:$AI$36&lt;&gt;"",ROW($AI$7:$AI$36)-MIN(ROW($AI$7:$AI$36))+1,""),""),ROW()-ROW(A$38)+1)),"##0")," "),"")</f>
        <v>0</v>
      </c>
      <c r="AK43">
        <f t="array" ref="AK43">IFERROR(CONCATENATE((INDEX($A$7:$A$36,SMALL(IF($AL$7:$AL$36&lt;&gt;"",IF($AI$7:$AI$36&lt;&gt;"",ROW($AI$7:$AI$36)-MIN(ROW($AI$7:$AI$36))+1,""),""),ROW()-ROW(A$38)+1))),),"")</f>
        <v>0</v>
      </c>
    </row>
    <row r="44" spans="1:39">
      <c r="K44">
        <f t="array" ref="K44">IFERROR(CONCATENATE(TEXT(INDEX($K$7:$K$36,SMALL(IF($N$7:$N$36&lt;&gt;"",IF($K$7:$K$36&lt;&gt;"",ROW($K$7:$K$36)-MIN(ROW($K$7:$K$36))+1,""),""),ROW()-ROW(A$38)+1)),"##0"),","),"")</f>
        <v>0</v>
      </c>
      <c r="L44">
        <f t="array" ref="L44">IFERROR(CONCATENATE((INDEX($N$7:$N$36,SMALL(IF($N$7:$N$36&lt;&gt;"",IF($K$7:$K$36&lt;&gt;"",ROW($K$7:$K$36)-MIN(ROW($K$7:$K$36))+1,""),""),ROW()-ROW(A$38)+1))),","),"")</f>
        <v>0</v>
      </c>
      <c r="M44">
        <f t="array" ref="M44">IFERROR(CONCATENATE((INDEX($A$7:$A$36,SMALL(IF($N$7:$N$36&lt;&gt;"",IF($K$7:$K$36&lt;&gt;"",ROW($K$7:$K$36)-MIN(ROW($K$7:$K$36))+1,""),""),ROW()-ROW(A$38)+1))),),"")</f>
        <v>0</v>
      </c>
      <c r="Q44">
        <f t="array" ref="Q44">IFERROR(CONCATENATE((INDEX($T$7:$T$36,SMALL(IF($T$7:$T$36&lt;&gt;"",IF($Q$7:$Q$36&lt;&gt;"",ROW($Q$7:$Q$36)-MIN(ROW($Q$7:$Q$36))+1,""),""),ROW()-ROW(A$38)+1)))," "),"")</f>
        <v>0</v>
      </c>
      <c r="R44">
        <f t="array" ref="R44">IFERROR(CONCATENATE(TEXT(INDEX($Q$7:$Q$36,SMALL(IF($T$7:$T$36&lt;&gt;"",IF($Q$7:$Q$36&lt;&gt;"",ROW($Q$7:$Q$36)-MIN(ROW($Q$7:$Q$36))+1,""),""),ROW()-ROW(A$38)+1)),"##0")," "),"")</f>
        <v>0</v>
      </c>
      <c r="S44">
        <f t="array" ref="S44">IFERROR(CONCATENATE((INDEX($A$7:$A$36,SMALL(IF($T$7:$T$36&lt;&gt;"",IF($Q$7:$Q$36&lt;&gt;"",ROW($Q$7:$Q$36)-MIN(ROW($Q$7:$Q$36))+1,""),""),ROW()-ROW(A$38)+1))),),"")</f>
        <v>0</v>
      </c>
      <c r="W44">
        <f t="array" ref="W44">IFERROR(CONCATENATE((INDEX($Z$7:$Z$36,SMALL(IF($Z$7:$Z$36&lt;&gt;"",IF($W$7:$W$36&lt;&gt;"",ROW($W$7:$W$36)-MIN(ROW($W$7:$W$36))+1,""),""),ROW()-ROW(A$38)+1)))," "),"")</f>
        <v>0</v>
      </c>
      <c r="X44">
        <f t="array" ref="X44">IFERROR(CONCATENATE(TEXT(INDEX($W$7:$W$36,SMALL(IF($Z$7:$Z$36&lt;&gt;"",IF($W$7:$W$36&lt;&gt;"",ROW($W$7:$W$36)-MIN(ROW($W$7:$W$36))+1,""),""),ROW()-ROW(A$38)+1)),"##0")," "),"")</f>
        <v>0</v>
      </c>
      <c r="Y44">
        <f t="array" ref="Y44">IFERROR(CONCATENATE((INDEX($A$7:$A$36,SMALL(IF($Z$7:$Z$36&lt;&gt;"",IF($W$7:$W$36&lt;&gt;"",ROW($W$7:$W$36)-MIN(ROW($W$7:$W$36))+1,""),""),ROW()-ROW(A$38)+1))),),"")</f>
        <v>0</v>
      </c>
      <c r="AC44">
        <f t="array" ref="AC44">IFERROR(CONCATENATE((INDEX($AF$7:$AF$36,SMALL(IF($AF$7:$AF$36&lt;&gt;"",IF($AC$7:$AC$36&lt;&gt;"",ROW($AC$7:$AC$36)-MIN(ROW($AC$7:$AC$36))+1,""),""),ROW()-ROW(A$38)+1))),","),"")</f>
        <v>0</v>
      </c>
      <c r="AD44">
        <f t="array" ref="AD44">IFERROR(CONCATENATE(TEXT(INDEX($AC$7:$AC$36,SMALL(IF($AF$7:$AF$36&lt;&gt;"",IF($AC$7:$AC$36&lt;&gt;"",ROW($AC$7:$AC$36)-MIN(ROW($AC$7:$AC$36))+1,""),""),ROW()-ROW(A$38)+1)),"##0"),","),"")</f>
        <v>0</v>
      </c>
      <c r="AE44">
        <f t="array" ref="AE44">IFERROR(CONCATENATE((INDEX($A$7:$A$36,SMALL(IF($AF$7:$AF$36&lt;&gt;"",IF($AC$7:$AC$36&lt;&gt;"",ROW($AC$7:$AC$36)-MIN(ROW($AC$7:$AC$36))+1,""),""),ROW()-ROW(A$38)+1))),),"")</f>
        <v>0</v>
      </c>
      <c r="AI44">
        <f t="array" ref="AI44">IFERROR(CONCATENATE((INDEX($AL$7:$AL$36,SMALL(IF($AL$7:$AL$36&lt;&gt;"",IF($AI$7:$AI$36&lt;&gt;"",ROW($AI$7:$AI$36)-MIN(ROW($AI$7:$AI$36))+1,""),""),ROW()-ROW(A$38)+1)))," "),"")</f>
        <v>0</v>
      </c>
      <c r="AJ44">
        <f t="array" ref="AJ44">IFERROR(CONCATENATE(TEXT(INDEX($AI$7:$AI$36,SMALL(IF($AL$7:$AL$36&lt;&gt;"",IF($AI$7:$AI$36&lt;&gt;"",ROW($AI$7:$AI$36)-MIN(ROW($AI$7:$AI$36))+1,""),""),ROW()-ROW(A$38)+1)),"##0")," "),"")</f>
        <v>0</v>
      </c>
      <c r="AK44">
        <f t="array" ref="AK44">IFERROR(CONCATENATE((INDEX($A$7:$A$36,SMALL(IF($AL$7:$AL$36&lt;&gt;"",IF($AI$7:$AI$36&lt;&gt;"",ROW($AI$7:$AI$36)-MIN(ROW($AI$7:$AI$36))+1,""),""),ROW()-ROW(A$38)+1))),),"")</f>
        <v>0</v>
      </c>
    </row>
    <row r="45" spans="1:39">
      <c r="K45">
        <f t="array" ref="K45">IFERROR(CONCATENATE(TEXT(INDEX($K$7:$K$36,SMALL(IF($N$7:$N$36&lt;&gt;"",IF($K$7:$K$36&lt;&gt;"",ROW($K$7:$K$36)-MIN(ROW($K$7:$K$36))+1,""),""),ROW()-ROW(A$38)+1)),"##0"),","),"")</f>
        <v>0</v>
      </c>
      <c r="L45">
        <f t="array" ref="L45">IFERROR(CONCATENATE((INDEX($N$7:$N$36,SMALL(IF($N$7:$N$36&lt;&gt;"",IF($K$7:$K$36&lt;&gt;"",ROW($K$7:$K$36)-MIN(ROW($K$7:$K$36))+1,""),""),ROW()-ROW(A$38)+1))),","),"")</f>
        <v>0</v>
      </c>
      <c r="M45">
        <f t="array" ref="M45">IFERROR(CONCATENATE((INDEX($A$7:$A$36,SMALL(IF($N$7:$N$36&lt;&gt;"",IF($K$7:$K$36&lt;&gt;"",ROW($K$7:$K$36)-MIN(ROW($K$7:$K$36))+1,""),""),ROW()-ROW(A$38)+1))),),"")</f>
        <v>0</v>
      </c>
      <c r="Q45">
        <f t="array" ref="Q45">IFERROR(CONCATENATE((INDEX($T$7:$T$36,SMALL(IF($T$7:$T$36&lt;&gt;"",IF($Q$7:$Q$36&lt;&gt;"",ROW($Q$7:$Q$36)-MIN(ROW($Q$7:$Q$36))+1,""),""),ROW()-ROW(A$38)+1)))," "),"")</f>
        <v>0</v>
      </c>
      <c r="R45">
        <f t="array" ref="R45">IFERROR(CONCATENATE(TEXT(INDEX($Q$7:$Q$36,SMALL(IF($T$7:$T$36&lt;&gt;"",IF($Q$7:$Q$36&lt;&gt;"",ROW($Q$7:$Q$36)-MIN(ROW($Q$7:$Q$36))+1,""),""),ROW()-ROW(A$38)+1)),"##0")," "),"")</f>
        <v>0</v>
      </c>
      <c r="S45">
        <f t="array" ref="S45">IFERROR(CONCATENATE((INDEX($A$7:$A$36,SMALL(IF($T$7:$T$36&lt;&gt;"",IF($Q$7:$Q$36&lt;&gt;"",ROW($Q$7:$Q$36)-MIN(ROW($Q$7:$Q$36))+1,""),""),ROW()-ROW(A$38)+1))),),"")</f>
        <v>0</v>
      </c>
      <c r="W45">
        <f t="array" ref="W45">IFERROR(CONCATENATE((INDEX($Z$7:$Z$36,SMALL(IF($Z$7:$Z$36&lt;&gt;"",IF($W$7:$W$36&lt;&gt;"",ROW($W$7:$W$36)-MIN(ROW($W$7:$W$36))+1,""),""),ROW()-ROW(A$38)+1)))," "),"")</f>
        <v>0</v>
      </c>
      <c r="X45">
        <f t="array" ref="X45">IFERROR(CONCATENATE(TEXT(INDEX($W$7:$W$36,SMALL(IF($Z$7:$Z$36&lt;&gt;"",IF($W$7:$W$36&lt;&gt;"",ROW($W$7:$W$36)-MIN(ROW($W$7:$W$36))+1,""),""),ROW()-ROW(A$38)+1)),"##0")," "),"")</f>
        <v>0</v>
      </c>
      <c r="Y45">
        <f t="array" ref="Y45">IFERROR(CONCATENATE((INDEX($A$7:$A$36,SMALL(IF($Z$7:$Z$36&lt;&gt;"",IF($W$7:$W$36&lt;&gt;"",ROW($W$7:$W$36)-MIN(ROW($W$7:$W$36))+1,""),""),ROW()-ROW(A$38)+1))),),"")</f>
        <v>0</v>
      </c>
      <c r="AC45">
        <f t="array" ref="AC45">IFERROR(CONCATENATE((INDEX($AF$7:$AF$36,SMALL(IF($AF$7:$AF$36&lt;&gt;"",IF($AC$7:$AC$36&lt;&gt;"",ROW($AC$7:$AC$36)-MIN(ROW($AC$7:$AC$36))+1,""),""),ROW()-ROW(A$38)+1))),","),"")</f>
        <v>0</v>
      </c>
      <c r="AD45">
        <f t="array" ref="AD45">IFERROR(CONCATENATE(TEXT(INDEX($AC$7:$AC$36,SMALL(IF($AF$7:$AF$36&lt;&gt;"",IF($AC$7:$AC$36&lt;&gt;"",ROW($AC$7:$AC$36)-MIN(ROW($AC$7:$AC$36))+1,""),""),ROW()-ROW(A$38)+1)),"##0"),","),"")</f>
        <v>0</v>
      </c>
      <c r="AE45">
        <f t="array" ref="AE45">IFERROR(CONCATENATE((INDEX($A$7:$A$36,SMALL(IF($AF$7:$AF$36&lt;&gt;"",IF($AC$7:$AC$36&lt;&gt;"",ROW($AC$7:$AC$36)-MIN(ROW($AC$7:$AC$36))+1,""),""),ROW()-ROW(A$38)+1))),),"")</f>
        <v>0</v>
      </c>
      <c r="AI45">
        <f t="array" ref="AI45">IFERROR(CONCATENATE((INDEX($AL$7:$AL$36,SMALL(IF($AL$7:$AL$36&lt;&gt;"",IF($AI$7:$AI$36&lt;&gt;"",ROW($AI$7:$AI$36)-MIN(ROW($AI$7:$AI$36))+1,""),""),ROW()-ROW(A$38)+1)))," "),"")</f>
        <v>0</v>
      </c>
      <c r="AJ45">
        <f t="array" ref="AJ45">IFERROR(CONCATENATE(TEXT(INDEX($AI$7:$AI$36,SMALL(IF($AL$7:$AL$36&lt;&gt;"",IF($AI$7:$AI$36&lt;&gt;"",ROW($AI$7:$AI$36)-MIN(ROW($AI$7:$AI$36))+1,""),""),ROW()-ROW(A$38)+1)),"##0")," "),"")</f>
        <v>0</v>
      </c>
      <c r="AK45">
        <f t="array" ref="AK45">IFERROR(CONCATENATE((INDEX($A$7:$A$36,SMALL(IF($AL$7:$AL$36&lt;&gt;"",IF($AI$7:$AI$36&lt;&gt;"",ROW($AI$7:$AI$36)-MIN(ROW($AI$7:$AI$36))+1,""),""),ROW()-ROW(A$38)+1))),),"")</f>
        <v>0</v>
      </c>
    </row>
    <row r="46" spans="1:39">
      <c r="K46">
        <f t="array" ref="K46">IFERROR(CONCATENATE(TEXT(INDEX($K$7:$K$36,SMALL(IF($N$7:$N$36&lt;&gt;"",IF($K$7:$K$36&lt;&gt;"",ROW($K$7:$K$36)-MIN(ROW($K$7:$K$36))+1,""),""),ROW()-ROW(A$38)+1)),"##0"),","),"")</f>
        <v>0</v>
      </c>
      <c r="L46">
        <f t="array" ref="L46">IFERROR(CONCATENATE((INDEX($N$7:$N$36,SMALL(IF($N$7:$N$36&lt;&gt;"",IF($K$7:$K$36&lt;&gt;"",ROW($K$7:$K$36)-MIN(ROW($K$7:$K$36))+1,""),""),ROW()-ROW(A$38)+1))),","),"")</f>
        <v>0</v>
      </c>
      <c r="M46">
        <f t="array" ref="M46">IFERROR(CONCATENATE((INDEX($A$7:$A$36,SMALL(IF($N$7:$N$36&lt;&gt;"",IF($K$7:$K$36&lt;&gt;"",ROW($K$7:$K$36)-MIN(ROW($K$7:$K$36))+1,""),""),ROW()-ROW(A$38)+1))),),"")</f>
        <v>0</v>
      </c>
      <c r="Q46">
        <f t="array" ref="Q46">IFERROR(CONCATENATE((INDEX($T$7:$T$36,SMALL(IF($T$7:$T$36&lt;&gt;"",IF($Q$7:$Q$36&lt;&gt;"",ROW($Q$7:$Q$36)-MIN(ROW($Q$7:$Q$36))+1,""),""),ROW()-ROW(A$38)+1)))," "),"")</f>
        <v>0</v>
      </c>
      <c r="R46">
        <f t="array" ref="R46">IFERROR(CONCATENATE(TEXT(INDEX($Q$7:$Q$36,SMALL(IF($T$7:$T$36&lt;&gt;"",IF($Q$7:$Q$36&lt;&gt;"",ROW($Q$7:$Q$36)-MIN(ROW($Q$7:$Q$36))+1,""),""),ROW()-ROW(A$38)+1)),"##0")," "),"")</f>
        <v>0</v>
      </c>
      <c r="S46">
        <f t="array" ref="S46">IFERROR(CONCATENATE((INDEX($A$7:$A$36,SMALL(IF($T$7:$T$36&lt;&gt;"",IF($Q$7:$Q$36&lt;&gt;"",ROW($Q$7:$Q$36)-MIN(ROW($Q$7:$Q$36))+1,""),""),ROW()-ROW(A$38)+1))),),"")</f>
        <v>0</v>
      </c>
      <c r="W46">
        <f t="array" ref="W46">IFERROR(CONCATENATE((INDEX($Z$7:$Z$36,SMALL(IF($Z$7:$Z$36&lt;&gt;"",IF($W$7:$W$36&lt;&gt;"",ROW($W$7:$W$36)-MIN(ROW($W$7:$W$36))+1,""),""),ROW()-ROW(A$38)+1)))," "),"")</f>
        <v>0</v>
      </c>
      <c r="X46">
        <f t="array" ref="X46">IFERROR(CONCATENATE(TEXT(INDEX($W$7:$W$36,SMALL(IF($Z$7:$Z$36&lt;&gt;"",IF($W$7:$W$36&lt;&gt;"",ROW($W$7:$W$36)-MIN(ROW($W$7:$W$36))+1,""),""),ROW()-ROW(A$38)+1)),"##0")," "),"")</f>
        <v>0</v>
      </c>
      <c r="Y46">
        <f t="array" ref="Y46">IFERROR(CONCATENATE((INDEX($A$7:$A$36,SMALL(IF($Z$7:$Z$36&lt;&gt;"",IF($W$7:$W$36&lt;&gt;"",ROW($W$7:$W$36)-MIN(ROW($W$7:$W$36))+1,""),""),ROW()-ROW(A$38)+1))),),"")</f>
        <v>0</v>
      </c>
      <c r="AC46">
        <f t="array" ref="AC46">IFERROR(CONCATENATE((INDEX($AF$7:$AF$36,SMALL(IF($AF$7:$AF$36&lt;&gt;"",IF($AC$7:$AC$36&lt;&gt;"",ROW($AC$7:$AC$36)-MIN(ROW($AC$7:$AC$36))+1,""),""),ROW()-ROW(A$38)+1))),","),"")</f>
        <v>0</v>
      </c>
      <c r="AD46">
        <f t="array" ref="AD46">IFERROR(CONCATENATE(TEXT(INDEX($AC$7:$AC$36,SMALL(IF($AF$7:$AF$36&lt;&gt;"",IF($AC$7:$AC$36&lt;&gt;"",ROW($AC$7:$AC$36)-MIN(ROW($AC$7:$AC$36))+1,""),""),ROW()-ROW(A$38)+1)),"##0"),","),"")</f>
        <v>0</v>
      </c>
      <c r="AE46">
        <f t="array" ref="AE46">IFERROR(CONCATENATE((INDEX($A$7:$A$36,SMALL(IF($AF$7:$AF$36&lt;&gt;"",IF($AC$7:$AC$36&lt;&gt;"",ROW($AC$7:$AC$36)-MIN(ROW($AC$7:$AC$36))+1,""),""),ROW()-ROW(A$38)+1))),),"")</f>
        <v>0</v>
      </c>
      <c r="AI46">
        <f t="array" ref="AI46">IFERROR(CONCATENATE((INDEX($AL$7:$AL$36,SMALL(IF($AL$7:$AL$36&lt;&gt;"",IF($AI$7:$AI$36&lt;&gt;"",ROW($AI$7:$AI$36)-MIN(ROW($AI$7:$AI$36))+1,""),""),ROW()-ROW(A$38)+1)))," "),"")</f>
        <v>0</v>
      </c>
      <c r="AJ46">
        <f t="array" ref="AJ46">IFERROR(CONCATENATE(TEXT(INDEX($AI$7:$AI$36,SMALL(IF($AL$7:$AL$36&lt;&gt;"",IF($AI$7:$AI$36&lt;&gt;"",ROW($AI$7:$AI$36)-MIN(ROW($AI$7:$AI$36))+1,""),""),ROW()-ROW(A$38)+1)),"##0")," "),"")</f>
        <v>0</v>
      </c>
      <c r="AK46">
        <f t="array" ref="AK46">IFERROR(CONCATENATE((INDEX($A$7:$A$36,SMALL(IF($AL$7:$AL$36&lt;&gt;"",IF($AI$7:$AI$36&lt;&gt;"",ROW($AI$7:$AI$36)-MIN(ROW($AI$7:$AI$36))+1,""),""),ROW()-ROW(A$38)+1))),),"")</f>
        <v>0</v>
      </c>
    </row>
    <row r="47" spans="1:39">
      <c r="K47">
        <f t="array" ref="K47">IFERROR(CONCATENATE(TEXT(INDEX($K$7:$K$36,SMALL(IF($N$7:$N$36&lt;&gt;"",IF($K$7:$K$36&lt;&gt;"",ROW($K$7:$K$36)-MIN(ROW($K$7:$K$36))+1,""),""),ROW()-ROW(A$38)+1)),"##0"),","),"")</f>
        <v>0</v>
      </c>
      <c r="L47">
        <f t="array" ref="L47">IFERROR(CONCATENATE((INDEX($N$7:$N$36,SMALL(IF($N$7:$N$36&lt;&gt;"",IF($K$7:$K$36&lt;&gt;"",ROW($K$7:$K$36)-MIN(ROW($K$7:$K$36))+1,""),""),ROW()-ROW(A$38)+1))),","),"")</f>
        <v>0</v>
      </c>
      <c r="M47">
        <f t="array" ref="M47">IFERROR(CONCATENATE((INDEX($A$7:$A$36,SMALL(IF($N$7:$N$36&lt;&gt;"",IF($K$7:$K$36&lt;&gt;"",ROW($K$7:$K$36)-MIN(ROW($K$7:$K$36))+1,""),""),ROW()-ROW(A$38)+1))),),"")</f>
        <v>0</v>
      </c>
      <c r="Q47">
        <f t="array" ref="Q47">IFERROR(CONCATENATE((INDEX($T$7:$T$36,SMALL(IF($T$7:$T$36&lt;&gt;"",IF($Q$7:$Q$36&lt;&gt;"",ROW($Q$7:$Q$36)-MIN(ROW($Q$7:$Q$36))+1,""),""),ROW()-ROW(A$38)+1)))," "),"")</f>
        <v>0</v>
      </c>
      <c r="R47">
        <f t="array" ref="R47">IFERROR(CONCATENATE(TEXT(INDEX($Q$7:$Q$36,SMALL(IF($T$7:$T$36&lt;&gt;"",IF($Q$7:$Q$36&lt;&gt;"",ROW($Q$7:$Q$36)-MIN(ROW($Q$7:$Q$36))+1,""),""),ROW()-ROW(A$38)+1)),"##0")," "),"")</f>
        <v>0</v>
      </c>
      <c r="S47">
        <f t="array" ref="S47">IFERROR(CONCATENATE((INDEX($A$7:$A$36,SMALL(IF($T$7:$T$36&lt;&gt;"",IF($Q$7:$Q$36&lt;&gt;"",ROW($Q$7:$Q$36)-MIN(ROW($Q$7:$Q$36))+1,""),""),ROW()-ROW(A$38)+1))),),"")</f>
        <v>0</v>
      </c>
      <c r="W47">
        <f t="array" ref="W47">IFERROR(CONCATENATE((INDEX($Z$7:$Z$36,SMALL(IF($Z$7:$Z$36&lt;&gt;"",IF($W$7:$W$36&lt;&gt;"",ROW($W$7:$W$36)-MIN(ROW($W$7:$W$36))+1,""),""),ROW()-ROW(A$38)+1)))," "),"")</f>
        <v>0</v>
      </c>
      <c r="X47">
        <f t="array" ref="X47">IFERROR(CONCATENATE(TEXT(INDEX($W$7:$W$36,SMALL(IF($Z$7:$Z$36&lt;&gt;"",IF($W$7:$W$36&lt;&gt;"",ROW($W$7:$W$36)-MIN(ROW($W$7:$W$36))+1,""),""),ROW()-ROW(A$38)+1)),"##0")," "),"")</f>
        <v>0</v>
      </c>
      <c r="Y47">
        <f t="array" ref="Y47">IFERROR(CONCATENATE((INDEX($A$7:$A$36,SMALL(IF($Z$7:$Z$36&lt;&gt;"",IF($W$7:$W$36&lt;&gt;"",ROW($W$7:$W$36)-MIN(ROW($W$7:$W$36))+1,""),""),ROW()-ROW(A$38)+1))),),"")</f>
        <v>0</v>
      </c>
      <c r="AC47">
        <f t="array" ref="AC47">IFERROR(CONCATENATE((INDEX($AF$7:$AF$36,SMALL(IF($AF$7:$AF$36&lt;&gt;"",IF($AC$7:$AC$36&lt;&gt;"",ROW($AC$7:$AC$36)-MIN(ROW($AC$7:$AC$36))+1,""),""),ROW()-ROW(A$38)+1))),","),"")</f>
        <v>0</v>
      </c>
      <c r="AD47">
        <f t="array" ref="AD47">IFERROR(CONCATENATE(TEXT(INDEX($AC$7:$AC$36,SMALL(IF($AF$7:$AF$36&lt;&gt;"",IF($AC$7:$AC$36&lt;&gt;"",ROW($AC$7:$AC$36)-MIN(ROW($AC$7:$AC$36))+1,""),""),ROW()-ROW(A$38)+1)),"##0"),","),"")</f>
        <v>0</v>
      </c>
      <c r="AE47">
        <f t="array" ref="AE47">IFERROR(CONCATENATE((INDEX($A$7:$A$36,SMALL(IF($AF$7:$AF$36&lt;&gt;"",IF($AC$7:$AC$36&lt;&gt;"",ROW($AC$7:$AC$36)-MIN(ROW($AC$7:$AC$36))+1,""),""),ROW()-ROW(A$38)+1))),),"")</f>
        <v>0</v>
      </c>
      <c r="AI47">
        <f t="array" ref="AI47">IFERROR(CONCATENATE((INDEX($AL$7:$AL$36,SMALL(IF($AL$7:$AL$36&lt;&gt;"",IF($AI$7:$AI$36&lt;&gt;"",ROW($AI$7:$AI$36)-MIN(ROW($AI$7:$AI$36))+1,""),""),ROW()-ROW(A$38)+1)))," "),"")</f>
        <v>0</v>
      </c>
      <c r="AJ47">
        <f t="array" ref="AJ47">IFERROR(CONCATENATE(TEXT(INDEX($AI$7:$AI$36,SMALL(IF($AL$7:$AL$36&lt;&gt;"",IF($AI$7:$AI$36&lt;&gt;"",ROW($AI$7:$AI$36)-MIN(ROW($AI$7:$AI$36))+1,""),""),ROW()-ROW(A$38)+1)),"##0")," "),"")</f>
        <v>0</v>
      </c>
      <c r="AK47">
        <f t="array" ref="AK47">IFERROR(CONCATENATE((INDEX($A$7:$A$36,SMALL(IF($AL$7:$AL$36&lt;&gt;"",IF($AI$7:$AI$36&lt;&gt;"",ROW($AI$7:$AI$36)-MIN(ROW($AI$7:$AI$36))+1,""),""),ROW()-ROW(A$38)+1))),),"")</f>
        <v>0</v>
      </c>
    </row>
    <row r="48" spans="1:39">
      <c r="K48">
        <f t="array" ref="K48">IFERROR(CONCATENATE(TEXT(INDEX($K$7:$K$36,SMALL(IF($N$7:$N$36&lt;&gt;"",IF($K$7:$K$36&lt;&gt;"",ROW($K$7:$K$36)-MIN(ROW($K$7:$K$36))+1,""),""),ROW()-ROW(A$38)+1)),"##0"),","),"")</f>
        <v>0</v>
      </c>
      <c r="L48">
        <f t="array" ref="L48">IFERROR(CONCATENATE((INDEX($N$7:$N$36,SMALL(IF($N$7:$N$36&lt;&gt;"",IF($K$7:$K$36&lt;&gt;"",ROW($K$7:$K$36)-MIN(ROW($K$7:$K$36))+1,""),""),ROW()-ROW(A$38)+1))),","),"")</f>
        <v>0</v>
      </c>
      <c r="M48">
        <f t="array" ref="M48">IFERROR(CONCATENATE((INDEX($A$7:$A$36,SMALL(IF($N$7:$N$36&lt;&gt;"",IF($K$7:$K$36&lt;&gt;"",ROW($K$7:$K$36)-MIN(ROW($K$7:$K$36))+1,""),""),ROW()-ROW(A$38)+1))),),"")</f>
        <v>0</v>
      </c>
      <c r="Q48">
        <f t="array" ref="Q48">IFERROR(CONCATENATE((INDEX($T$7:$T$36,SMALL(IF($T$7:$T$36&lt;&gt;"",IF($Q$7:$Q$36&lt;&gt;"",ROW($Q$7:$Q$36)-MIN(ROW($Q$7:$Q$36))+1,""),""),ROW()-ROW(A$38)+1)))," "),"")</f>
        <v>0</v>
      </c>
      <c r="R48">
        <f t="array" ref="R48">IFERROR(CONCATENATE(TEXT(INDEX($Q$7:$Q$36,SMALL(IF($T$7:$T$36&lt;&gt;"",IF($Q$7:$Q$36&lt;&gt;"",ROW($Q$7:$Q$36)-MIN(ROW($Q$7:$Q$36))+1,""),""),ROW()-ROW(A$38)+1)),"##0")," "),"")</f>
        <v>0</v>
      </c>
      <c r="S48">
        <f t="array" ref="S48">IFERROR(CONCATENATE((INDEX($A$7:$A$36,SMALL(IF($T$7:$T$36&lt;&gt;"",IF($Q$7:$Q$36&lt;&gt;"",ROW($Q$7:$Q$36)-MIN(ROW($Q$7:$Q$36))+1,""),""),ROW()-ROW(A$38)+1))),),"")</f>
        <v>0</v>
      </c>
      <c r="W48">
        <f t="array" ref="W48">IFERROR(CONCATENATE((INDEX($Z$7:$Z$36,SMALL(IF($Z$7:$Z$36&lt;&gt;"",IF($W$7:$W$36&lt;&gt;"",ROW($W$7:$W$36)-MIN(ROW($W$7:$W$36))+1,""),""),ROW()-ROW(A$38)+1)))," "),"")</f>
        <v>0</v>
      </c>
      <c r="X48">
        <f t="array" ref="X48">IFERROR(CONCATENATE(TEXT(INDEX($W$7:$W$36,SMALL(IF($Z$7:$Z$36&lt;&gt;"",IF($W$7:$W$36&lt;&gt;"",ROW($W$7:$W$36)-MIN(ROW($W$7:$W$36))+1,""),""),ROW()-ROW(A$38)+1)),"##0")," "),"")</f>
        <v>0</v>
      </c>
      <c r="Y48">
        <f t="array" ref="Y48">IFERROR(CONCATENATE((INDEX($A$7:$A$36,SMALL(IF($Z$7:$Z$36&lt;&gt;"",IF($W$7:$W$36&lt;&gt;"",ROW($W$7:$W$36)-MIN(ROW($W$7:$W$36))+1,""),""),ROW()-ROW(A$38)+1))),),"")</f>
        <v>0</v>
      </c>
      <c r="AC48">
        <f t="array" ref="AC48">IFERROR(CONCATENATE((INDEX($AF$7:$AF$36,SMALL(IF($AF$7:$AF$36&lt;&gt;"",IF($AC$7:$AC$36&lt;&gt;"",ROW($AC$7:$AC$36)-MIN(ROW($AC$7:$AC$36))+1,""),""),ROW()-ROW(A$38)+1))),","),"")</f>
        <v>0</v>
      </c>
      <c r="AD48">
        <f t="array" ref="AD48">IFERROR(CONCATENATE(TEXT(INDEX($AC$7:$AC$36,SMALL(IF($AF$7:$AF$36&lt;&gt;"",IF($AC$7:$AC$36&lt;&gt;"",ROW($AC$7:$AC$36)-MIN(ROW($AC$7:$AC$36))+1,""),""),ROW()-ROW(A$38)+1)),"##0"),","),"")</f>
        <v>0</v>
      </c>
      <c r="AE48">
        <f t="array" ref="AE48">IFERROR(CONCATENATE((INDEX($A$7:$A$36,SMALL(IF($AF$7:$AF$36&lt;&gt;"",IF($AC$7:$AC$36&lt;&gt;"",ROW($AC$7:$AC$36)-MIN(ROW($AC$7:$AC$36))+1,""),""),ROW()-ROW(A$38)+1))),),"")</f>
        <v>0</v>
      </c>
      <c r="AI48">
        <f t="array" ref="AI48">IFERROR(CONCATENATE((INDEX($AL$7:$AL$36,SMALL(IF($AL$7:$AL$36&lt;&gt;"",IF($AI$7:$AI$36&lt;&gt;"",ROW($AI$7:$AI$36)-MIN(ROW($AI$7:$AI$36))+1,""),""),ROW()-ROW(A$38)+1)))," "),"")</f>
        <v>0</v>
      </c>
      <c r="AJ48">
        <f t="array" ref="AJ48">IFERROR(CONCATENATE(TEXT(INDEX($AI$7:$AI$36,SMALL(IF($AL$7:$AL$36&lt;&gt;"",IF($AI$7:$AI$36&lt;&gt;"",ROW($AI$7:$AI$36)-MIN(ROW($AI$7:$AI$36))+1,""),""),ROW()-ROW(A$38)+1)),"##0")," "),"")</f>
        <v>0</v>
      </c>
      <c r="AK48">
        <f t="array" ref="AK48">IFERROR(CONCATENATE((INDEX($A$7:$A$36,SMALL(IF($AL$7:$AL$36&lt;&gt;"",IF($AI$7:$AI$36&lt;&gt;"",ROW($AI$7:$AI$36)-MIN(ROW($AI$7:$AI$36))+1,""),""),ROW()-ROW(A$38)+1))),),"")</f>
        <v>0</v>
      </c>
    </row>
    <row r="49" spans="11:37">
      <c r="K49">
        <f t="array" ref="K49">IFERROR(CONCATENATE(TEXT(INDEX($K$7:$K$36,SMALL(IF($N$7:$N$36&lt;&gt;"",IF($K$7:$K$36&lt;&gt;"",ROW($K$7:$K$36)-MIN(ROW($K$7:$K$36))+1,""),""),ROW()-ROW(A$38)+1)),"##0"),","),"")</f>
        <v>0</v>
      </c>
      <c r="L49">
        <f t="array" ref="L49">IFERROR(CONCATENATE((INDEX($N$7:$N$36,SMALL(IF($N$7:$N$36&lt;&gt;"",IF($K$7:$K$36&lt;&gt;"",ROW($K$7:$K$36)-MIN(ROW($K$7:$K$36))+1,""),""),ROW()-ROW(A$38)+1))),","),"")</f>
        <v>0</v>
      </c>
      <c r="M49">
        <f t="array" ref="M49">IFERROR(CONCATENATE((INDEX($A$7:$A$36,SMALL(IF($N$7:$N$36&lt;&gt;"",IF($K$7:$K$36&lt;&gt;"",ROW($K$7:$K$36)-MIN(ROW($K$7:$K$36))+1,""),""),ROW()-ROW(A$38)+1))),),"")</f>
        <v>0</v>
      </c>
      <c r="Q49">
        <f t="array" ref="Q49">IFERROR(CONCATENATE((INDEX($T$7:$T$36,SMALL(IF($T$7:$T$36&lt;&gt;"",IF($Q$7:$Q$36&lt;&gt;"",ROW($Q$7:$Q$36)-MIN(ROW($Q$7:$Q$36))+1,""),""),ROW()-ROW(A$38)+1)))," "),"")</f>
        <v>0</v>
      </c>
      <c r="R49">
        <f t="array" ref="R49">IFERROR(CONCATENATE(TEXT(INDEX($Q$7:$Q$36,SMALL(IF($T$7:$T$36&lt;&gt;"",IF($Q$7:$Q$36&lt;&gt;"",ROW($Q$7:$Q$36)-MIN(ROW($Q$7:$Q$36))+1,""),""),ROW()-ROW(A$38)+1)),"##0")," "),"")</f>
        <v>0</v>
      </c>
      <c r="S49">
        <f t="array" ref="S49">IFERROR(CONCATENATE((INDEX($A$7:$A$36,SMALL(IF($T$7:$T$36&lt;&gt;"",IF($Q$7:$Q$36&lt;&gt;"",ROW($Q$7:$Q$36)-MIN(ROW($Q$7:$Q$36))+1,""),""),ROW()-ROW(A$38)+1))),),"")</f>
        <v>0</v>
      </c>
      <c r="W49">
        <f t="array" ref="W49">IFERROR(CONCATENATE((INDEX($Z$7:$Z$36,SMALL(IF($Z$7:$Z$36&lt;&gt;"",IF($W$7:$W$36&lt;&gt;"",ROW($W$7:$W$36)-MIN(ROW($W$7:$W$36))+1,""),""),ROW()-ROW(A$38)+1)))," "),"")</f>
        <v>0</v>
      </c>
      <c r="X49">
        <f t="array" ref="X49">IFERROR(CONCATENATE(TEXT(INDEX($W$7:$W$36,SMALL(IF($Z$7:$Z$36&lt;&gt;"",IF($W$7:$W$36&lt;&gt;"",ROW($W$7:$W$36)-MIN(ROW($W$7:$W$36))+1,""),""),ROW()-ROW(A$38)+1)),"##0")," "),"")</f>
        <v>0</v>
      </c>
      <c r="Y49">
        <f t="array" ref="Y49">IFERROR(CONCATENATE((INDEX($A$7:$A$36,SMALL(IF($Z$7:$Z$36&lt;&gt;"",IF($W$7:$W$36&lt;&gt;"",ROW($W$7:$W$36)-MIN(ROW($W$7:$W$36))+1,""),""),ROW()-ROW(A$38)+1))),),"")</f>
        <v>0</v>
      </c>
      <c r="AC49">
        <f t="array" ref="AC49">IFERROR(CONCATENATE((INDEX($AF$7:$AF$36,SMALL(IF($AF$7:$AF$36&lt;&gt;"",IF($AC$7:$AC$36&lt;&gt;"",ROW($AC$7:$AC$36)-MIN(ROW($AC$7:$AC$36))+1,""),""),ROW()-ROW(A$38)+1))),","),"")</f>
        <v>0</v>
      </c>
      <c r="AD49">
        <f t="array" ref="AD49">IFERROR(CONCATENATE(TEXT(INDEX($AC$7:$AC$36,SMALL(IF($AF$7:$AF$36&lt;&gt;"",IF($AC$7:$AC$36&lt;&gt;"",ROW($AC$7:$AC$36)-MIN(ROW($AC$7:$AC$36))+1,""),""),ROW()-ROW(A$38)+1)),"##0"),","),"")</f>
        <v>0</v>
      </c>
      <c r="AE49">
        <f t="array" ref="AE49">IFERROR(CONCATENATE((INDEX($A$7:$A$36,SMALL(IF($AF$7:$AF$36&lt;&gt;"",IF($AC$7:$AC$36&lt;&gt;"",ROW($AC$7:$AC$36)-MIN(ROW($AC$7:$AC$36))+1,""),""),ROW()-ROW(A$38)+1))),),"")</f>
        <v>0</v>
      </c>
      <c r="AI49">
        <f t="array" ref="AI49">IFERROR(CONCATENATE((INDEX($AL$7:$AL$36,SMALL(IF($AL$7:$AL$36&lt;&gt;"",IF($AI$7:$AI$36&lt;&gt;"",ROW($AI$7:$AI$36)-MIN(ROW($AI$7:$AI$36))+1,""),""),ROW()-ROW(A$38)+1)))," "),"")</f>
        <v>0</v>
      </c>
      <c r="AJ49">
        <f t="array" ref="AJ49">IFERROR(CONCATENATE(TEXT(INDEX($AI$7:$AI$36,SMALL(IF($AL$7:$AL$36&lt;&gt;"",IF($AI$7:$AI$36&lt;&gt;"",ROW($AI$7:$AI$36)-MIN(ROW($AI$7:$AI$36))+1,""),""),ROW()-ROW(A$38)+1)),"##0")," "),"")</f>
        <v>0</v>
      </c>
      <c r="AK49">
        <f t="array" ref="AK49">IFERROR(CONCATENATE((INDEX($A$7:$A$36,SMALL(IF($AL$7:$AL$36&lt;&gt;"",IF($AI$7:$AI$36&lt;&gt;"",ROW($AI$7:$AI$36)-MIN(ROW($AI$7:$AI$36))+1,""),""),ROW()-ROW(A$38)+1))),),"")</f>
        <v>0</v>
      </c>
    </row>
    <row r="50" spans="11:37">
      <c r="K50">
        <f t="array" ref="K50">IFERROR(CONCATENATE(TEXT(INDEX($K$7:$K$36,SMALL(IF($N$7:$N$36&lt;&gt;"",IF($K$7:$K$36&lt;&gt;"",ROW($K$7:$K$36)-MIN(ROW($K$7:$K$36))+1,""),""),ROW()-ROW(A$38)+1)),"##0"),","),"")</f>
        <v>0</v>
      </c>
      <c r="L50">
        <f t="array" ref="L50">IFERROR(CONCATENATE((INDEX($N$7:$N$36,SMALL(IF($N$7:$N$36&lt;&gt;"",IF($K$7:$K$36&lt;&gt;"",ROW($K$7:$K$36)-MIN(ROW($K$7:$K$36))+1,""),""),ROW()-ROW(A$38)+1))),","),"")</f>
        <v>0</v>
      </c>
      <c r="M50">
        <f t="array" ref="M50">IFERROR(CONCATENATE((INDEX($A$7:$A$36,SMALL(IF($N$7:$N$36&lt;&gt;"",IF($K$7:$K$36&lt;&gt;"",ROW($K$7:$K$36)-MIN(ROW($K$7:$K$36))+1,""),""),ROW()-ROW(A$38)+1))),),"")</f>
        <v>0</v>
      </c>
      <c r="Q50">
        <f t="array" ref="Q50">IFERROR(CONCATENATE((INDEX($T$7:$T$36,SMALL(IF($T$7:$T$36&lt;&gt;"",IF($Q$7:$Q$36&lt;&gt;"",ROW($Q$7:$Q$36)-MIN(ROW($Q$7:$Q$36))+1,""),""),ROW()-ROW(A$38)+1)))," "),"")</f>
        <v>0</v>
      </c>
      <c r="R50">
        <f t="array" ref="R50">IFERROR(CONCATENATE(TEXT(INDEX($Q$7:$Q$36,SMALL(IF($T$7:$T$36&lt;&gt;"",IF($Q$7:$Q$36&lt;&gt;"",ROW($Q$7:$Q$36)-MIN(ROW($Q$7:$Q$36))+1,""),""),ROW()-ROW(A$38)+1)),"##0")," "),"")</f>
        <v>0</v>
      </c>
      <c r="S50">
        <f t="array" ref="S50">IFERROR(CONCATENATE((INDEX($A$7:$A$36,SMALL(IF($T$7:$T$36&lt;&gt;"",IF($Q$7:$Q$36&lt;&gt;"",ROW($Q$7:$Q$36)-MIN(ROW($Q$7:$Q$36))+1,""),""),ROW()-ROW(A$38)+1))),),"")</f>
        <v>0</v>
      </c>
      <c r="W50">
        <f t="array" ref="W50">IFERROR(CONCATENATE((INDEX($Z$7:$Z$36,SMALL(IF($Z$7:$Z$36&lt;&gt;"",IF($W$7:$W$36&lt;&gt;"",ROW($W$7:$W$36)-MIN(ROW($W$7:$W$36))+1,""),""),ROW()-ROW(A$38)+1)))," "),"")</f>
        <v>0</v>
      </c>
      <c r="X50">
        <f t="array" ref="X50">IFERROR(CONCATENATE(TEXT(INDEX($W$7:$W$36,SMALL(IF($Z$7:$Z$36&lt;&gt;"",IF($W$7:$W$36&lt;&gt;"",ROW($W$7:$W$36)-MIN(ROW($W$7:$W$36))+1,""),""),ROW()-ROW(A$38)+1)),"##0")," "),"")</f>
        <v>0</v>
      </c>
      <c r="Y50">
        <f t="array" ref="Y50">IFERROR(CONCATENATE((INDEX($A$7:$A$36,SMALL(IF($Z$7:$Z$36&lt;&gt;"",IF($W$7:$W$36&lt;&gt;"",ROW($W$7:$W$36)-MIN(ROW($W$7:$W$36))+1,""),""),ROW()-ROW(A$38)+1))),),"")</f>
        <v>0</v>
      </c>
      <c r="AC50">
        <f t="array" ref="AC50">IFERROR(CONCATENATE((INDEX($AF$7:$AF$36,SMALL(IF($AF$7:$AF$36&lt;&gt;"",IF($AC$7:$AC$36&lt;&gt;"",ROW($AC$7:$AC$36)-MIN(ROW($AC$7:$AC$36))+1,""),""),ROW()-ROW(A$38)+1))),","),"")</f>
        <v>0</v>
      </c>
      <c r="AD50">
        <f t="array" ref="AD50">IFERROR(CONCATENATE(TEXT(INDEX($AC$7:$AC$36,SMALL(IF($AF$7:$AF$36&lt;&gt;"",IF($AC$7:$AC$36&lt;&gt;"",ROW($AC$7:$AC$36)-MIN(ROW($AC$7:$AC$36))+1,""),""),ROW()-ROW(A$38)+1)),"##0"),","),"")</f>
        <v>0</v>
      </c>
      <c r="AE50">
        <f t="array" ref="AE50">IFERROR(CONCATENATE((INDEX($A$7:$A$36,SMALL(IF($AF$7:$AF$36&lt;&gt;"",IF($AC$7:$AC$36&lt;&gt;"",ROW($AC$7:$AC$36)-MIN(ROW($AC$7:$AC$36))+1,""),""),ROW()-ROW(A$38)+1))),),"")</f>
        <v>0</v>
      </c>
      <c r="AI50">
        <f t="array" ref="AI50">IFERROR(CONCATENATE((INDEX($AL$7:$AL$36,SMALL(IF($AL$7:$AL$36&lt;&gt;"",IF($AI$7:$AI$36&lt;&gt;"",ROW($AI$7:$AI$36)-MIN(ROW($AI$7:$AI$36))+1,""),""),ROW()-ROW(A$38)+1)))," "),"")</f>
        <v>0</v>
      </c>
      <c r="AJ50">
        <f t="array" ref="AJ50">IFERROR(CONCATENATE(TEXT(INDEX($AI$7:$AI$36,SMALL(IF($AL$7:$AL$36&lt;&gt;"",IF($AI$7:$AI$36&lt;&gt;"",ROW($AI$7:$AI$36)-MIN(ROW($AI$7:$AI$36))+1,""),""),ROW()-ROW(A$38)+1)),"##0")," "),"")</f>
        <v>0</v>
      </c>
      <c r="AK50">
        <f t="array" ref="AK50">IFERROR(CONCATENATE((INDEX($A$7:$A$36,SMALL(IF($AL$7:$AL$36&lt;&gt;"",IF($AI$7:$AI$36&lt;&gt;"",ROW($AI$7:$AI$36)-MIN(ROW($AI$7:$AI$36))+1,""),""),ROW()-ROW(A$38)+1))),),"")</f>
        <v>0</v>
      </c>
    </row>
    <row r="51" spans="11:37">
      <c r="K51">
        <f t="array" ref="K51">IFERROR(CONCATENATE(TEXT(INDEX($K$7:$K$36,SMALL(IF($N$7:$N$36&lt;&gt;"",IF($K$7:$K$36&lt;&gt;"",ROW($K$7:$K$36)-MIN(ROW($K$7:$K$36))+1,""),""),ROW()-ROW(A$38)+1)),"##0"),","),"")</f>
        <v>0</v>
      </c>
      <c r="L51">
        <f t="array" ref="L51">IFERROR(CONCATENATE((INDEX($N$7:$N$36,SMALL(IF($N$7:$N$36&lt;&gt;"",IF($K$7:$K$36&lt;&gt;"",ROW($K$7:$K$36)-MIN(ROW($K$7:$K$36))+1,""),""),ROW()-ROW(A$38)+1))),","),"")</f>
        <v>0</v>
      </c>
      <c r="M51">
        <f t="array" ref="M51">IFERROR(CONCATENATE((INDEX($A$7:$A$36,SMALL(IF($N$7:$N$36&lt;&gt;"",IF($K$7:$K$36&lt;&gt;"",ROW($K$7:$K$36)-MIN(ROW($K$7:$K$36))+1,""),""),ROW()-ROW(A$38)+1))),),"")</f>
        <v>0</v>
      </c>
      <c r="Q51">
        <f t="array" ref="Q51">IFERROR(CONCATENATE((INDEX($T$7:$T$36,SMALL(IF($T$7:$T$36&lt;&gt;"",IF($Q$7:$Q$36&lt;&gt;"",ROW($Q$7:$Q$36)-MIN(ROW($Q$7:$Q$36))+1,""),""),ROW()-ROW(A$38)+1)))," "),"")</f>
        <v>0</v>
      </c>
      <c r="R51">
        <f t="array" ref="R51">IFERROR(CONCATENATE(TEXT(INDEX($Q$7:$Q$36,SMALL(IF($T$7:$T$36&lt;&gt;"",IF($Q$7:$Q$36&lt;&gt;"",ROW($Q$7:$Q$36)-MIN(ROW($Q$7:$Q$36))+1,""),""),ROW()-ROW(A$38)+1)),"##0")," "),"")</f>
        <v>0</v>
      </c>
      <c r="S51">
        <f t="array" ref="S51">IFERROR(CONCATENATE((INDEX($A$7:$A$36,SMALL(IF($T$7:$T$36&lt;&gt;"",IF($Q$7:$Q$36&lt;&gt;"",ROW($Q$7:$Q$36)-MIN(ROW($Q$7:$Q$36))+1,""),""),ROW()-ROW(A$38)+1))),),"")</f>
        <v>0</v>
      </c>
      <c r="W51">
        <f t="array" ref="W51">IFERROR(CONCATENATE((INDEX($Z$7:$Z$36,SMALL(IF($Z$7:$Z$36&lt;&gt;"",IF($W$7:$W$36&lt;&gt;"",ROW($W$7:$W$36)-MIN(ROW($W$7:$W$36))+1,""),""),ROW()-ROW(A$38)+1)))," "),"")</f>
        <v>0</v>
      </c>
      <c r="X51">
        <f t="array" ref="X51">IFERROR(CONCATENATE(TEXT(INDEX($W$7:$W$36,SMALL(IF($Z$7:$Z$36&lt;&gt;"",IF($W$7:$W$36&lt;&gt;"",ROW($W$7:$W$36)-MIN(ROW($W$7:$W$36))+1,""),""),ROW()-ROW(A$38)+1)),"##0")," "),"")</f>
        <v>0</v>
      </c>
      <c r="Y51">
        <f t="array" ref="Y51">IFERROR(CONCATENATE((INDEX($A$7:$A$36,SMALL(IF($Z$7:$Z$36&lt;&gt;"",IF($W$7:$W$36&lt;&gt;"",ROW($W$7:$W$36)-MIN(ROW($W$7:$W$36))+1,""),""),ROW()-ROW(A$38)+1))),),"")</f>
        <v>0</v>
      </c>
      <c r="AC51">
        <f t="array" ref="AC51">IFERROR(CONCATENATE((INDEX($AF$7:$AF$36,SMALL(IF($AF$7:$AF$36&lt;&gt;"",IF($AC$7:$AC$36&lt;&gt;"",ROW($AC$7:$AC$36)-MIN(ROW($AC$7:$AC$36))+1,""),""),ROW()-ROW(A$38)+1))),","),"")</f>
        <v>0</v>
      </c>
      <c r="AD51">
        <f t="array" ref="AD51">IFERROR(CONCATENATE(TEXT(INDEX($AC$7:$AC$36,SMALL(IF($AF$7:$AF$36&lt;&gt;"",IF($AC$7:$AC$36&lt;&gt;"",ROW($AC$7:$AC$36)-MIN(ROW($AC$7:$AC$36))+1,""),""),ROW()-ROW(A$38)+1)),"##0"),","),"")</f>
        <v>0</v>
      </c>
      <c r="AE51">
        <f t="array" ref="AE51">IFERROR(CONCATENATE((INDEX($A$7:$A$36,SMALL(IF($AF$7:$AF$36&lt;&gt;"",IF($AC$7:$AC$36&lt;&gt;"",ROW($AC$7:$AC$36)-MIN(ROW($AC$7:$AC$36))+1,""),""),ROW()-ROW(A$38)+1))),),"")</f>
        <v>0</v>
      </c>
      <c r="AI51">
        <f t="array" ref="AI51">IFERROR(CONCATENATE((INDEX($AL$7:$AL$36,SMALL(IF($AL$7:$AL$36&lt;&gt;"",IF($AI$7:$AI$36&lt;&gt;"",ROW($AI$7:$AI$36)-MIN(ROW($AI$7:$AI$36))+1,""),""),ROW()-ROW(A$38)+1)))," "),"")</f>
        <v>0</v>
      </c>
      <c r="AJ51">
        <f t="array" ref="AJ51">IFERROR(CONCATENATE(TEXT(INDEX($AI$7:$AI$36,SMALL(IF($AL$7:$AL$36&lt;&gt;"",IF($AI$7:$AI$36&lt;&gt;"",ROW($AI$7:$AI$36)-MIN(ROW($AI$7:$AI$36))+1,""),""),ROW()-ROW(A$38)+1)),"##0")," "),"")</f>
        <v>0</v>
      </c>
      <c r="AK51">
        <f t="array" ref="AK51">IFERROR(CONCATENATE((INDEX($A$7:$A$36,SMALL(IF($AL$7:$AL$36&lt;&gt;"",IF($AI$7:$AI$36&lt;&gt;"",ROW($AI$7:$AI$36)-MIN(ROW($AI$7:$AI$36))+1,""),""),ROW()-ROW(A$38)+1))),),"")</f>
        <v>0</v>
      </c>
    </row>
    <row r="52" spans="11:37">
      <c r="K52">
        <f t="array" ref="K52">IFERROR(CONCATENATE(TEXT(INDEX($K$7:$K$36,SMALL(IF($N$7:$N$36&lt;&gt;"",IF($K$7:$K$36&lt;&gt;"",ROW($K$7:$K$36)-MIN(ROW($K$7:$K$36))+1,""),""),ROW()-ROW(A$38)+1)),"##0"),","),"")</f>
        <v>0</v>
      </c>
      <c r="L52">
        <f t="array" ref="L52">IFERROR(CONCATENATE((INDEX($N$7:$N$36,SMALL(IF($N$7:$N$36&lt;&gt;"",IF($K$7:$K$36&lt;&gt;"",ROW($K$7:$K$36)-MIN(ROW($K$7:$K$36))+1,""),""),ROW()-ROW(A$38)+1))),","),"")</f>
        <v>0</v>
      </c>
      <c r="M52">
        <f t="array" ref="M52">IFERROR(CONCATENATE((INDEX($A$7:$A$36,SMALL(IF($N$7:$N$36&lt;&gt;"",IF($K$7:$K$36&lt;&gt;"",ROW($K$7:$K$36)-MIN(ROW($K$7:$K$36))+1,""),""),ROW()-ROW(A$38)+1))),),"")</f>
        <v>0</v>
      </c>
      <c r="Q52">
        <f t="array" ref="Q52">IFERROR(CONCATENATE((INDEX($T$7:$T$36,SMALL(IF($T$7:$T$36&lt;&gt;"",IF($Q$7:$Q$36&lt;&gt;"",ROW($Q$7:$Q$36)-MIN(ROW($Q$7:$Q$36))+1,""),""),ROW()-ROW(A$38)+1)))," "),"")</f>
        <v>0</v>
      </c>
      <c r="R52">
        <f t="array" ref="R52">IFERROR(CONCATENATE(TEXT(INDEX($Q$7:$Q$36,SMALL(IF($T$7:$T$36&lt;&gt;"",IF($Q$7:$Q$36&lt;&gt;"",ROW($Q$7:$Q$36)-MIN(ROW($Q$7:$Q$36))+1,""),""),ROW()-ROW(A$38)+1)),"##0")," "),"")</f>
        <v>0</v>
      </c>
      <c r="S52">
        <f t="array" ref="S52">IFERROR(CONCATENATE((INDEX($A$7:$A$36,SMALL(IF($T$7:$T$36&lt;&gt;"",IF($Q$7:$Q$36&lt;&gt;"",ROW($Q$7:$Q$36)-MIN(ROW($Q$7:$Q$36))+1,""),""),ROW()-ROW(A$38)+1))),),"")</f>
        <v>0</v>
      </c>
      <c r="W52">
        <f t="array" ref="W52">IFERROR(CONCATENATE((INDEX($Z$7:$Z$36,SMALL(IF($Z$7:$Z$36&lt;&gt;"",IF($W$7:$W$36&lt;&gt;"",ROW($W$7:$W$36)-MIN(ROW($W$7:$W$36))+1,""),""),ROW()-ROW(A$38)+1)))," "),"")</f>
        <v>0</v>
      </c>
      <c r="X52">
        <f t="array" ref="X52">IFERROR(CONCATENATE(TEXT(INDEX($W$7:$W$36,SMALL(IF($Z$7:$Z$36&lt;&gt;"",IF($W$7:$W$36&lt;&gt;"",ROW($W$7:$W$36)-MIN(ROW($W$7:$W$36))+1,""),""),ROW()-ROW(A$38)+1)),"##0")," "),"")</f>
        <v>0</v>
      </c>
      <c r="Y52">
        <f t="array" ref="Y52">IFERROR(CONCATENATE((INDEX($A$7:$A$36,SMALL(IF($Z$7:$Z$36&lt;&gt;"",IF($W$7:$W$36&lt;&gt;"",ROW($W$7:$W$36)-MIN(ROW($W$7:$W$36))+1,""),""),ROW()-ROW(A$38)+1))),),"")</f>
        <v>0</v>
      </c>
      <c r="AC52">
        <f t="array" ref="AC52">IFERROR(CONCATENATE((INDEX($AF$7:$AF$36,SMALL(IF($AF$7:$AF$36&lt;&gt;"",IF($AC$7:$AC$36&lt;&gt;"",ROW($AC$7:$AC$36)-MIN(ROW($AC$7:$AC$36))+1,""),""),ROW()-ROW(A$38)+1))),","),"")</f>
        <v>0</v>
      </c>
      <c r="AD52">
        <f t="array" ref="AD52">IFERROR(CONCATENATE(TEXT(INDEX($AC$7:$AC$36,SMALL(IF($AF$7:$AF$36&lt;&gt;"",IF($AC$7:$AC$36&lt;&gt;"",ROW($AC$7:$AC$36)-MIN(ROW($AC$7:$AC$36))+1,""),""),ROW()-ROW(A$38)+1)),"##0"),","),"")</f>
        <v>0</v>
      </c>
      <c r="AE52">
        <f t="array" ref="AE52">IFERROR(CONCATENATE((INDEX($A$7:$A$36,SMALL(IF($AF$7:$AF$36&lt;&gt;"",IF($AC$7:$AC$36&lt;&gt;"",ROW($AC$7:$AC$36)-MIN(ROW($AC$7:$AC$36))+1,""),""),ROW()-ROW(A$38)+1))),),"")</f>
        <v>0</v>
      </c>
      <c r="AI52">
        <f t="array" ref="AI52">IFERROR(CONCATENATE((INDEX($AL$7:$AL$36,SMALL(IF($AL$7:$AL$36&lt;&gt;"",IF($AI$7:$AI$36&lt;&gt;"",ROW($AI$7:$AI$36)-MIN(ROW($AI$7:$AI$36))+1,""),""),ROW()-ROW(A$38)+1)))," "),"")</f>
        <v>0</v>
      </c>
      <c r="AJ52">
        <f t="array" ref="AJ52">IFERROR(CONCATENATE(TEXT(INDEX($AI$7:$AI$36,SMALL(IF($AL$7:$AL$36&lt;&gt;"",IF($AI$7:$AI$36&lt;&gt;"",ROW($AI$7:$AI$36)-MIN(ROW($AI$7:$AI$36))+1,""),""),ROW()-ROW(A$38)+1)),"##0")," "),"")</f>
        <v>0</v>
      </c>
      <c r="AK52">
        <f t="array" ref="AK52">IFERROR(CONCATENATE((INDEX($A$7:$A$36,SMALL(IF($AL$7:$AL$36&lt;&gt;"",IF($AI$7:$AI$36&lt;&gt;"",ROW($AI$7:$AI$36)-MIN(ROW($AI$7:$AI$36))+1,""),""),ROW()-ROW(A$38)+1))),),"")</f>
        <v>0</v>
      </c>
    </row>
    <row r="53" spans="11:37">
      <c r="K53">
        <f t="array" ref="K53">IFERROR(CONCATENATE(TEXT(INDEX($K$7:$K$36,SMALL(IF($N$7:$N$36&lt;&gt;"",IF($K$7:$K$36&lt;&gt;"",ROW($K$7:$K$36)-MIN(ROW($K$7:$K$36))+1,""),""),ROW()-ROW(A$38)+1)),"##0"),","),"")</f>
        <v>0</v>
      </c>
      <c r="L53">
        <f t="array" ref="L53">IFERROR(CONCATENATE((INDEX($N$7:$N$36,SMALL(IF($N$7:$N$36&lt;&gt;"",IF($K$7:$K$36&lt;&gt;"",ROW($K$7:$K$36)-MIN(ROW($K$7:$K$36))+1,""),""),ROW()-ROW(A$38)+1))),","),"")</f>
        <v>0</v>
      </c>
      <c r="M53">
        <f t="array" ref="M53">IFERROR(CONCATENATE((INDEX($A$7:$A$36,SMALL(IF($N$7:$N$36&lt;&gt;"",IF($K$7:$K$36&lt;&gt;"",ROW($K$7:$K$36)-MIN(ROW($K$7:$K$36))+1,""),""),ROW()-ROW(A$38)+1))),),"")</f>
        <v>0</v>
      </c>
      <c r="Q53">
        <f t="array" ref="Q53">IFERROR(CONCATENATE((INDEX($T$7:$T$36,SMALL(IF($T$7:$T$36&lt;&gt;"",IF($Q$7:$Q$36&lt;&gt;"",ROW($Q$7:$Q$36)-MIN(ROW($Q$7:$Q$36))+1,""),""),ROW()-ROW(A$38)+1)))," "),"")</f>
        <v>0</v>
      </c>
      <c r="R53">
        <f t="array" ref="R53">IFERROR(CONCATENATE(TEXT(INDEX($Q$7:$Q$36,SMALL(IF($T$7:$T$36&lt;&gt;"",IF($Q$7:$Q$36&lt;&gt;"",ROW($Q$7:$Q$36)-MIN(ROW($Q$7:$Q$36))+1,""),""),ROW()-ROW(A$38)+1)),"##0")," "),"")</f>
        <v>0</v>
      </c>
      <c r="S53">
        <f t="array" ref="S53">IFERROR(CONCATENATE((INDEX($A$7:$A$36,SMALL(IF($T$7:$T$36&lt;&gt;"",IF($Q$7:$Q$36&lt;&gt;"",ROW($Q$7:$Q$36)-MIN(ROW($Q$7:$Q$36))+1,""),""),ROW()-ROW(A$38)+1))),),"")</f>
        <v>0</v>
      </c>
      <c r="W53">
        <f t="array" ref="W53">IFERROR(CONCATENATE((INDEX($Z$7:$Z$36,SMALL(IF($Z$7:$Z$36&lt;&gt;"",IF($W$7:$W$36&lt;&gt;"",ROW($W$7:$W$36)-MIN(ROW($W$7:$W$36))+1,""),""),ROW()-ROW(A$38)+1)))," "),"")</f>
        <v>0</v>
      </c>
      <c r="X53">
        <f t="array" ref="X53">IFERROR(CONCATENATE(TEXT(INDEX($W$7:$W$36,SMALL(IF($Z$7:$Z$36&lt;&gt;"",IF($W$7:$W$36&lt;&gt;"",ROW($W$7:$W$36)-MIN(ROW($W$7:$W$36))+1,""),""),ROW()-ROW(A$38)+1)),"##0")," "),"")</f>
        <v>0</v>
      </c>
      <c r="Y53">
        <f t="array" ref="Y53">IFERROR(CONCATENATE((INDEX($A$7:$A$36,SMALL(IF($Z$7:$Z$36&lt;&gt;"",IF($W$7:$W$36&lt;&gt;"",ROW($W$7:$W$36)-MIN(ROW($W$7:$W$36))+1,""),""),ROW()-ROW(A$38)+1))),),"")</f>
        <v>0</v>
      </c>
      <c r="AC53">
        <f t="array" ref="AC53">IFERROR(CONCATENATE((INDEX($AF$7:$AF$36,SMALL(IF($AF$7:$AF$36&lt;&gt;"",IF($AC$7:$AC$36&lt;&gt;"",ROW($AC$7:$AC$36)-MIN(ROW($AC$7:$AC$36))+1,""),""),ROW()-ROW(A$38)+1))),","),"")</f>
        <v>0</v>
      </c>
      <c r="AD53">
        <f t="array" ref="AD53">IFERROR(CONCATENATE(TEXT(INDEX($AC$7:$AC$36,SMALL(IF($AF$7:$AF$36&lt;&gt;"",IF($AC$7:$AC$36&lt;&gt;"",ROW($AC$7:$AC$36)-MIN(ROW($AC$7:$AC$36))+1,""),""),ROW()-ROW(A$38)+1)),"##0"),","),"")</f>
        <v>0</v>
      </c>
      <c r="AE53">
        <f t="array" ref="AE53">IFERROR(CONCATENATE((INDEX($A$7:$A$36,SMALL(IF($AF$7:$AF$36&lt;&gt;"",IF($AC$7:$AC$36&lt;&gt;"",ROW($AC$7:$AC$36)-MIN(ROW($AC$7:$AC$36))+1,""),""),ROW()-ROW(A$38)+1))),),"")</f>
        <v>0</v>
      </c>
      <c r="AI53">
        <f t="array" ref="AI53">IFERROR(CONCATENATE((INDEX($AL$7:$AL$36,SMALL(IF($AL$7:$AL$36&lt;&gt;"",IF($AI$7:$AI$36&lt;&gt;"",ROW($AI$7:$AI$36)-MIN(ROW($AI$7:$AI$36))+1,""),""),ROW()-ROW(A$38)+1)))," "),"")</f>
        <v>0</v>
      </c>
      <c r="AJ53">
        <f t="array" ref="AJ53">IFERROR(CONCATENATE(TEXT(INDEX($AI$7:$AI$36,SMALL(IF($AL$7:$AL$36&lt;&gt;"",IF($AI$7:$AI$36&lt;&gt;"",ROW($AI$7:$AI$36)-MIN(ROW($AI$7:$AI$36))+1,""),""),ROW()-ROW(A$38)+1)),"##0")," "),"")</f>
        <v>0</v>
      </c>
      <c r="AK53">
        <f t="array" ref="AK53">IFERROR(CONCATENATE((INDEX($A$7:$A$36,SMALL(IF($AL$7:$AL$36&lt;&gt;"",IF($AI$7:$AI$36&lt;&gt;"",ROW($AI$7:$AI$36)-MIN(ROW($AI$7:$AI$36))+1,""),""),ROW()-ROW(A$38)+1))),),"")</f>
        <v>0</v>
      </c>
    </row>
    <row r="54" spans="11:37">
      <c r="K54">
        <f t="array" ref="K54">IFERROR(CONCATENATE(TEXT(INDEX($K$7:$K$36,SMALL(IF($N$7:$N$36&lt;&gt;"",IF($K$7:$K$36&lt;&gt;"",ROW($K$7:$K$36)-MIN(ROW($K$7:$K$36))+1,""),""),ROW()-ROW(A$38)+1)),"##0"),","),"")</f>
        <v>0</v>
      </c>
      <c r="L54">
        <f t="array" ref="L54">IFERROR(CONCATENATE((INDEX($N$7:$N$36,SMALL(IF($N$7:$N$36&lt;&gt;"",IF($K$7:$K$36&lt;&gt;"",ROW($K$7:$K$36)-MIN(ROW($K$7:$K$36))+1,""),""),ROW()-ROW(A$38)+1))),","),"")</f>
        <v>0</v>
      </c>
      <c r="M54">
        <f t="array" ref="M54">IFERROR(CONCATENATE((INDEX($A$7:$A$36,SMALL(IF($N$7:$N$36&lt;&gt;"",IF($K$7:$K$36&lt;&gt;"",ROW($K$7:$K$36)-MIN(ROW($K$7:$K$36))+1,""),""),ROW()-ROW(A$38)+1))),),"")</f>
        <v>0</v>
      </c>
      <c r="Q54">
        <f t="array" ref="Q54">IFERROR(CONCATENATE((INDEX($T$7:$T$36,SMALL(IF($T$7:$T$36&lt;&gt;"",IF($Q$7:$Q$36&lt;&gt;"",ROW($Q$7:$Q$36)-MIN(ROW($Q$7:$Q$36))+1,""),""),ROW()-ROW(A$38)+1)))," "),"")</f>
        <v>0</v>
      </c>
      <c r="R54">
        <f t="array" ref="R54">IFERROR(CONCATENATE(TEXT(INDEX($Q$7:$Q$36,SMALL(IF($T$7:$T$36&lt;&gt;"",IF($Q$7:$Q$36&lt;&gt;"",ROW($Q$7:$Q$36)-MIN(ROW($Q$7:$Q$36))+1,""),""),ROW()-ROW(A$38)+1)),"##0")," "),"")</f>
        <v>0</v>
      </c>
      <c r="S54">
        <f t="array" ref="S54">IFERROR(CONCATENATE((INDEX($A$7:$A$36,SMALL(IF($T$7:$T$36&lt;&gt;"",IF($Q$7:$Q$36&lt;&gt;"",ROW($Q$7:$Q$36)-MIN(ROW($Q$7:$Q$36))+1,""),""),ROW()-ROW(A$38)+1))),),"")</f>
        <v>0</v>
      </c>
      <c r="W54">
        <f t="array" ref="W54">IFERROR(CONCATENATE((INDEX($Z$7:$Z$36,SMALL(IF($Z$7:$Z$36&lt;&gt;"",IF($W$7:$W$36&lt;&gt;"",ROW($W$7:$W$36)-MIN(ROW($W$7:$W$36))+1,""),""),ROW()-ROW(A$38)+1)))," "),"")</f>
        <v>0</v>
      </c>
      <c r="X54">
        <f t="array" ref="X54">IFERROR(CONCATENATE(TEXT(INDEX($W$7:$W$36,SMALL(IF($Z$7:$Z$36&lt;&gt;"",IF($W$7:$W$36&lt;&gt;"",ROW($W$7:$W$36)-MIN(ROW($W$7:$W$36))+1,""),""),ROW()-ROW(A$38)+1)),"##0")," "),"")</f>
        <v>0</v>
      </c>
      <c r="Y54">
        <f t="array" ref="Y54">IFERROR(CONCATENATE((INDEX($A$7:$A$36,SMALL(IF($Z$7:$Z$36&lt;&gt;"",IF($W$7:$W$36&lt;&gt;"",ROW($W$7:$W$36)-MIN(ROW($W$7:$W$36))+1,""),""),ROW()-ROW(A$38)+1))),),"")</f>
        <v>0</v>
      </c>
      <c r="AC54">
        <f t="array" ref="AC54">IFERROR(CONCATENATE((INDEX($AF$7:$AF$36,SMALL(IF($AF$7:$AF$36&lt;&gt;"",IF($AC$7:$AC$36&lt;&gt;"",ROW($AC$7:$AC$36)-MIN(ROW($AC$7:$AC$36))+1,""),""),ROW()-ROW(A$38)+1))),","),"")</f>
        <v>0</v>
      </c>
      <c r="AD54">
        <f t="array" ref="AD54">IFERROR(CONCATENATE(TEXT(INDEX($AC$7:$AC$36,SMALL(IF($AF$7:$AF$36&lt;&gt;"",IF($AC$7:$AC$36&lt;&gt;"",ROW($AC$7:$AC$36)-MIN(ROW($AC$7:$AC$36))+1,""),""),ROW()-ROW(A$38)+1)),"##0"),","),"")</f>
        <v>0</v>
      </c>
      <c r="AE54">
        <f t="array" ref="AE54">IFERROR(CONCATENATE((INDEX($A$7:$A$36,SMALL(IF($AF$7:$AF$36&lt;&gt;"",IF($AC$7:$AC$36&lt;&gt;"",ROW($AC$7:$AC$36)-MIN(ROW($AC$7:$AC$36))+1,""),""),ROW()-ROW(A$38)+1))),),"")</f>
        <v>0</v>
      </c>
      <c r="AI54">
        <f t="array" ref="AI54">IFERROR(CONCATENATE((INDEX($AL$7:$AL$36,SMALL(IF($AL$7:$AL$36&lt;&gt;"",IF($AI$7:$AI$36&lt;&gt;"",ROW($AI$7:$AI$36)-MIN(ROW($AI$7:$AI$36))+1,""),""),ROW()-ROW(A$38)+1)))," "),"")</f>
        <v>0</v>
      </c>
      <c r="AJ54">
        <f t="array" ref="AJ54">IFERROR(CONCATENATE(TEXT(INDEX($AI$7:$AI$36,SMALL(IF($AL$7:$AL$36&lt;&gt;"",IF($AI$7:$AI$36&lt;&gt;"",ROW($AI$7:$AI$36)-MIN(ROW($AI$7:$AI$36))+1,""),""),ROW()-ROW(A$38)+1)),"##0")," "),"")</f>
        <v>0</v>
      </c>
      <c r="AK54">
        <f t="array" ref="AK54">IFERROR(CONCATENATE((INDEX($A$7:$A$36,SMALL(IF($AL$7:$AL$36&lt;&gt;"",IF($AI$7:$AI$36&lt;&gt;"",ROW($AI$7:$AI$36)-MIN(ROW($AI$7:$AI$36))+1,""),""),ROW()-ROW(A$38)+1))),),"")</f>
        <v>0</v>
      </c>
    </row>
    <row r="55" spans="11:37">
      <c r="K55">
        <f t="array" ref="K55">IFERROR(CONCATENATE(TEXT(INDEX($K$7:$K$36,SMALL(IF($N$7:$N$36&lt;&gt;"",IF($K$7:$K$36&lt;&gt;"",ROW($K$7:$K$36)-MIN(ROW($K$7:$K$36))+1,""),""),ROW()-ROW(A$38)+1)),"##0"),","),"")</f>
        <v>0</v>
      </c>
      <c r="L55">
        <f t="array" ref="L55">IFERROR(CONCATENATE((INDEX($N$7:$N$36,SMALL(IF($N$7:$N$36&lt;&gt;"",IF($K$7:$K$36&lt;&gt;"",ROW($K$7:$K$36)-MIN(ROW($K$7:$K$36))+1,""),""),ROW()-ROW(A$38)+1))),","),"")</f>
        <v>0</v>
      </c>
      <c r="M55">
        <f t="array" ref="M55">IFERROR(CONCATENATE((INDEX($A$7:$A$36,SMALL(IF($N$7:$N$36&lt;&gt;"",IF($K$7:$K$36&lt;&gt;"",ROW($K$7:$K$36)-MIN(ROW($K$7:$K$36))+1,""),""),ROW()-ROW(A$38)+1))),),"")</f>
        <v>0</v>
      </c>
      <c r="Q55">
        <f t="array" ref="Q55">IFERROR(CONCATENATE((INDEX($T$7:$T$36,SMALL(IF($T$7:$T$36&lt;&gt;"",IF($Q$7:$Q$36&lt;&gt;"",ROW($Q$7:$Q$36)-MIN(ROW($Q$7:$Q$36))+1,""),""),ROW()-ROW(A$38)+1)))," "),"")</f>
        <v>0</v>
      </c>
      <c r="R55">
        <f t="array" ref="R55">IFERROR(CONCATENATE(TEXT(INDEX($Q$7:$Q$36,SMALL(IF($T$7:$T$36&lt;&gt;"",IF($Q$7:$Q$36&lt;&gt;"",ROW($Q$7:$Q$36)-MIN(ROW($Q$7:$Q$36))+1,""),""),ROW()-ROW(A$38)+1)),"##0")," "),"")</f>
        <v>0</v>
      </c>
      <c r="S55">
        <f t="array" ref="S55">IFERROR(CONCATENATE((INDEX($A$7:$A$36,SMALL(IF($T$7:$T$36&lt;&gt;"",IF($Q$7:$Q$36&lt;&gt;"",ROW($Q$7:$Q$36)-MIN(ROW($Q$7:$Q$36))+1,""),""),ROW()-ROW(A$38)+1))),),"")</f>
        <v>0</v>
      </c>
      <c r="W55">
        <f t="array" ref="W55">IFERROR(CONCATENATE((INDEX($Z$7:$Z$36,SMALL(IF($Z$7:$Z$36&lt;&gt;"",IF($W$7:$W$36&lt;&gt;"",ROW($W$7:$W$36)-MIN(ROW($W$7:$W$36))+1,""),""),ROW()-ROW(A$38)+1)))," "),"")</f>
        <v>0</v>
      </c>
      <c r="X55">
        <f t="array" ref="X55">IFERROR(CONCATENATE(TEXT(INDEX($W$7:$W$36,SMALL(IF($Z$7:$Z$36&lt;&gt;"",IF($W$7:$W$36&lt;&gt;"",ROW($W$7:$W$36)-MIN(ROW($W$7:$W$36))+1,""),""),ROW()-ROW(A$38)+1)),"##0")," "),"")</f>
        <v>0</v>
      </c>
      <c r="Y55">
        <f t="array" ref="Y55">IFERROR(CONCATENATE((INDEX($A$7:$A$36,SMALL(IF($Z$7:$Z$36&lt;&gt;"",IF($W$7:$W$36&lt;&gt;"",ROW($W$7:$W$36)-MIN(ROW($W$7:$W$36))+1,""),""),ROW()-ROW(A$38)+1))),),"")</f>
        <v>0</v>
      </c>
      <c r="AC55">
        <f t="array" ref="AC55">IFERROR(CONCATENATE((INDEX($AF$7:$AF$36,SMALL(IF($AF$7:$AF$36&lt;&gt;"",IF($AC$7:$AC$36&lt;&gt;"",ROW($AC$7:$AC$36)-MIN(ROW($AC$7:$AC$36))+1,""),""),ROW()-ROW(A$38)+1))),","),"")</f>
        <v>0</v>
      </c>
      <c r="AD55">
        <f t="array" ref="AD55">IFERROR(CONCATENATE(TEXT(INDEX($AC$7:$AC$36,SMALL(IF($AF$7:$AF$36&lt;&gt;"",IF($AC$7:$AC$36&lt;&gt;"",ROW($AC$7:$AC$36)-MIN(ROW($AC$7:$AC$36))+1,""),""),ROW()-ROW(A$38)+1)),"##0"),","),"")</f>
        <v>0</v>
      </c>
      <c r="AE55">
        <f t="array" ref="AE55">IFERROR(CONCATENATE((INDEX($A$7:$A$36,SMALL(IF($AF$7:$AF$36&lt;&gt;"",IF($AC$7:$AC$36&lt;&gt;"",ROW($AC$7:$AC$36)-MIN(ROW($AC$7:$AC$36))+1,""),""),ROW()-ROW(A$38)+1))),),"")</f>
        <v>0</v>
      </c>
      <c r="AI55">
        <f t="array" ref="AI55">IFERROR(CONCATENATE((INDEX($AL$7:$AL$36,SMALL(IF($AL$7:$AL$36&lt;&gt;"",IF($AI$7:$AI$36&lt;&gt;"",ROW($AI$7:$AI$36)-MIN(ROW($AI$7:$AI$36))+1,""),""),ROW()-ROW(A$38)+1)))," "),"")</f>
        <v>0</v>
      </c>
      <c r="AJ55">
        <f t="array" ref="AJ55">IFERROR(CONCATENATE(TEXT(INDEX($AI$7:$AI$36,SMALL(IF($AL$7:$AL$36&lt;&gt;"",IF($AI$7:$AI$36&lt;&gt;"",ROW($AI$7:$AI$36)-MIN(ROW($AI$7:$AI$36))+1,""),""),ROW()-ROW(A$38)+1)),"##0")," "),"")</f>
        <v>0</v>
      </c>
      <c r="AK55">
        <f t="array" ref="AK55">IFERROR(CONCATENATE((INDEX($A$7:$A$36,SMALL(IF($AL$7:$AL$36&lt;&gt;"",IF($AI$7:$AI$36&lt;&gt;"",ROW($AI$7:$AI$36)-MIN(ROW($AI$7:$AI$36))+1,""),""),ROW()-ROW(A$38)+1))),),"")</f>
        <v>0</v>
      </c>
    </row>
    <row r="56" spans="11:37">
      <c r="K56">
        <f t="array" ref="K56">IFERROR(CONCATENATE(TEXT(INDEX($K$7:$K$36,SMALL(IF($N$7:$N$36&lt;&gt;"",IF($K$7:$K$36&lt;&gt;"",ROW($K$7:$K$36)-MIN(ROW($K$7:$K$36))+1,""),""),ROW()-ROW(A$38)+1)),"##0"),","),"")</f>
        <v>0</v>
      </c>
      <c r="L56">
        <f t="array" ref="L56">IFERROR(CONCATENATE((INDEX($N$7:$N$36,SMALL(IF($N$7:$N$36&lt;&gt;"",IF($K$7:$K$36&lt;&gt;"",ROW($K$7:$K$36)-MIN(ROW($K$7:$K$36))+1,""),""),ROW()-ROW(A$38)+1))),","),"")</f>
        <v>0</v>
      </c>
      <c r="M56">
        <f t="array" ref="M56">IFERROR(CONCATENATE((INDEX($A$7:$A$36,SMALL(IF($N$7:$N$36&lt;&gt;"",IF($K$7:$K$36&lt;&gt;"",ROW($K$7:$K$36)-MIN(ROW($K$7:$K$36))+1,""),""),ROW()-ROW(A$38)+1))),),"")</f>
        <v>0</v>
      </c>
      <c r="Q56">
        <f t="array" ref="Q56">IFERROR(CONCATENATE((INDEX($T$7:$T$36,SMALL(IF($T$7:$T$36&lt;&gt;"",IF($Q$7:$Q$36&lt;&gt;"",ROW($Q$7:$Q$36)-MIN(ROW($Q$7:$Q$36))+1,""),""),ROW()-ROW(A$38)+1)))," "),"")</f>
        <v>0</v>
      </c>
      <c r="R56">
        <f t="array" ref="R56">IFERROR(CONCATENATE(TEXT(INDEX($Q$7:$Q$36,SMALL(IF($T$7:$T$36&lt;&gt;"",IF($Q$7:$Q$36&lt;&gt;"",ROW($Q$7:$Q$36)-MIN(ROW($Q$7:$Q$36))+1,""),""),ROW()-ROW(A$38)+1)),"##0")," "),"")</f>
        <v>0</v>
      </c>
      <c r="S56">
        <f t="array" ref="S56">IFERROR(CONCATENATE((INDEX($A$7:$A$36,SMALL(IF($T$7:$T$36&lt;&gt;"",IF($Q$7:$Q$36&lt;&gt;"",ROW($Q$7:$Q$36)-MIN(ROW($Q$7:$Q$36))+1,""),""),ROW()-ROW(A$38)+1))),),"")</f>
        <v>0</v>
      </c>
      <c r="W56">
        <f t="array" ref="W56">IFERROR(CONCATENATE((INDEX($Z$7:$Z$36,SMALL(IF($Z$7:$Z$36&lt;&gt;"",IF($W$7:$W$36&lt;&gt;"",ROW($W$7:$W$36)-MIN(ROW($W$7:$W$36))+1,""),""),ROW()-ROW(A$38)+1)))," "),"")</f>
        <v>0</v>
      </c>
      <c r="X56">
        <f t="array" ref="X56">IFERROR(CONCATENATE(TEXT(INDEX($W$7:$W$36,SMALL(IF($Z$7:$Z$36&lt;&gt;"",IF($W$7:$W$36&lt;&gt;"",ROW($W$7:$W$36)-MIN(ROW($W$7:$W$36))+1,""),""),ROW()-ROW(A$38)+1)),"##0")," "),"")</f>
        <v>0</v>
      </c>
      <c r="Y56">
        <f t="array" ref="Y56">IFERROR(CONCATENATE((INDEX($A$7:$A$36,SMALL(IF($Z$7:$Z$36&lt;&gt;"",IF($W$7:$W$36&lt;&gt;"",ROW($W$7:$W$36)-MIN(ROW($W$7:$W$36))+1,""),""),ROW()-ROW(A$38)+1))),),"")</f>
        <v>0</v>
      </c>
      <c r="AC56">
        <f t="array" ref="AC56">IFERROR(CONCATENATE((INDEX($AF$7:$AF$36,SMALL(IF($AF$7:$AF$36&lt;&gt;"",IF($AC$7:$AC$36&lt;&gt;"",ROW($AC$7:$AC$36)-MIN(ROW($AC$7:$AC$36))+1,""),""),ROW()-ROW(A$38)+1))),","),"")</f>
        <v>0</v>
      </c>
      <c r="AD56">
        <f t="array" ref="AD56">IFERROR(CONCATENATE(TEXT(INDEX($AC$7:$AC$36,SMALL(IF($AF$7:$AF$36&lt;&gt;"",IF($AC$7:$AC$36&lt;&gt;"",ROW($AC$7:$AC$36)-MIN(ROW($AC$7:$AC$36))+1,""),""),ROW()-ROW(A$38)+1)),"##0"),","),"")</f>
        <v>0</v>
      </c>
      <c r="AE56">
        <f t="array" ref="AE56">IFERROR(CONCATENATE((INDEX($A$7:$A$36,SMALL(IF($AF$7:$AF$36&lt;&gt;"",IF($AC$7:$AC$36&lt;&gt;"",ROW($AC$7:$AC$36)-MIN(ROW($AC$7:$AC$36))+1,""),""),ROW()-ROW(A$38)+1))),),"")</f>
        <v>0</v>
      </c>
      <c r="AI56">
        <f t="array" ref="AI56">IFERROR(CONCATENATE((INDEX($AL$7:$AL$36,SMALL(IF($AL$7:$AL$36&lt;&gt;"",IF($AI$7:$AI$36&lt;&gt;"",ROW($AI$7:$AI$36)-MIN(ROW($AI$7:$AI$36))+1,""),""),ROW()-ROW(A$38)+1)))," "),"")</f>
        <v>0</v>
      </c>
      <c r="AJ56">
        <f t="array" ref="AJ56">IFERROR(CONCATENATE(TEXT(INDEX($AI$7:$AI$36,SMALL(IF($AL$7:$AL$36&lt;&gt;"",IF($AI$7:$AI$36&lt;&gt;"",ROW($AI$7:$AI$36)-MIN(ROW($AI$7:$AI$36))+1,""),""),ROW()-ROW(A$38)+1)),"##0")," "),"")</f>
        <v>0</v>
      </c>
      <c r="AK56">
        <f t="array" ref="AK56">IFERROR(CONCATENATE((INDEX($A$7:$A$36,SMALL(IF($AL$7:$AL$36&lt;&gt;"",IF($AI$7:$AI$36&lt;&gt;"",ROW($AI$7:$AI$36)-MIN(ROW($AI$7:$AI$36))+1,""),""),ROW()-ROW(A$38)+1))),),"")</f>
        <v>0</v>
      </c>
    </row>
    <row r="57" spans="11:37">
      <c r="K57">
        <f t="array" ref="K57">IFERROR(CONCATENATE(TEXT(INDEX($K$7:$K$36,SMALL(IF($N$7:$N$36&lt;&gt;"",IF($K$7:$K$36&lt;&gt;"",ROW($K$7:$K$36)-MIN(ROW($K$7:$K$36))+1,""),""),ROW()-ROW(A$38)+1)),"##0"),","),"")</f>
        <v>0</v>
      </c>
      <c r="L57">
        <f t="array" ref="L57">IFERROR(CONCATENATE((INDEX($N$7:$N$36,SMALL(IF($N$7:$N$36&lt;&gt;"",IF($K$7:$K$36&lt;&gt;"",ROW($K$7:$K$36)-MIN(ROW($K$7:$K$36))+1,""),""),ROW()-ROW(A$38)+1))),","),"")</f>
        <v>0</v>
      </c>
      <c r="M57">
        <f t="array" ref="M57">IFERROR(CONCATENATE((INDEX($A$7:$A$36,SMALL(IF($N$7:$N$36&lt;&gt;"",IF($K$7:$K$36&lt;&gt;"",ROW($K$7:$K$36)-MIN(ROW($K$7:$K$36))+1,""),""),ROW()-ROW(A$38)+1))),),"")</f>
        <v>0</v>
      </c>
      <c r="Q57">
        <f t="array" ref="Q57">IFERROR(CONCATENATE((INDEX($T$7:$T$36,SMALL(IF($T$7:$T$36&lt;&gt;"",IF($Q$7:$Q$36&lt;&gt;"",ROW($Q$7:$Q$36)-MIN(ROW($Q$7:$Q$36))+1,""),""),ROW()-ROW(A$38)+1)))," "),"")</f>
        <v>0</v>
      </c>
      <c r="R57">
        <f t="array" ref="R57">IFERROR(CONCATENATE(TEXT(INDEX($Q$7:$Q$36,SMALL(IF($T$7:$T$36&lt;&gt;"",IF($Q$7:$Q$36&lt;&gt;"",ROW($Q$7:$Q$36)-MIN(ROW($Q$7:$Q$36))+1,""),""),ROW()-ROW(A$38)+1)),"##0")," "),"")</f>
        <v>0</v>
      </c>
      <c r="S57">
        <f t="array" ref="S57">IFERROR(CONCATENATE((INDEX($A$7:$A$36,SMALL(IF($T$7:$T$36&lt;&gt;"",IF($Q$7:$Q$36&lt;&gt;"",ROW($Q$7:$Q$36)-MIN(ROW($Q$7:$Q$36))+1,""),""),ROW()-ROW(A$38)+1))),),"")</f>
        <v>0</v>
      </c>
      <c r="W57">
        <f t="array" ref="W57">IFERROR(CONCATENATE((INDEX($Z$7:$Z$36,SMALL(IF($Z$7:$Z$36&lt;&gt;"",IF($W$7:$W$36&lt;&gt;"",ROW($W$7:$W$36)-MIN(ROW($W$7:$W$36))+1,""),""),ROW()-ROW(A$38)+1)))," "),"")</f>
        <v>0</v>
      </c>
      <c r="X57">
        <f t="array" ref="X57">IFERROR(CONCATENATE(TEXT(INDEX($W$7:$W$36,SMALL(IF($Z$7:$Z$36&lt;&gt;"",IF($W$7:$W$36&lt;&gt;"",ROW($W$7:$W$36)-MIN(ROW($W$7:$W$36))+1,""),""),ROW()-ROW(A$38)+1)),"##0")," "),"")</f>
        <v>0</v>
      </c>
      <c r="Y57">
        <f t="array" ref="Y57">IFERROR(CONCATENATE((INDEX($A$7:$A$36,SMALL(IF($Z$7:$Z$36&lt;&gt;"",IF($W$7:$W$36&lt;&gt;"",ROW($W$7:$W$36)-MIN(ROW($W$7:$W$36))+1,""),""),ROW()-ROW(A$38)+1))),),"")</f>
        <v>0</v>
      </c>
      <c r="AC57">
        <f t="array" ref="AC57">IFERROR(CONCATENATE((INDEX($AF$7:$AF$36,SMALL(IF($AF$7:$AF$36&lt;&gt;"",IF($AC$7:$AC$36&lt;&gt;"",ROW($AC$7:$AC$36)-MIN(ROW($AC$7:$AC$36))+1,""),""),ROW()-ROW(A$38)+1))),","),"")</f>
        <v>0</v>
      </c>
      <c r="AD57">
        <f t="array" ref="AD57">IFERROR(CONCATENATE(TEXT(INDEX($AC$7:$AC$36,SMALL(IF($AF$7:$AF$36&lt;&gt;"",IF($AC$7:$AC$36&lt;&gt;"",ROW($AC$7:$AC$36)-MIN(ROW($AC$7:$AC$36))+1,""),""),ROW()-ROW(A$38)+1)),"##0"),","),"")</f>
        <v>0</v>
      </c>
      <c r="AE57">
        <f t="array" ref="AE57">IFERROR(CONCATENATE((INDEX($A$7:$A$36,SMALL(IF($AF$7:$AF$36&lt;&gt;"",IF($AC$7:$AC$36&lt;&gt;"",ROW($AC$7:$AC$36)-MIN(ROW($AC$7:$AC$36))+1,""),""),ROW()-ROW(A$38)+1))),),"")</f>
        <v>0</v>
      </c>
      <c r="AI57">
        <f t="array" ref="AI57">IFERROR(CONCATENATE((INDEX($AL$7:$AL$36,SMALL(IF($AL$7:$AL$36&lt;&gt;"",IF($AI$7:$AI$36&lt;&gt;"",ROW($AI$7:$AI$36)-MIN(ROW($AI$7:$AI$36))+1,""),""),ROW()-ROW(A$38)+1)))," "),"")</f>
        <v>0</v>
      </c>
      <c r="AJ57">
        <f t="array" ref="AJ57">IFERROR(CONCATENATE(TEXT(INDEX($AI$7:$AI$36,SMALL(IF($AL$7:$AL$36&lt;&gt;"",IF($AI$7:$AI$36&lt;&gt;"",ROW($AI$7:$AI$36)-MIN(ROW($AI$7:$AI$36))+1,""),""),ROW()-ROW(A$38)+1)),"##0")," "),"")</f>
        <v>0</v>
      </c>
      <c r="AK57">
        <f t="array" ref="AK57">IFERROR(CONCATENATE((INDEX($A$7:$A$36,SMALL(IF($AL$7:$AL$36&lt;&gt;"",IF($AI$7:$AI$36&lt;&gt;"",ROW($AI$7:$AI$36)-MIN(ROW($AI$7:$AI$36))+1,""),""),ROW()-ROW(A$38)+1))),),"")</f>
        <v>0</v>
      </c>
    </row>
    <row r="58" spans="11:37">
      <c r="K58">
        <f t="array" ref="K58">IFERROR(CONCATENATE(TEXT(INDEX($K$7:$K$36,SMALL(IF($N$7:$N$36&lt;&gt;"",IF($K$7:$K$36&lt;&gt;"",ROW($K$7:$K$36)-MIN(ROW($K$7:$K$36))+1,""),""),ROW()-ROW(A$38)+1)),"##0"),","),"")</f>
        <v>0</v>
      </c>
      <c r="L58">
        <f t="array" ref="L58">IFERROR(CONCATENATE((INDEX($N$7:$N$36,SMALL(IF($N$7:$N$36&lt;&gt;"",IF($K$7:$K$36&lt;&gt;"",ROW($K$7:$K$36)-MIN(ROW($K$7:$K$36))+1,""),""),ROW()-ROW(A$38)+1))),","),"")</f>
        <v>0</v>
      </c>
      <c r="M58">
        <f t="array" ref="M58">IFERROR(CONCATENATE((INDEX($A$7:$A$36,SMALL(IF($N$7:$N$36&lt;&gt;"",IF($K$7:$K$36&lt;&gt;"",ROW($K$7:$K$36)-MIN(ROW($K$7:$K$36))+1,""),""),ROW()-ROW(A$38)+1))),),"")</f>
        <v>0</v>
      </c>
      <c r="Q58">
        <f t="array" ref="Q58">IFERROR(CONCATENATE((INDEX($T$7:$T$36,SMALL(IF($T$7:$T$36&lt;&gt;"",IF($Q$7:$Q$36&lt;&gt;"",ROW($Q$7:$Q$36)-MIN(ROW($Q$7:$Q$36))+1,""),""),ROW()-ROW(A$38)+1)))," "),"")</f>
        <v>0</v>
      </c>
      <c r="R58">
        <f t="array" ref="R58">IFERROR(CONCATENATE(TEXT(INDEX($Q$7:$Q$36,SMALL(IF($T$7:$T$36&lt;&gt;"",IF($Q$7:$Q$36&lt;&gt;"",ROW($Q$7:$Q$36)-MIN(ROW($Q$7:$Q$36))+1,""),""),ROW()-ROW(A$38)+1)),"##0")," "),"")</f>
        <v>0</v>
      </c>
      <c r="S58">
        <f t="array" ref="S58">IFERROR(CONCATENATE((INDEX($A$7:$A$36,SMALL(IF($T$7:$T$36&lt;&gt;"",IF($Q$7:$Q$36&lt;&gt;"",ROW($Q$7:$Q$36)-MIN(ROW($Q$7:$Q$36))+1,""),""),ROW()-ROW(A$38)+1))),),"")</f>
        <v>0</v>
      </c>
      <c r="W58">
        <f t="array" ref="W58">IFERROR(CONCATENATE((INDEX($Z$7:$Z$36,SMALL(IF($Z$7:$Z$36&lt;&gt;"",IF($W$7:$W$36&lt;&gt;"",ROW($W$7:$W$36)-MIN(ROW($W$7:$W$36))+1,""),""),ROW()-ROW(A$38)+1)))," "),"")</f>
        <v>0</v>
      </c>
      <c r="X58">
        <f t="array" ref="X58">IFERROR(CONCATENATE(TEXT(INDEX($W$7:$W$36,SMALL(IF($Z$7:$Z$36&lt;&gt;"",IF($W$7:$W$36&lt;&gt;"",ROW($W$7:$W$36)-MIN(ROW($W$7:$W$36))+1,""),""),ROW()-ROW(A$38)+1)),"##0")," "),"")</f>
        <v>0</v>
      </c>
      <c r="Y58">
        <f t="array" ref="Y58">IFERROR(CONCATENATE((INDEX($A$7:$A$36,SMALL(IF($Z$7:$Z$36&lt;&gt;"",IF($W$7:$W$36&lt;&gt;"",ROW($W$7:$W$36)-MIN(ROW($W$7:$W$36))+1,""),""),ROW()-ROW(A$38)+1))),),"")</f>
        <v>0</v>
      </c>
      <c r="AC58">
        <f t="array" ref="AC58">IFERROR(CONCATENATE((INDEX($AF$7:$AF$36,SMALL(IF($AF$7:$AF$36&lt;&gt;"",IF($AC$7:$AC$36&lt;&gt;"",ROW($AC$7:$AC$36)-MIN(ROW($AC$7:$AC$36))+1,""),""),ROW()-ROW(A$38)+1))),","),"")</f>
        <v>0</v>
      </c>
      <c r="AD58">
        <f t="array" ref="AD58">IFERROR(CONCATENATE(TEXT(INDEX($AC$7:$AC$36,SMALL(IF($AF$7:$AF$36&lt;&gt;"",IF($AC$7:$AC$36&lt;&gt;"",ROW($AC$7:$AC$36)-MIN(ROW($AC$7:$AC$36))+1,""),""),ROW()-ROW(A$38)+1)),"##0"),","),"")</f>
        <v>0</v>
      </c>
      <c r="AE58">
        <f t="array" ref="AE58">IFERROR(CONCATENATE((INDEX($A$7:$A$36,SMALL(IF($AF$7:$AF$36&lt;&gt;"",IF($AC$7:$AC$36&lt;&gt;"",ROW($AC$7:$AC$36)-MIN(ROW($AC$7:$AC$36))+1,""),""),ROW()-ROW(A$38)+1))),),"")</f>
        <v>0</v>
      </c>
      <c r="AI58">
        <f t="array" ref="AI58">IFERROR(CONCATENATE((INDEX($AL$7:$AL$36,SMALL(IF($AL$7:$AL$36&lt;&gt;"",IF($AI$7:$AI$36&lt;&gt;"",ROW($AI$7:$AI$36)-MIN(ROW($AI$7:$AI$36))+1,""),""),ROW()-ROW(A$38)+1)))," "),"")</f>
        <v>0</v>
      </c>
      <c r="AJ58">
        <f t="array" ref="AJ58">IFERROR(CONCATENATE(TEXT(INDEX($AI$7:$AI$36,SMALL(IF($AL$7:$AL$36&lt;&gt;"",IF($AI$7:$AI$36&lt;&gt;"",ROW($AI$7:$AI$36)-MIN(ROW($AI$7:$AI$36))+1,""),""),ROW()-ROW(A$38)+1)),"##0")," "),"")</f>
        <v>0</v>
      </c>
      <c r="AK58">
        <f t="array" ref="AK58">IFERROR(CONCATENATE((INDEX($A$7:$A$36,SMALL(IF($AL$7:$AL$36&lt;&gt;"",IF($AI$7:$AI$36&lt;&gt;"",ROW($AI$7:$AI$36)-MIN(ROW($AI$7:$AI$36))+1,""),""),ROW()-ROW(A$38)+1))),),"")</f>
        <v>0</v>
      </c>
    </row>
    <row r="59" spans="11:37">
      <c r="K59">
        <f t="array" ref="K59">IFERROR(CONCATENATE(TEXT(INDEX($K$7:$K$36,SMALL(IF($N$7:$N$36&lt;&gt;"",IF($K$7:$K$36&lt;&gt;"",ROW($K$7:$K$36)-MIN(ROW($K$7:$K$36))+1,""),""),ROW()-ROW(A$38)+1)),"##0"),","),"")</f>
        <v>0</v>
      </c>
      <c r="L59">
        <f t="array" ref="L59">IFERROR(CONCATENATE((INDEX($N$7:$N$36,SMALL(IF($N$7:$N$36&lt;&gt;"",IF($K$7:$K$36&lt;&gt;"",ROW($K$7:$K$36)-MIN(ROW($K$7:$K$36))+1,""),""),ROW()-ROW(A$38)+1))),","),"")</f>
        <v>0</v>
      </c>
      <c r="M59">
        <f t="array" ref="M59">IFERROR(CONCATENATE((INDEX($A$7:$A$36,SMALL(IF($N$7:$N$36&lt;&gt;"",IF($K$7:$K$36&lt;&gt;"",ROW($K$7:$K$36)-MIN(ROW($K$7:$K$36))+1,""),""),ROW()-ROW(A$38)+1))),),"")</f>
        <v>0</v>
      </c>
      <c r="Q59">
        <f t="array" ref="Q59">IFERROR(CONCATENATE((INDEX($T$7:$T$36,SMALL(IF($T$7:$T$36&lt;&gt;"",IF($Q$7:$Q$36&lt;&gt;"",ROW($Q$7:$Q$36)-MIN(ROW($Q$7:$Q$36))+1,""),""),ROW()-ROW(A$38)+1)))," "),"")</f>
        <v>0</v>
      </c>
      <c r="R59">
        <f t="array" ref="R59">IFERROR(CONCATENATE(TEXT(INDEX($Q$7:$Q$36,SMALL(IF($T$7:$T$36&lt;&gt;"",IF($Q$7:$Q$36&lt;&gt;"",ROW($Q$7:$Q$36)-MIN(ROW($Q$7:$Q$36))+1,""),""),ROW()-ROW(A$38)+1)),"##0")," "),"")</f>
        <v>0</v>
      </c>
      <c r="S59">
        <f t="array" ref="S59">IFERROR(CONCATENATE((INDEX($A$7:$A$36,SMALL(IF($T$7:$T$36&lt;&gt;"",IF($Q$7:$Q$36&lt;&gt;"",ROW($Q$7:$Q$36)-MIN(ROW($Q$7:$Q$36))+1,""),""),ROW()-ROW(A$38)+1))),),"")</f>
        <v>0</v>
      </c>
      <c r="W59">
        <f t="array" ref="W59">IFERROR(CONCATENATE((INDEX($Z$7:$Z$36,SMALL(IF($Z$7:$Z$36&lt;&gt;"",IF($W$7:$W$36&lt;&gt;"",ROW($W$7:$W$36)-MIN(ROW($W$7:$W$36))+1,""),""),ROW()-ROW(A$38)+1)))," "),"")</f>
        <v>0</v>
      </c>
      <c r="X59">
        <f t="array" ref="X59">IFERROR(CONCATENATE(TEXT(INDEX($W$7:$W$36,SMALL(IF($Z$7:$Z$36&lt;&gt;"",IF($W$7:$W$36&lt;&gt;"",ROW($W$7:$W$36)-MIN(ROW($W$7:$W$36))+1,""),""),ROW()-ROW(A$38)+1)),"##0")," "),"")</f>
        <v>0</v>
      </c>
      <c r="Y59">
        <f t="array" ref="Y59">IFERROR(CONCATENATE((INDEX($A$7:$A$36,SMALL(IF($Z$7:$Z$36&lt;&gt;"",IF($W$7:$W$36&lt;&gt;"",ROW($W$7:$W$36)-MIN(ROW($W$7:$W$36))+1,""),""),ROW()-ROW(A$38)+1))),),"")</f>
        <v>0</v>
      </c>
      <c r="AC59">
        <f t="array" ref="AC59">IFERROR(CONCATENATE((INDEX($AF$7:$AF$36,SMALL(IF($AF$7:$AF$36&lt;&gt;"",IF($AC$7:$AC$36&lt;&gt;"",ROW($AC$7:$AC$36)-MIN(ROW($AC$7:$AC$36))+1,""),""),ROW()-ROW(A$38)+1))),","),"")</f>
        <v>0</v>
      </c>
      <c r="AD59">
        <f t="array" ref="AD59">IFERROR(CONCATENATE(TEXT(INDEX($AC$7:$AC$36,SMALL(IF($AF$7:$AF$36&lt;&gt;"",IF($AC$7:$AC$36&lt;&gt;"",ROW($AC$7:$AC$36)-MIN(ROW($AC$7:$AC$36))+1,""),""),ROW()-ROW(A$38)+1)),"##0"),","),"")</f>
        <v>0</v>
      </c>
      <c r="AE59">
        <f t="array" ref="AE59">IFERROR(CONCATENATE((INDEX($A$7:$A$36,SMALL(IF($AF$7:$AF$36&lt;&gt;"",IF($AC$7:$AC$36&lt;&gt;"",ROW($AC$7:$AC$36)-MIN(ROW($AC$7:$AC$36))+1,""),""),ROW()-ROW(A$38)+1))),),"")</f>
        <v>0</v>
      </c>
      <c r="AI59">
        <f t="array" ref="AI59">IFERROR(CONCATENATE((INDEX($AL$7:$AL$36,SMALL(IF($AL$7:$AL$36&lt;&gt;"",IF($AI$7:$AI$36&lt;&gt;"",ROW($AI$7:$AI$36)-MIN(ROW($AI$7:$AI$36))+1,""),""),ROW()-ROW(A$38)+1)))," "),"")</f>
        <v>0</v>
      </c>
      <c r="AJ59">
        <f t="array" ref="AJ59">IFERROR(CONCATENATE(TEXT(INDEX($AI$7:$AI$36,SMALL(IF($AL$7:$AL$36&lt;&gt;"",IF($AI$7:$AI$36&lt;&gt;"",ROW($AI$7:$AI$36)-MIN(ROW($AI$7:$AI$36))+1,""),""),ROW()-ROW(A$38)+1)),"##0")," "),"")</f>
        <v>0</v>
      </c>
      <c r="AK59">
        <f t="array" ref="AK59">IFERROR(CONCATENATE((INDEX($A$7:$A$36,SMALL(IF($AL$7:$AL$36&lt;&gt;"",IF($AI$7:$AI$36&lt;&gt;"",ROW($AI$7:$AI$36)-MIN(ROW($AI$7:$AI$36))+1,""),""),ROW()-ROW(A$38)+1))),),"")</f>
        <v>0</v>
      </c>
    </row>
    <row r="60" spans="11:37">
      <c r="K60">
        <f t="array" ref="K60">IFERROR(CONCATENATE(TEXT(INDEX($K$7:$K$36,SMALL(IF($N$7:$N$36&lt;&gt;"",IF($K$7:$K$36&lt;&gt;"",ROW($K$7:$K$36)-MIN(ROW($K$7:$K$36))+1,""),""),ROW()-ROW(A$38)+1)),"##0"),","),"")</f>
        <v>0</v>
      </c>
      <c r="L60">
        <f t="array" ref="L60">IFERROR(CONCATENATE((INDEX($N$7:$N$36,SMALL(IF($N$7:$N$36&lt;&gt;"",IF($K$7:$K$36&lt;&gt;"",ROW($K$7:$K$36)-MIN(ROW($K$7:$K$36))+1,""),""),ROW()-ROW(A$38)+1))),","),"")</f>
        <v>0</v>
      </c>
      <c r="M60">
        <f t="array" ref="M60">IFERROR(CONCATENATE((INDEX($A$7:$A$36,SMALL(IF($N$7:$N$36&lt;&gt;"",IF($K$7:$K$36&lt;&gt;"",ROW($K$7:$K$36)-MIN(ROW($K$7:$K$36))+1,""),""),ROW()-ROW(A$38)+1))),),"")</f>
        <v>0</v>
      </c>
      <c r="Q60">
        <f t="array" ref="Q60">IFERROR(CONCATENATE((INDEX($T$7:$T$36,SMALL(IF($T$7:$T$36&lt;&gt;"",IF($Q$7:$Q$36&lt;&gt;"",ROW($Q$7:$Q$36)-MIN(ROW($Q$7:$Q$36))+1,""),""),ROW()-ROW(A$38)+1)))," "),"")</f>
        <v>0</v>
      </c>
      <c r="R60">
        <f t="array" ref="R60">IFERROR(CONCATENATE(TEXT(INDEX($Q$7:$Q$36,SMALL(IF($T$7:$T$36&lt;&gt;"",IF($Q$7:$Q$36&lt;&gt;"",ROW($Q$7:$Q$36)-MIN(ROW($Q$7:$Q$36))+1,""),""),ROW()-ROW(A$38)+1)),"##0")," "),"")</f>
        <v>0</v>
      </c>
      <c r="S60">
        <f t="array" ref="S60">IFERROR(CONCATENATE((INDEX($A$7:$A$36,SMALL(IF($T$7:$T$36&lt;&gt;"",IF($Q$7:$Q$36&lt;&gt;"",ROW($Q$7:$Q$36)-MIN(ROW($Q$7:$Q$36))+1,""),""),ROW()-ROW(A$38)+1))),),"")</f>
        <v>0</v>
      </c>
      <c r="W60">
        <f t="array" ref="W60">IFERROR(CONCATENATE((INDEX($Z$7:$Z$36,SMALL(IF($Z$7:$Z$36&lt;&gt;"",IF($W$7:$W$36&lt;&gt;"",ROW($W$7:$W$36)-MIN(ROW($W$7:$W$36))+1,""),""),ROW()-ROW(A$38)+1)))," "),"")</f>
        <v>0</v>
      </c>
      <c r="X60">
        <f t="array" ref="X60">IFERROR(CONCATENATE(TEXT(INDEX($W$7:$W$36,SMALL(IF($Z$7:$Z$36&lt;&gt;"",IF($W$7:$W$36&lt;&gt;"",ROW($W$7:$W$36)-MIN(ROW($W$7:$W$36))+1,""),""),ROW()-ROW(A$38)+1)),"##0")," "),"")</f>
        <v>0</v>
      </c>
      <c r="Y60">
        <f t="array" ref="Y60">IFERROR(CONCATENATE((INDEX($A$7:$A$36,SMALL(IF($Z$7:$Z$36&lt;&gt;"",IF($W$7:$W$36&lt;&gt;"",ROW($W$7:$W$36)-MIN(ROW($W$7:$W$36))+1,""),""),ROW()-ROW(A$38)+1))),),"")</f>
        <v>0</v>
      </c>
      <c r="AC60">
        <f t="array" ref="AC60">IFERROR(CONCATENATE((INDEX($AF$7:$AF$36,SMALL(IF($AF$7:$AF$36&lt;&gt;"",IF($AC$7:$AC$36&lt;&gt;"",ROW($AC$7:$AC$36)-MIN(ROW($AC$7:$AC$36))+1,""),""),ROW()-ROW(A$38)+1))),","),"")</f>
        <v>0</v>
      </c>
      <c r="AD60">
        <f t="array" ref="AD60">IFERROR(CONCATENATE(TEXT(INDEX($AC$7:$AC$36,SMALL(IF($AF$7:$AF$36&lt;&gt;"",IF($AC$7:$AC$36&lt;&gt;"",ROW($AC$7:$AC$36)-MIN(ROW($AC$7:$AC$36))+1,""),""),ROW()-ROW(A$38)+1)),"##0"),","),"")</f>
        <v>0</v>
      </c>
      <c r="AE60">
        <f t="array" ref="AE60">IFERROR(CONCATENATE((INDEX($A$7:$A$36,SMALL(IF($AF$7:$AF$36&lt;&gt;"",IF($AC$7:$AC$36&lt;&gt;"",ROW($AC$7:$AC$36)-MIN(ROW($AC$7:$AC$36))+1,""),""),ROW()-ROW(A$38)+1))),),"")</f>
        <v>0</v>
      </c>
      <c r="AI60">
        <f t="array" ref="AI60">IFERROR(CONCATENATE((INDEX($AL$7:$AL$36,SMALL(IF($AL$7:$AL$36&lt;&gt;"",IF($AI$7:$AI$36&lt;&gt;"",ROW($AI$7:$AI$36)-MIN(ROW($AI$7:$AI$36))+1,""),""),ROW()-ROW(A$38)+1)))," "),"")</f>
        <v>0</v>
      </c>
      <c r="AJ60">
        <f t="array" ref="AJ60">IFERROR(CONCATENATE(TEXT(INDEX($AI$7:$AI$36,SMALL(IF($AL$7:$AL$36&lt;&gt;"",IF($AI$7:$AI$36&lt;&gt;"",ROW($AI$7:$AI$36)-MIN(ROW($AI$7:$AI$36))+1,""),""),ROW()-ROW(A$38)+1)),"##0")," "),"")</f>
        <v>0</v>
      </c>
      <c r="AK60">
        <f t="array" ref="AK60">IFERROR(CONCATENATE((INDEX($A$7:$A$36,SMALL(IF($AL$7:$AL$36&lt;&gt;"",IF($AI$7:$AI$36&lt;&gt;"",ROW($AI$7:$AI$36)-MIN(ROW($AI$7:$AI$36))+1,""),""),ROW()-ROW(A$38)+1))),),"")</f>
        <v>0</v>
      </c>
    </row>
    <row r="61" spans="11:37">
      <c r="K61">
        <f t="array" ref="K61">IFERROR(CONCATENATE(TEXT(INDEX($K$7:$K$36,SMALL(IF($N$7:$N$36&lt;&gt;"",IF($K$7:$K$36&lt;&gt;"",ROW($K$7:$K$36)-MIN(ROW($K$7:$K$36))+1,""),""),ROW()-ROW(A$38)+1)),"##0"),","),"")</f>
        <v>0</v>
      </c>
      <c r="L61">
        <f t="array" ref="L61">IFERROR(CONCATENATE((INDEX($N$7:$N$36,SMALL(IF($N$7:$N$36&lt;&gt;"",IF($K$7:$K$36&lt;&gt;"",ROW($K$7:$K$36)-MIN(ROW($K$7:$K$36))+1,""),""),ROW()-ROW(A$38)+1))),","),"")</f>
        <v>0</v>
      </c>
      <c r="M61">
        <f t="array" ref="M61">IFERROR(CONCATENATE((INDEX($A$7:$A$36,SMALL(IF($N$7:$N$36&lt;&gt;"",IF($K$7:$K$36&lt;&gt;"",ROW($K$7:$K$36)-MIN(ROW($K$7:$K$36))+1,""),""),ROW()-ROW(A$38)+1))),),"")</f>
        <v>0</v>
      </c>
      <c r="Q61">
        <f t="array" ref="Q61">IFERROR(CONCATENATE((INDEX($T$7:$T$36,SMALL(IF($T$7:$T$36&lt;&gt;"",IF($Q$7:$Q$36&lt;&gt;"",ROW($Q$7:$Q$36)-MIN(ROW($Q$7:$Q$36))+1,""),""),ROW()-ROW(A$38)+1)))," "),"")</f>
        <v>0</v>
      </c>
      <c r="R61">
        <f t="array" ref="R61">IFERROR(CONCATENATE(TEXT(INDEX($Q$7:$Q$36,SMALL(IF($T$7:$T$36&lt;&gt;"",IF($Q$7:$Q$36&lt;&gt;"",ROW($Q$7:$Q$36)-MIN(ROW($Q$7:$Q$36))+1,""),""),ROW()-ROW(A$38)+1)),"##0")," "),"")</f>
        <v>0</v>
      </c>
      <c r="S61">
        <f t="array" ref="S61">IFERROR(CONCATENATE((INDEX($A$7:$A$36,SMALL(IF($T$7:$T$36&lt;&gt;"",IF($Q$7:$Q$36&lt;&gt;"",ROW($Q$7:$Q$36)-MIN(ROW($Q$7:$Q$36))+1,""),""),ROW()-ROW(A$38)+1))),),"")</f>
        <v>0</v>
      </c>
      <c r="W61">
        <f t="array" ref="W61">IFERROR(CONCATENATE((INDEX($Z$7:$Z$36,SMALL(IF($Z$7:$Z$36&lt;&gt;"",IF($W$7:$W$36&lt;&gt;"",ROW($W$7:$W$36)-MIN(ROW($W$7:$W$36))+1,""),""),ROW()-ROW(A$38)+1)))," "),"")</f>
        <v>0</v>
      </c>
      <c r="X61">
        <f t="array" ref="X61">IFERROR(CONCATENATE(TEXT(INDEX($W$7:$W$36,SMALL(IF($Z$7:$Z$36&lt;&gt;"",IF($W$7:$W$36&lt;&gt;"",ROW($W$7:$W$36)-MIN(ROW($W$7:$W$36))+1,""),""),ROW()-ROW(A$38)+1)),"##0")," "),"")</f>
        <v>0</v>
      </c>
      <c r="Y61">
        <f t="array" ref="Y61">IFERROR(CONCATENATE((INDEX($A$7:$A$36,SMALL(IF($Z$7:$Z$36&lt;&gt;"",IF($W$7:$W$36&lt;&gt;"",ROW($W$7:$W$36)-MIN(ROW($W$7:$W$36))+1,""),""),ROW()-ROW(A$38)+1))),),"")</f>
        <v>0</v>
      </c>
      <c r="AC61">
        <f t="array" ref="AC61">IFERROR(CONCATENATE((INDEX($AF$7:$AF$36,SMALL(IF($AF$7:$AF$36&lt;&gt;"",IF($AC$7:$AC$36&lt;&gt;"",ROW($AC$7:$AC$36)-MIN(ROW($AC$7:$AC$36))+1,""),""),ROW()-ROW(A$38)+1))),","),"")</f>
        <v>0</v>
      </c>
      <c r="AD61">
        <f t="array" ref="AD61">IFERROR(CONCATENATE(TEXT(INDEX($AC$7:$AC$36,SMALL(IF($AF$7:$AF$36&lt;&gt;"",IF($AC$7:$AC$36&lt;&gt;"",ROW($AC$7:$AC$36)-MIN(ROW($AC$7:$AC$36))+1,""),""),ROW()-ROW(A$38)+1)),"##0"),","),"")</f>
        <v>0</v>
      </c>
      <c r="AE61">
        <f t="array" ref="AE61">IFERROR(CONCATENATE((INDEX($A$7:$A$36,SMALL(IF($AF$7:$AF$36&lt;&gt;"",IF($AC$7:$AC$36&lt;&gt;"",ROW($AC$7:$AC$36)-MIN(ROW($AC$7:$AC$36))+1,""),""),ROW()-ROW(A$38)+1))),),"")</f>
        <v>0</v>
      </c>
      <c r="AI61">
        <f t="array" ref="AI61">IFERROR(CONCATENATE((INDEX($AL$7:$AL$36,SMALL(IF($AL$7:$AL$36&lt;&gt;"",IF($AI$7:$AI$36&lt;&gt;"",ROW($AI$7:$AI$36)-MIN(ROW($AI$7:$AI$36))+1,""),""),ROW()-ROW(A$38)+1)))," "),"")</f>
        <v>0</v>
      </c>
      <c r="AJ61">
        <f t="array" ref="AJ61">IFERROR(CONCATENATE(TEXT(INDEX($AI$7:$AI$36,SMALL(IF($AL$7:$AL$36&lt;&gt;"",IF($AI$7:$AI$36&lt;&gt;"",ROW($AI$7:$AI$36)-MIN(ROW($AI$7:$AI$36))+1,""),""),ROW()-ROW(A$38)+1)),"##0")," "),"")</f>
        <v>0</v>
      </c>
      <c r="AK61">
        <f t="array" ref="AK61">IFERROR(CONCATENATE((INDEX($A$7:$A$36,SMALL(IF($AL$7:$AL$36&lt;&gt;"",IF($AI$7:$AI$36&lt;&gt;"",ROW($AI$7:$AI$36)-MIN(ROW($AI$7:$AI$36))+1,""),""),ROW()-ROW(A$38)+1))),),"")</f>
        <v>0</v>
      </c>
    </row>
    <row r="62" spans="11:37">
      <c r="K62">
        <f t="array" ref="K62">IFERROR(CONCATENATE(TEXT(INDEX($K$7:$K$36,SMALL(IF($N$7:$N$36&lt;&gt;"",IF($K$7:$K$36&lt;&gt;"",ROW($K$7:$K$36)-MIN(ROW($K$7:$K$36))+1,""),""),ROW()-ROW(A$38)+1)),"##0"),","),"")</f>
        <v>0</v>
      </c>
      <c r="L62">
        <f t="array" ref="L62">IFERROR(CONCATENATE((INDEX($N$7:$N$36,SMALL(IF($N$7:$N$36&lt;&gt;"",IF($K$7:$K$36&lt;&gt;"",ROW($K$7:$K$36)-MIN(ROW($K$7:$K$36))+1,""),""),ROW()-ROW(A$38)+1))),","),"")</f>
        <v>0</v>
      </c>
      <c r="M62">
        <f t="array" ref="M62">IFERROR(CONCATENATE((INDEX($A$7:$A$36,SMALL(IF($N$7:$N$36&lt;&gt;"",IF($K$7:$K$36&lt;&gt;"",ROW($K$7:$K$36)-MIN(ROW($K$7:$K$36))+1,""),""),ROW()-ROW(A$38)+1))),),"")</f>
        <v>0</v>
      </c>
      <c r="Q62">
        <f t="array" ref="Q62">IFERROR(CONCATENATE((INDEX($T$7:$T$36,SMALL(IF($T$7:$T$36&lt;&gt;"",IF($Q$7:$Q$36&lt;&gt;"",ROW($Q$7:$Q$36)-MIN(ROW($Q$7:$Q$36))+1,""),""),ROW()-ROW(A$38)+1)))," "),"")</f>
        <v>0</v>
      </c>
      <c r="R62">
        <f t="array" ref="R62">IFERROR(CONCATENATE(TEXT(INDEX($Q$7:$Q$36,SMALL(IF($T$7:$T$36&lt;&gt;"",IF($Q$7:$Q$36&lt;&gt;"",ROW($Q$7:$Q$36)-MIN(ROW($Q$7:$Q$36))+1,""),""),ROW()-ROW(A$38)+1)),"##0")," "),"")</f>
        <v>0</v>
      </c>
      <c r="S62">
        <f t="array" ref="S62">IFERROR(CONCATENATE((INDEX($A$7:$A$36,SMALL(IF($T$7:$T$36&lt;&gt;"",IF($Q$7:$Q$36&lt;&gt;"",ROW($Q$7:$Q$36)-MIN(ROW($Q$7:$Q$36))+1,""),""),ROW()-ROW(A$38)+1))),),"")</f>
        <v>0</v>
      </c>
      <c r="W62">
        <f t="array" ref="W62">IFERROR(CONCATENATE((INDEX($Z$7:$Z$36,SMALL(IF($Z$7:$Z$36&lt;&gt;"",IF($W$7:$W$36&lt;&gt;"",ROW($W$7:$W$36)-MIN(ROW($W$7:$W$36))+1,""),""),ROW()-ROW(A$38)+1)))," "),"")</f>
        <v>0</v>
      </c>
      <c r="X62">
        <f t="array" ref="X62">IFERROR(CONCATENATE(TEXT(INDEX($W$7:$W$36,SMALL(IF($Z$7:$Z$36&lt;&gt;"",IF($W$7:$W$36&lt;&gt;"",ROW($W$7:$W$36)-MIN(ROW($W$7:$W$36))+1,""),""),ROW()-ROW(A$38)+1)),"##0")," "),"")</f>
        <v>0</v>
      </c>
      <c r="Y62">
        <f t="array" ref="Y62">IFERROR(CONCATENATE((INDEX($A$7:$A$36,SMALL(IF($Z$7:$Z$36&lt;&gt;"",IF($W$7:$W$36&lt;&gt;"",ROW($W$7:$W$36)-MIN(ROW($W$7:$W$36))+1,""),""),ROW()-ROW(A$38)+1))),),"")</f>
        <v>0</v>
      </c>
      <c r="AC62">
        <f t="array" ref="AC62">IFERROR(CONCATENATE((INDEX($AF$7:$AF$36,SMALL(IF($AF$7:$AF$36&lt;&gt;"",IF($AC$7:$AC$36&lt;&gt;"",ROW($AC$7:$AC$36)-MIN(ROW($AC$7:$AC$36))+1,""),""),ROW()-ROW(A$38)+1))),","),"")</f>
        <v>0</v>
      </c>
      <c r="AD62">
        <f t="array" ref="AD62">IFERROR(CONCATENATE(TEXT(INDEX($AC$7:$AC$36,SMALL(IF($AF$7:$AF$36&lt;&gt;"",IF($AC$7:$AC$36&lt;&gt;"",ROW($AC$7:$AC$36)-MIN(ROW($AC$7:$AC$36))+1,""),""),ROW()-ROW(A$38)+1)),"##0"),","),"")</f>
        <v>0</v>
      </c>
      <c r="AE62">
        <f t="array" ref="AE62">IFERROR(CONCATENATE((INDEX($A$7:$A$36,SMALL(IF($AF$7:$AF$36&lt;&gt;"",IF($AC$7:$AC$36&lt;&gt;"",ROW($AC$7:$AC$36)-MIN(ROW($AC$7:$AC$36))+1,""),""),ROW()-ROW(A$38)+1))),),"")</f>
        <v>0</v>
      </c>
      <c r="AI62">
        <f t="array" ref="AI62">IFERROR(CONCATENATE((INDEX($AL$7:$AL$36,SMALL(IF($AL$7:$AL$36&lt;&gt;"",IF($AI$7:$AI$36&lt;&gt;"",ROW($AI$7:$AI$36)-MIN(ROW($AI$7:$AI$36))+1,""),""),ROW()-ROW(A$38)+1)))," "),"")</f>
        <v>0</v>
      </c>
      <c r="AJ62">
        <f t="array" ref="AJ62">IFERROR(CONCATENATE(TEXT(INDEX($AI$7:$AI$36,SMALL(IF($AL$7:$AL$36&lt;&gt;"",IF($AI$7:$AI$36&lt;&gt;"",ROW($AI$7:$AI$36)-MIN(ROW($AI$7:$AI$36))+1,""),""),ROW()-ROW(A$38)+1)),"##0")," "),"")</f>
        <v>0</v>
      </c>
      <c r="AK62">
        <f t="array" ref="AK62">IFERROR(CONCATENATE((INDEX($A$7:$A$36,SMALL(IF($AL$7:$AL$36&lt;&gt;"",IF($AI$7:$AI$36&lt;&gt;"",ROW($AI$7:$AI$36)-MIN(ROW($AI$7:$AI$36))+1,""),""),ROW()-ROW(A$38)+1))),),"")</f>
        <v>0</v>
      </c>
    </row>
    <row r="63" spans="11:37">
      <c r="K63">
        <f t="array" ref="K63">IFERROR(CONCATENATE(TEXT(INDEX($K$7:$K$36,SMALL(IF($N$7:$N$36&lt;&gt;"",IF($K$7:$K$36&lt;&gt;"",ROW($K$7:$K$36)-MIN(ROW($K$7:$K$36))+1,""),""),ROW()-ROW(A$38)+1)),"##0"),","),"")</f>
        <v>0</v>
      </c>
      <c r="L63">
        <f t="array" ref="L63">IFERROR(CONCATENATE((INDEX($N$7:$N$36,SMALL(IF($N$7:$N$36&lt;&gt;"",IF($K$7:$K$36&lt;&gt;"",ROW($K$7:$K$36)-MIN(ROW($K$7:$K$36))+1,""),""),ROW()-ROW(A$38)+1))),","),"")</f>
        <v>0</v>
      </c>
      <c r="M63">
        <f t="array" ref="M63">IFERROR(CONCATENATE((INDEX($A$7:$A$36,SMALL(IF($N$7:$N$36&lt;&gt;"",IF($K$7:$K$36&lt;&gt;"",ROW($K$7:$K$36)-MIN(ROW($K$7:$K$36))+1,""),""),ROW()-ROW(A$38)+1))),),"")</f>
        <v>0</v>
      </c>
      <c r="Q63">
        <f t="array" ref="Q63">IFERROR(CONCATENATE((INDEX($T$7:$T$36,SMALL(IF($T$7:$T$36&lt;&gt;"",IF($Q$7:$Q$36&lt;&gt;"",ROW($Q$7:$Q$36)-MIN(ROW($Q$7:$Q$36))+1,""),""),ROW()-ROW(A$38)+1)))," "),"")</f>
        <v>0</v>
      </c>
      <c r="R63">
        <f t="array" ref="R63">IFERROR(CONCATENATE(TEXT(INDEX($Q$7:$Q$36,SMALL(IF($T$7:$T$36&lt;&gt;"",IF($Q$7:$Q$36&lt;&gt;"",ROW($Q$7:$Q$36)-MIN(ROW($Q$7:$Q$36))+1,""),""),ROW()-ROW(A$38)+1)),"##0")," "),"")</f>
        <v>0</v>
      </c>
      <c r="S63">
        <f t="array" ref="S63">IFERROR(CONCATENATE((INDEX($A$7:$A$36,SMALL(IF($T$7:$T$36&lt;&gt;"",IF($Q$7:$Q$36&lt;&gt;"",ROW($Q$7:$Q$36)-MIN(ROW($Q$7:$Q$36))+1,""),""),ROW()-ROW(A$38)+1))),),"")</f>
        <v>0</v>
      </c>
      <c r="W63">
        <f t="array" ref="W63">IFERROR(CONCATENATE((INDEX($Z$7:$Z$36,SMALL(IF($Z$7:$Z$36&lt;&gt;"",IF($W$7:$W$36&lt;&gt;"",ROW($W$7:$W$36)-MIN(ROW($W$7:$W$36))+1,""),""),ROW()-ROW(A$38)+1)))," "),"")</f>
        <v>0</v>
      </c>
      <c r="X63">
        <f t="array" ref="X63">IFERROR(CONCATENATE(TEXT(INDEX($W$7:$W$36,SMALL(IF($Z$7:$Z$36&lt;&gt;"",IF($W$7:$W$36&lt;&gt;"",ROW($W$7:$W$36)-MIN(ROW($W$7:$W$36))+1,""),""),ROW()-ROW(A$38)+1)),"##0")," "),"")</f>
        <v>0</v>
      </c>
      <c r="Y63">
        <f t="array" ref="Y63">IFERROR(CONCATENATE((INDEX($A$7:$A$36,SMALL(IF($Z$7:$Z$36&lt;&gt;"",IF($W$7:$W$36&lt;&gt;"",ROW($W$7:$W$36)-MIN(ROW($W$7:$W$36))+1,""),""),ROW()-ROW(A$38)+1))),),"")</f>
        <v>0</v>
      </c>
      <c r="AC63">
        <f t="array" ref="AC63">IFERROR(CONCATENATE((INDEX($AF$7:$AF$36,SMALL(IF($AF$7:$AF$36&lt;&gt;"",IF($AC$7:$AC$36&lt;&gt;"",ROW($AC$7:$AC$36)-MIN(ROW($AC$7:$AC$36))+1,""),""),ROW()-ROW(A$38)+1))),","),"")</f>
        <v>0</v>
      </c>
      <c r="AD63">
        <f t="array" ref="AD63">IFERROR(CONCATENATE(TEXT(INDEX($AC$7:$AC$36,SMALL(IF($AF$7:$AF$36&lt;&gt;"",IF($AC$7:$AC$36&lt;&gt;"",ROW($AC$7:$AC$36)-MIN(ROW($AC$7:$AC$36))+1,""),""),ROW()-ROW(A$38)+1)),"##0"),","),"")</f>
        <v>0</v>
      </c>
      <c r="AE63">
        <f t="array" ref="AE63">IFERROR(CONCATENATE((INDEX($A$7:$A$36,SMALL(IF($AF$7:$AF$36&lt;&gt;"",IF($AC$7:$AC$36&lt;&gt;"",ROW($AC$7:$AC$36)-MIN(ROW($AC$7:$AC$36))+1,""),""),ROW()-ROW(A$38)+1))),),"")</f>
        <v>0</v>
      </c>
      <c r="AI63">
        <f t="array" ref="AI63">IFERROR(CONCATENATE((INDEX($AL$7:$AL$36,SMALL(IF($AL$7:$AL$36&lt;&gt;"",IF($AI$7:$AI$36&lt;&gt;"",ROW($AI$7:$AI$36)-MIN(ROW($AI$7:$AI$36))+1,""),""),ROW()-ROW(A$38)+1)))," "),"")</f>
        <v>0</v>
      </c>
      <c r="AJ63">
        <f t="array" ref="AJ63">IFERROR(CONCATENATE(TEXT(INDEX($AI$7:$AI$36,SMALL(IF($AL$7:$AL$36&lt;&gt;"",IF($AI$7:$AI$36&lt;&gt;"",ROW($AI$7:$AI$36)-MIN(ROW($AI$7:$AI$36))+1,""),""),ROW()-ROW(A$38)+1)),"##0")," "),"")</f>
        <v>0</v>
      </c>
      <c r="AK63">
        <f t="array" ref="AK63">IFERROR(CONCATENATE((INDEX($A$7:$A$36,SMALL(IF($AL$7:$AL$36&lt;&gt;"",IF($AI$7:$AI$36&lt;&gt;"",ROW($AI$7:$AI$36)-MIN(ROW($AI$7:$AI$36))+1,""),""),ROW()-ROW(A$38)+1))),),"")</f>
        <v>0</v>
      </c>
    </row>
    <row r="64" spans="11:37">
      <c r="K64">
        <f t="array" ref="K64">IFERROR(CONCATENATE(TEXT(INDEX($K$7:$K$36,SMALL(IF($N$7:$N$36&lt;&gt;"",IF($K$7:$K$36&lt;&gt;"",ROW($K$7:$K$36)-MIN(ROW($K$7:$K$36))+1,""),""),ROW()-ROW(A$38)+1)),"##0"),","),"")</f>
        <v>0</v>
      </c>
      <c r="L64">
        <f t="array" ref="L64">IFERROR(CONCATENATE((INDEX($N$7:$N$36,SMALL(IF($N$7:$N$36&lt;&gt;"",IF($K$7:$K$36&lt;&gt;"",ROW($K$7:$K$36)-MIN(ROW($K$7:$K$36))+1,""),""),ROW()-ROW(A$38)+1))),","),"")</f>
        <v>0</v>
      </c>
      <c r="M64">
        <f t="array" ref="M64">IFERROR(CONCATENATE((INDEX($A$7:$A$36,SMALL(IF($N$7:$N$36&lt;&gt;"",IF($K$7:$K$36&lt;&gt;"",ROW($K$7:$K$36)-MIN(ROW($K$7:$K$36))+1,""),""),ROW()-ROW(A$38)+1))),),"")</f>
        <v>0</v>
      </c>
      <c r="Q64">
        <f t="array" ref="Q64">IFERROR(CONCATENATE((INDEX($T$7:$T$36,SMALL(IF($T$7:$T$36&lt;&gt;"",IF($Q$7:$Q$36&lt;&gt;"",ROW($Q$7:$Q$36)-MIN(ROW($Q$7:$Q$36))+1,""),""),ROW()-ROW(A$38)+1)))," "),"")</f>
        <v>0</v>
      </c>
      <c r="R64">
        <f t="array" ref="R64">IFERROR(CONCATENATE(TEXT(INDEX($Q$7:$Q$36,SMALL(IF($T$7:$T$36&lt;&gt;"",IF($Q$7:$Q$36&lt;&gt;"",ROW($Q$7:$Q$36)-MIN(ROW($Q$7:$Q$36))+1,""),""),ROW()-ROW(A$38)+1)),"##0")," "),"")</f>
        <v>0</v>
      </c>
      <c r="S64">
        <f t="array" ref="S64">IFERROR(CONCATENATE((INDEX($A$7:$A$36,SMALL(IF($T$7:$T$36&lt;&gt;"",IF($Q$7:$Q$36&lt;&gt;"",ROW($Q$7:$Q$36)-MIN(ROW($Q$7:$Q$36))+1,""),""),ROW()-ROW(A$38)+1))),),"")</f>
        <v>0</v>
      </c>
      <c r="W64">
        <f t="array" ref="W64">IFERROR(CONCATENATE((INDEX($Z$7:$Z$36,SMALL(IF($Z$7:$Z$36&lt;&gt;"",IF($W$7:$W$36&lt;&gt;"",ROW($W$7:$W$36)-MIN(ROW($W$7:$W$36))+1,""),""),ROW()-ROW(A$38)+1)))," "),"")</f>
        <v>0</v>
      </c>
      <c r="X64">
        <f t="array" ref="X64">IFERROR(CONCATENATE(TEXT(INDEX($W$7:$W$36,SMALL(IF($Z$7:$Z$36&lt;&gt;"",IF($W$7:$W$36&lt;&gt;"",ROW($W$7:$W$36)-MIN(ROW($W$7:$W$36))+1,""),""),ROW()-ROW(A$38)+1)),"##0")," "),"")</f>
        <v>0</v>
      </c>
      <c r="Y64">
        <f t="array" ref="Y64">IFERROR(CONCATENATE((INDEX($A$7:$A$36,SMALL(IF($Z$7:$Z$36&lt;&gt;"",IF($W$7:$W$36&lt;&gt;"",ROW($W$7:$W$36)-MIN(ROW($W$7:$W$36))+1,""),""),ROW()-ROW(A$38)+1))),),"")</f>
        <v>0</v>
      </c>
      <c r="AC64">
        <f t="array" ref="AC64">IFERROR(CONCATENATE((INDEX($AF$7:$AF$36,SMALL(IF($AF$7:$AF$36&lt;&gt;"",IF($AC$7:$AC$36&lt;&gt;"",ROW($AC$7:$AC$36)-MIN(ROW($AC$7:$AC$36))+1,""),""),ROW()-ROW(A$38)+1))),","),"")</f>
        <v>0</v>
      </c>
      <c r="AD64">
        <f t="array" ref="AD64">IFERROR(CONCATENATE(TEXT(INDEX($AC$7:$AC$36,SMALL(IF($AF$7:$AF$36&lt;&gt;"",IF($AC$7:$AC$36&lt;&gt;"",ROW($AC$7:$AC$36)-MIN(ROW($AC$7:$AC$36))+1,""),""),ROW()-ROW(A$38)+1)),"##0"),","),"")</f>
        <v>0</v>
      </c>
      <c r="AE64">
        <f t="array" ref="AE64">IFERROR(CONCATENATE((INDEX($A$7:$A$36,SMALL(IF($AF$7:$AF$36&lt;&gt;"",IF($AC$7:$AC$36&lt;&gt;"",ROW($AC$7:$AC$36)-MIN(ROW($AC$7:$AC$36))+1,""),""),ROW()-ROW(A$38)+1))),),"")</f>
        <v>0</v>
      </c>
      <c r="AI64">
        <f t="array" ref="AI64">IFERROR(CONCATENATE((INDEX($AL$7:$AL$36,SMALL(IF($AL$7:$AL$36&lt;&gt;"",IF($AI$7:$AI$36&lt;&gt;"",ROW($AI$7:$AI$36)-MIN(ROW($AI$7:$AI$36))+1,""),""),ROW()-ROW(A$38)+1)))," "),"")</f>
        <v>0</v>
      </c>
      <c r="AJ64">
        <f t="array" ref="AJ64">IFERROR(CONCATENATE(TEXT(INDEX($AI$7:$AI$36,SMALL(IF($AL$7:$AL$36&lt;&gt;"",IF($AI$7:$AI$36&lt;&gt;"",ROW($AI$7:$AI$36)-MIN(ROW($AI$7:$AI$36))+1,""),""),ROW()-ROW(A$38)+1)),"##0")," "),"")</f>
        <v>0</v>
      </c>
      <c r="AK64">
        <f t="array" ref="AK64">IFERROR(CONCATENATE((INDEX($A$7:$A$36,SMALL(IF($AL$7:$AL$36&lt;&gt;"",IF($AI$7:$AI$36&lt;&gt;"",ROW($AI$7:$AI$36)-MIN(ROW($AI$7:$AI$36))+1,""),""),ROW()-ROW(A$38)+1))),),"")</f>
        <v>0</v>
      </c>
    </row>
    <row r="65" spans="11:37">
      <c r="K65">
        <f t="array" ref="K65">IFERROR(CONCATENATE(TEXT(INDEX($K$7:$K$36,SMALL(IF($N$7:$N$36&lt;&gt;"",IF($K$7:$K$36&lt;&gt;"",ROW($K$7:$K$36)-MIN(ROW($K$7:$K$36))+1,""),""),ROW()-ROW(A$38)+1)),"##0"),","),"")</f>
        <v>0</v>
      </c>
      <c r="L65">
        <f t="array" ref="L65">IFERROR(CONCATENATE((INDEX($N$7:$N$36,SMALL(IF($N$7:$N$36&lt;&gt;"",IF($K$7:$K$36&lt;&gt;"",ROW($K$7:$K$36)-MIN(ROW($K$7:$K$36))+1,""),""),ROW()-ROW(A$38)+1))),","),"")</f>
        <v>0</v>
      </c>
      <c r="M65">
        <f t="array" ref="M65">IFERROR(CONCATENATE((INDEX($A$7:$A$36,SMALL(IF($N$7:$N$36&lt;&gt;"",IF($K$7:$K$36&lt;&gt;"",ROW($K$7:$K$36)-MIN(ROW($K$7:$K$36))+1,""),""),ROW()-ROW(A$38)+1))),),"")</f>
        <v>0</v>
      </c>
      <c r="Q65">
        <f t="array" ref="Q65">IFERROR(CONCATENATE((INDEX($T$7:$T$36,SMALL(IF($T$7:$T$36&lt;&gt;"",IF($Q$7:$Q$36&lt;&gt;"",ROW($Q$7:$Q$36)-MIN(ROW($Q$7:$Q$36))+1,""),""),ROW()-ROW(A$38)+1)))," "),"")</f>
        <v>0</v>
      </c>
      <c r="R65">
        <f t="array" ref="R65">IFERROR(CONCATENATE(TEXT(INDEX($Q$7:$Q$36,SMALL(IF($T$7:$T$36&lt;&gt;"",IF($Q$7:$Q$36&lt;&gt;"",ROW($Q$7:$Q$36)-MIN(ROW($Q$7:$Q$36))+1,""),""),ROW()-ROW(A$38)+1)),"##0")," "),"")</f>
        <v>0</v>
      </c>
      <c r="S65">
        <f t="array" ref="S65">IFERROR(CONCATENATE((INDEX($A$7:$A$36,SMALL(IF($T$7:$T$36&lt;&gt;"",IF($Q$7:$Q$36&lt;&gt;"",ROW($Q$7:$Q$36)-MIN(ROW($Q$7:$Q$36))+1,""),""),ROW()-ROW(A$38)+1))),),"")</f>
        <v>0</v>
      </c>
      <c r="W65">
        <f t="array" ref="W65">IFERROR(CONCATENATE((INDEX($Z$7:$Z$36,SMALL(IF($Z$7:$Z$36&lt;&gt;"",IF($W$7:$W$36&lt;&gt;"",ROW($W$7:$W$36)-MIN(ROW($W$7:$W$36))+1,""),""),ROW()-ROW(A$38)+1)))," "),"")</f>
        <v>0</v>
      </c>
      <c r="X65">
        <f t="array" ref="X65">IFERROR(CONCATENATE(TEXT(INDEX($W$7:$W$36,SMALL(IF($Z$7:$Z$36&lt;&gt;"",IF($W$7:$W$36&lt;&gt;"",ROW($W$7:$W$36)-MIN(ROW($W$7:$W$36))+1,""),""),ROW()-ROW(A$38)+1)),"##0")," "),"")</f>
        <v>0</v>
      </c>
      <c r="Y65">
        <f t="array" ref="Y65">IFERROR(CONCATENATE((INDEX($A$7:$A$36,SMALL(IF($Z$7:$Z$36&lt;&gt;"",IF($W$7:$W$36&lt;&gt;"",ROW($W$7:$W$36)-MIN(ROW($W$7:$W$36))+1,""),""),ROW()-ROW(A$38)+1))),),"")</f>
        <v>0</v>
      </c>
      <c r="AC65">
        <f t="array" ref="AC65">IFERROR(CONCATENATE((INDEX($AF$7:$AF$36,SMALL(IF($AF$7:$AF$36&lt;&gt;"",IF($AC$7:$AC$36&lt;&gt;"",ROW($AC$7:$AC$36)-MIN(ROW($AC$7:$AC$36))+1,""),""),ROW()-ROW(A$38)+1))),","),"")</f>
        <v>0</v>
      </c>
      <c r="AD65">
        <f t="array" ref="AD65">IFERROR(CONCATENATE(TEXT(INDEX($AC$7:$AC$36,SMALL(IF($AF$7:$AF$36&lt;&gt;"",IF($AC$7:$AC$36&lt;&gt;"",ROW($AC$7:$AC$36)-MIN(ROW($AC$7:$AC$36))+1,""),""),ROW()-ROW(A$38)+1)),"##0"),","),"")</f>
        <v>0</v>
      </c>
      <c r="AE65">
        <f t="array" ref="AE65">IFERROR(CONCATENATE((INDEX($A$7:$A$36,SMALL(IF($AF$7:$AF$36&lt;&gt;"",IF($AC$7:$AC$36&lt;&gt;"",ROW($AC$7:$AC$36)-MIN(ROW($AC$7:$AC$36))+1,""),""),ROW()-ROW(A$38)+1))),),"")</f>
        <v>0</v>
      </c>
      <c r="AI65">
        <f t="array" ref="AI65">IFERROR(CONCATENATE((INDEX($AL$7:$AL$36,SMALL(IF($AL$7:$AL$36&lt;&gt;"",IF($AI$7:$AI$36&lt;&gt;"",ROW($AI$7:$AI$36)-MIN(ROW($AI$7:$AI$36))+1,""),""),ROW()-ROW(A$38)+1)))," "),"")</f>
        <v>0</v>
      </c>
      <c r="AJ65">
        <f t="array" ref="AJ65">IFERROR(CONCATENATE(TEXT(INDEX($AI$7:$AI$36,SMALL(IF($AL$7:$AL$36&lt;&gt;"",IF($AI$7:$AI$36&lt;&gt;"",ROW($AI$7:$AI$36)-MIN(ROW($AI$7:$AI$36))+1,""),""),ROW()-ROW(A$38)+1)),"##0")," "),"")</f>
        <v>0</v>
      </c>
      <c r="AK65">
        <f t="array" ref="AK65">IFERROR(CONCATENATE((INDEX($A$7:$A$36,SMALL(IF($AL$7:$AL$36&lt;&gt;"",IF($AI$7:$AI$36&lt;&gt;"",ROW($AI$7:$AI$36)-MIN(ROW($AI$7:$AI$36))+1,""),""),ROW()-ROW(A$38)+1))),),"")</f>
        <v>0</v>
      </c>
    </row>
    <row r="66" spans="11:37">
      <c r="K66">
        <f t="array" ref="K66">IFERROR(CONCATENATE(TEXT(INDEX($K$7:$K$36,SMALL(IF($N$7:$N$36&lt;&gt;"",IF($K$7:$K$36&lt;&gt;"",ROW($K$7:$K$36)-MIN(ROW($K$7:$K$36))+1,""),""),ROW()-ROW(A$38)+1)),"##0"),","),"")</f>
        <v>0</v>
      </c>
      <c r="L66">
        <f t="array" ref="L66">IFERROR(CONCATENATE((INDEX($N$7:$N$36,SMALL(IF($N$7:$N$36&lt;&gt;"",IF($K$7:$K$36&lt;&gt;"",ROW($K$7:$K$36)-MIN(ROW($K$7:$K$36))+1,""),""),ROW()-ROW(A$38)+1))),","),"")</f>
        <v>0</v>
      </c>
      <c r="M66">
        <f t="array" ref="M66">IFERROR(CONCATENATE((INDEX($A$7:$A$36,SMALL(IF($N$7:$N$36&lt;&gt;"",IF($K$7:$K$36&lt;&gt;"",ROW($K$7:$K$36)-MIN(ROW($K$7:$K$36))+1,""),""),ROW()-ROW(A$38)+1))),),"")</f>
        <v>0</v>
      </c>
      <c r="Q66">
        <f t="array" ref="Q66">IFERROR(CONCATENATE((INDEX($T$7:$T$36,SMALL(IF($T$7:$T$36&lt;&gt;"",IF($Q$7:$Q$36&lt;&gt;"",ROW($Q$7:$Q$36)-MIN(ROW($Q$7:$Q$36))+1,""),""),ROW()-ROW(A$38)+1)))," "),"")</f>
        <v>0</v>
      </c>
      <c r="R66">
        <f t="array" ref="R66">IFERROR(CONCATENATE(TEXT(INDEX($Q$7:$Q$36,SMALL(IF($T$7:$T$36&lt;&gt;"",IF($Q$7:$Q$36&lt;&gt;"",ROW($Q$7:$Q$36)-MIN(ROW($Q$7:$Q$36))+1,""),""),ROW()-ROW(A$38)+1)),"##0")," "),"")</f>
        <v>0</v>
      </c>
      <c r="S66">
        <f t="array" ref="S66">IFERROR(CONCATENATE((INDEX($A$7:$A$36,SMALL(IF($T$7:$T$36&lt;&gt;"",IF($Q$7:$Q$36&lt;&gt;"",ROW($Q$7:$Q$36)-MIN(ROW($Q$7:$Q$36))+1,""),""),ROW()-ROW(A$38)+1))),),"")</f>
        <v>0</v>
      </c>
      <c r="W66">
        <f t="array" ref="W66">IFERROR(CONCATENATE((INDEX($Z$7:$Z$36,SMALL(IF($Z$7:$Z$36&lt;&gt;"",IF($W$7:$W$36&lt;&gt;"",ROW($W$7:$W$36)-MIN(ROW($W$7:$W$36))+1,""),""),ROW()-ROW(A$38)+1)))," "),"")</f>
        <v>0</v>
      </c>
      <c r="X66">
        <f t="array" ref="X66">IFERROR(CONCATENATE(TEXT(INDEX($W$7:$W$36,SMALL(IF($Z$7:$Z$36&lt;&gt;"",IF($W$7:$W$36&lt;&gt;"",ROW($W$7:$W$36)-MIN(ROW($W$7:$W$36))+1,""),""),ROW()-ROW(A$38)+1)),"##0")," "),"")</f>
        <v>0</v>
      </c>
      <c r="Y66">
        <f t="array" ref="Y66">IFERROR(CONCATENATE((INDEX($A$7:$A$36,SMALL(IF($Z$7:$Z$36&lt;&gt;"",IF($W$7:$W$36&lt;&gt;"",ROW($W$7:$W$36)-MIN(ROW($W$7:$W$36))+1,""),""),ROW()-ROW(A$38)+1))),),"")</f>
        <v>0</v>
      </c>
      <c r="AC66">
        <f t="array" ref="AC66">IFERROR(CONCATENATE((INDEX($AF$7:$AF$36,SMALL(IF($AF$7:$AF$36&lt;&gt;"",IF($AC$7:$AC$36&lt;&gt;"",ROW($AC$7:$AC$36)-MIN(ROW($AC$7:$AC$36))+1,""),""),ROW()-ROW(A$38)+1))),","),"")</f>
        <v>0</v>
      </c>
      <c r="AD66">
        <f t="array" ref="AD66">IFERROR(CONCATENATE(TEXT(INDEX($AC$7:$AC$36,SMALL(IF($AF$7:$AF$36&lt;&gt;"",IF($AC$7:$AC$36&lt;&gt;"",ROW($AC$7:$AC$36)-MIN(ROW($AC$7:$AC$36))+1,""),""),ROW()-ROW(A$38)+1)),"##0"),","),"")</f>
        <v>0</v>
      </c>
      <c r="AE66">
        <f t="array" ref="AE66">IFERROR(CONCATENATE((INDEX($A$7:$A$36,SMALL(IF($AF$7:$AF$36&lt;&gt;"",IF($AC$7:$AC$36&lt;&gt;"",ROW($AC$7:$AC$36)-MIN(ROW($AC$7:$AC$36))+1,""),""),ROW()-ROW(A$38)+1))),),"")</f>
        <v>0</v>
      </c>
      <c r="AI66">
        <f t="array" ref="AI66">IFERROR(CONCATENATE((INDEX($AL$7:$AL$36,SMALL(IF($AL$7:$AL$36&lt;&gt;"",IF($AI$7:$AI$36&lt;&gt;"",ROW($AI$7:$AI$36)-MIN(ROW($AI$7:$AI$36))+1,""),""),ROW()-ROW(A$38)+1)))," "),"")</f>
        <v>0</v>
      </c>
      <c r="AJ66">
        <f t="array" ref="AJ66">IFERROR(CONCATENATE(TEXT(INDEX($AI$7:$AI$36,SMALL(IF($AL$7:$AL$36&lt;&gt;"",IF($AI$7:$AI$36&lt;&gt;"",ROW($AI$7:$AI$36)-MIN(ROW($AI$7:$AI$36))+1,""),""),ROW()-ROW(A$38)+1)),"##0")," "),"")</f>
        <v>0</v>
      </c>
      <c r="AK66">
        <f t="array" ref="AK66">IFERROR(CONCATENATE((INDEX($A$7:$A$36,SMALL(IF($AL$7:$AL$36&lt;&gt;"",IF($AI$7:$AI$36&lt;&gt;"",ROW($AI$7:$AI$36)-MIN(ROW($AI$7:$AI$36))+1,""),""),ROW()-ROW(A$38)+1))),),"")</f>
        <v>0</v>
      </c>
    </row>
    <row r="67" spans="11:37">
      <c r="K67">
        <f t="array" ref="K67">IFERROR(CONCATENATE(TEXT(INDEX($K$7:$K$36,SMALL(IF($N$7:$N$36&lt;&gt;"",IF($K$7:$K$36&lt;&gt;"",ROW($K$7:$K$36)-MIN(ROW($K$7:$K$36))+1,""),""),ROW()-ROW(A$38)+1)),"##0"),","),"")</f>
        <v>0</v>
      </c>
      <c r="L67">
        <f t="array" ref="L67">IFERROR(CONCATENATE((INDEX($N$7:$N$36,SMALL(IF($N$7:$N$36&lt;&gt;"",IF($K$7:$K$36&lt;&gt;"",ROW($K$7:$K$36)-MIN(ROW($K$7:$K$36))+1,""),""),ROW()-ROW(A$38)+1))),","),"")</f>
        <v>0</v>
      </c>
      <c r="M67">
        <f t="array" ref="M67">IFERROR(CONCATENATE((INDEX($A$7:$A$36,SMALL(IF($N$7:$N$36&lt;&gt;"",IF($K$7:$K$36&lt;&gt;"",ROW($K$7:$K$36)-MIN(ROW($K$7:$K$36))+1,""),""),ROW()-ROW(A$38)+1))),),"")</f>
        <v>0</v>
      </c>
      <c r="Q67">
        <f t="array" ref="Q67">IFERROR(CONCATENATE((INDEX($T$7:$T$36,SMALL(IF($T$7:$T$36&lt;&gt;"",IF($Q$7:$Q$36&lt;&gt;"",ROW($Q$7:$Q$36)-MIN(ROW($Q$7:$Q$36))+1,""),""),ROW()-ROW(A$38)+1)))," "),"")</f>
        <v>0</v>
      </c>
      <c r="R67">
        <f t="array" ref="R67">IFERROR(CONCATENATE(TEXT(INDEX($Q$7:$Q$36,SMALL(IF($T$7:$T$36&lt;&gt;"",IF($Q$7:$Q$36&lt;&gt;"",ROW($Q$7:$Q$36)-MIN(ROW($Q$7:$Q$36))+1,""),""),ROW()-ROW(A$38)+1)),"##0")," "),"")</f>
        <v>0</v>
      </c>
      <c r="S67">
        <f t="array" ref="S67">IFERROR(CONCATENATE((INDEX($A$7:$A$36,SMALL(IF($T$7:$T$36&lt;&gt;"",IF($Q$7:$Q$36&lt;&gt;"",ROW($Q$7:$Q$36)-MIN(ROW($Q$7:$Q$36))+1,""),""),ROW()-ROW(A$38)+1))),),"")</f>
        <v>0</v>
      </c>
      <c r="W67">
        <f t="array" ref="W67">IFERROR(CONCATENATE((INDEX($Z$7:$Z$36,SMALL(IF($Z$7:$Z$36&lt;&gt;"",IF($W$7:$W$36&lt;&gt;"",ROW($W$7:$W$36)-MIN(ROW($W$7:$W$36))+1,""),""),ROW()-ROW(A$38)+1)))," "),"")</f>
        <v>0</v>
      </c>
      <c r="X67">
        <f t="array" ref="X67">IFERROR(CONCATENATE(TEXT(INDEX($W$7:$W$36,SMALL(IF($Z$7:$Z$36&lt;&gt;"",IF($W$7:$W$36&lt;&gt;"",ROW($W$7:$W$36)-MIN(ROW($W$7:$W$36))+1,""),""),ROW()-ROW(A$38)+1)),"##0")," "),"")</f>
        <v>0</v>
      </c>
      <c r="Y67">
        <f t="array" ref="Y67">IFERROR(CONCATENATE((INDEX($A$7:$A$36,SMALL(IF($Z$7:$Z$36&lt;&gt;"",IF($W$7:$W$36&lt;&gt;"",ROW($W$7:$W$36)-MIN(ROW($W$7:$W$36))+1,""),""),ROW()-ROW(A$38)+1))),),"")</f>
        <v>0</v>
      </c>
      <c r="AC67">
        <f t="array" ref="AC67">IFERROR(CONCATENATE((INDEX($AF$7:$AF$36,SMALL(IF($AF$7:$AF$36&lt;&gt;"",IF($AC$7:$AC$36&lt;&gt;"",ROW($AC$7:$AC$36)-MIN(ROW($AC$7:$AC$36))+1,""),""),ROW()-ROW(A$38)+1))),","),"")</f>
        <v>0</v>
      </c>
      <c r="AD67">
        <f t="array" ref="AD67">IFERROR(CONCATENATE(TEXT(INDEX($AC$7:$AC$36,SMALL(IF($AF$7:$AF$36&lt;&gt;"",IF($AC$7:$AC$36&lt;&gt;"",ROW($AC$7:$AC$36)-MIN(ROW($AC$7:$AC$36))+1,""),""),ROW()-ROW(A$38)+1)),"##0"),","),"")</f>
        <v>0</v>
      </c>
      <c r="AE67">
        <f t="array" ref="AE67">IFERROR(CONCATENATE((INDEX($A$7:$A$36,SMALL(IF($AF$7:$AF$36&lt;&gt;"",IF($AC$7:$AC$36&lt;&gt;"",ROW($AC$7:$AC$36)-MIN(ROW($AC$7:$AC$36))+1,""),""),ROW()-ROW(A$38)+1))),),"")</f>
        <v>0</v>
      </c>
      <c r="AI67">
        <f t="array" ref="AI67">IFERROR(CONCATENATE((INDEX($AL$7:$AL$36,SMALL(IF($AL$7:$AL$36&lt;&gt;"",IF($AI$7:$AI$36&lt;&gt;"",ROW($AI$7:$AI$36)-MIN(ROW($AI$7:$AI$36))+1,""),""),ROW()-ROW(A$38)+1)))," "),"")</f>
        <v>0</v>
      </c>
      <c r="AJ67">
        <f t="array" ref="AJ67">IFERROR(CONCATENATE(TEXT(INDEX($AI$7:$AI$36,SMALL(IF($AL$7:$AL$36&lt;&gt;"",IF($AI$7:$AI$36&lt;&gt;"",ROW($AI$7:$AI$36)-MIN(ROW($AI$7:$AI$36))+1,""),""),ROW()-ROW(A$38)+1)),"##0")," "),"")</f>
        <v>0</v>
      </c>
      <c r="AK67">
        <f t="array" ref="AK67">IFERROR(CONCATENATE((INDEX($A$7:$A$36,SMALL(IF($AL$7:$AL$36&lt;&gt;"",IF($AI$7:$AI$36&lt;&gt;"",ROW($AI$7:$AI$36)-MIN(ROW($AI$7:$AI$36))+1,""),""),ROW()-ROW(A$38)+1))),),"")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75" operator="lessThanOrEqual">
      <formula>H10</formula>
    </cfRule>
  </conditionalFormatting>
  <conditionalFormatting sqref="AD12">
    <cfRule type="cellIs" dxfId="0" priority="77" operator="lessThanOrEqual">
      <formula>H12</formula>
    </cfRule>
  </conditionalFormatting>
  <conditionalFormatting sqref="AD13">
    <cfRule type="cellIs" dxfId="0" priority="79" operator="lessThanOrEqual">
      <formula>H13</formula>
    </cfRule>
  </conditionalFormatting>
  <conditionalFormatting sqref="AD15">
    <cfRule type="cellIs" dxfId="0" priority="81" operator="lessThanOrEqual">
      <formula>H15</formula>
    </cfRule>
  </conditionalFormatting>
  <conditionalFormatting sqref="AD17">
    <cfRule type="cellIs" dxfId="0" priority="83" operator="lessThanOrEqual">
      <formula>H17</formula>
    </cfRule>
  </conditionalFormatting>
  <conditionalFormatting sqref="AD18">
    <cfRule type="cellIs" dxfId="0" priority="85" operator="lessThanOrEqual">
      <formula>H18</formula>
    </cfRule>
  </conditionalFormatting>
  <conditionalFormatting sqref="AD20">
    <cfRule type="cellIs" dxfId="0" priority="87" operator="lessThanOrEqual">
      <formula>H20</formula>
    </cfRule>
  </conditionalFormatting>
  <conditionalFormatting sqref="AD22">
    <cfRule type="cellIs" dxfId="0" priority="89" operator="lessThanOrEqual">
      <formula>H22</formula>
    </cfRule>
  </conditionalFormatting>
  <conditionalFormatting sqref="AD24">
    <cfRule type="cellIs" dxfId="0" priority="91" operator="lessThanOrEqual">
      <formula>H24</formula>
    </cfRule>
  </conditionalFormatting>
  <conditionalFormatting sqref="AD25">
    <cfRule type="cellIs" dxfId="0" priority="93" operator="lessThanOrEqual">
      <formula>H25</formula>
    </cfRule>
  </conditionalFormatting>
  <conditionalFormatting sqref="AD26">
    <cfRule type="cellIs" dxfId="0" priority="95" operator="lessThanOrEqual">
      <formula>H26</formula>
    </cfRule>
  </conditionalFormatting>
  <conditionalFormatting sqref="AD27">
    <cfRule type="cellIs" dxfId="0" priority="97" operator="lessThanOrEqual">
      <formula>H27</formula>
    </cfRule>
  </conditionalFormatting>
  <conditionalFormatting sqref="AD29">
    <cfRule type="cellIs" dxfId="0" priority="99" operator="lessThanOrEqual">
      <formula>H29</formula>
    </cfRule>
  </conditionalFormatting>
  <conditionalFormatting sqref="AD30">
    <cfRule type="cellIs" dxfId="0" priority="101" operator="lessThanOrEqual">
      <formula>H30</formula>
    </cfRule>
  </conditionalFormatting>
  <conditionalFormatting sqref="AD31">
    <cfRule type="cellIs" dxfId="0" priority="103" operator="lessThanOrEqual">
      <formula>H31</formula>
    </cfRule>
  </conditionalFormatting>
  <conditionalFormatting sqref="AD32">
    <cfRule type="cellIs" dxfId="0" priority="105" operator="lessThanOrEqual">
      <formula>H32</formula>
    </cfRule>
  </conditionalFormatting>
  <conditionalFormatting sqref="AD33">
    <cfRule type="cellIs" dxfId="0" priority="107" operator="lessThanOrEqual">
      <formula>H33</formula>
    </cfRule>
  </conditionalFormatting>
  <conditionalFormatting sqref="AD34">
    <cfRule type="cellIs" dxfId="0" priority="109" operator="lessThanOrEqual">
      <formula>H34</formula>
    </cfRule>
  </conditionalFormatting>
  <conditionalFormatting sqref="AD35">
    <cfRule type="cellIs" dxfId="0" priority="111" operator="lessThanOrEqual">
      <formula>H35</formula>
    </cfRule>
  </conditionalFormatting>
  <conditionalFormatting sqref="AD9">
    <cfRule type="cellIs" dxfId="0" priority="73" operator="lessThanOrEqual">
      <formula>H9</formula>
    </cfRule>
  </conditionalFormatting>
  <conditionalFormatting sqref="AE10">
    <cfRule type="cellIs" dxfId="0" priority="76" operator="lessThanOrEqual">
      <formula>I10</formula>
    </cfRule>
  </conditionalFormatting>
  <conditionalFormatting sqref="AE12">
    <cfRule type="cellIs" dxfId="0" priority="78" operator="lessThanOrEqual">
      <formula>I12</formula>
    </cfRule>
  </conditionalFormatting>
  <conditionalFormatting sqref="AE13">
    <cfRule type="cellIs" dxfId="0" priority="80" operator="lessThanOrEqual">
      <formula>I13</formula>
    </cfRule>
  </conditionalFormatting>
  <conditionalFormatting sqref="AE15">
    <cfRule type="cellIs" dxfId="0" priority="82" operator="lessThanOrEqual">
      <formula>I15</formula>
    </cfRule>
  </conditionalFormatting>
  <conditionalFormatting sqref="AE17">
    <cfRule type="cellIs" dxfId="0" priority="84" operator="lessThanOrEqual">
      <formula>I17</formula>
    </cfRule>
  </conditionalFormatting>
  <conditionalFormatting sqref="AE18">
    <cfRule type="cellIs" dxfId="0" priority="86" operator="lessThanOrEqual">
      <formula>I18</formula>
    </cfRule>
  </conditionalFormatting>
  <conditionalFormatting sqref="AE20">
    <cfRule type="cellIs" dxfId="0" priority="88" operator="lessThanOrEqual">
      <formula>I20</formula>
    </cfRule>
  </conditionalFormatting>
  <conditionalFormatting sqref="AE22">
    <cfRule type="cellIs" dxfId="0" priority="90" operator="lessThanOrEqual">
      <formula>I22</formula>
    </cfRule>
  </conditionalFormatting>
  <conditionalFormatting sqref="AE24">
    <cfRule type="cellIs" dxfId="0" priority="92" operator="lessThanOrEqual">
      <formula>I24</formula>
    </cfRule>
  </conditionalFormatting>
  <conditionalFormatting sqref="AE25">
    <cfRule type="cellIs" dxfId="0" priority="94" operator="lessThanOrEqual">
      <formula>I25</formula>
    </cfRule>
  </conditionalFormatting>
  <conditionalFormatting sqref="AE26">
    <cfRule type="cellIs" dxfId="0" priority="96" operator="lessThanOrEqual">
      <formula>I26</formula>
    </cfRule>
  </conditionalFormatting>
  <conditionalFormatting sqref="AE27">
    <cfRule type="cellIs" dxfId="0" priority="98" operator="lessThanOrEqual">
      <formula>I27</formula>
    </cfRule>
  </conditionalFormatting>
  <conditionalFormatting sqref="AE29">
    <cfRule type="cellIs" dxfId="0" priority="100" operator="lessThanOrEqual">
      <formula>I29</formula>
    </cfRule>
  </conditionalFormatting>
  <conditionalFormatting sqref="AE30">
    <cfRule type="cellIs" dxfId="0" priority="102" operator="lessThanOrEqual">
      <formula>I30</formula>
    </cfRule>
  </conditionalFormatting>
  <conditionalFormatting sqref="AE31">
    <cfRule type="cellIs" dxfId="0" priority="104" operator="lessThanOrEqual">
      <formula>I31</formula>
    </cfRule>
  </conditionalFormatting>
  <conditionalFormatting sqref="AE32">
    <cfRule type="cellIs" dxfId="0" priority="106" operator="lessThanOrEqual">
      <formula>I32</formula>
    </cfRule>
  </conditionalFormatting>
  <conditionalFormatting sqref="AE33">
    <cfRule type="cellIs" dxfId="0" priority="108" operator="lessThanOrEqual">
      <formula>I33</formula>
    </cfRule>
  </conditionalFormatting>
  <conditionalFormatting sqref="AE34">
    <cfRule type="cellIs" dxfId="0" priority="110" operator="lessThanOrEqual">
      <formula>I34</formula>
    </cfRule>
  </conditionalFormatting>
  <conditionalFormatting sqref="AE35">
    <cfRule type="cellIs" dxfId="0" priority="112" operator="lessThanOrEqual">
      <formula>I35</formula>
    </cfRule>
  </conditionalFormatting>
  <conditionalFormatting sqref="AE9">
    <cfRule type="cellIs" dxfId="0" priority="74" operator="lessThanOrEqual">
      <formula>I9</formula>
    </cfRule>
  </conditionalFormatting>
  <conditionalFormatting sqref="AJ15">
    <cfRule type="cellIs" dxfId="0" priority="113" operator="lessThanOrEqual">
      <formula>H15</formula>
    </cfRule>
  </conditionalFormatting>
  <conditionalFormatting sqref="AJ34">
    <cfRule type="cellIs" dxfId="0" priority="115" operator="lessThanOrEqual">
      <formula>H34</formula>
    </cfRule>
  </conditionalFormatting>
  <conditionalFormatting sqref="AK15">
    <cfRule type="cellIs" dxfId="0" priority="114" operator="lessThanOrEqual">
      <formula>I15</formula>
    </cfRule>
  </conditionalFormatting>
  <conditionalFormatting sqref="AK34">
    <cfRule type="cellIs" dxfId="0" priority="116" operator="lessThanOrEqual">
      <formula>I34</formula>
    </cfRule>
  </conditionalFormatting>
  <conditionalFormatting sqref="L10">
    <cfRule type="cellIs" dxfId="0" priority="3" operator="lessThanOrEqual">
      <formula>H10</formula>
    </cfRule>
  </conditionalFormatting>
  <conditionalFormatting sqref="L12">
    <cfRule type="cellIs" dxfId="0" priority="5" operator="lessThanOrEqual">
      <formula>H12</formula>
    </cfRule>
  </conditionalFormatting>
  <conditionalFormatting sqref="L13">
    <cfRule type="cellIs" dxfId="0" priority="7" operator="lessThanOrEqual">
      <formula>H13</formula>
    </cfRule>
  </conditionalFormatting>
  <conditionalFormatting sqref="L15">
    <cfRule type="cellIs" dxfId="0" priority="9" operator="lessThanOrEqual">
      <formula>H15</formula>
    </cfRule>
  </conditionalFormatting>
  <conditionalFormatting sqref="L17">
    <cfRule type="cellIs" dxfId="0" priority="11" operator="lessThanOrEqual">
      <formula>H17</formula>
    </cfRule>
  </conditionalFormatting>
  <conditionalFormatting sqref="L18">
    <cfRule type="cellIs" dxfId="0" priority="13" operator="lessThanOrEqual">
      <formula>H18</formula>
    </cfRule>
  </conditionalFormatting>
  <conditionalFormatting sqref="L22">
    <cfRule type="cellIs" dxfId="0" priority="15" operator="lessThanOrEqual">
      <formula>H22</formula>
    </cfRule>
  </conditionalFormatting>
  <conditionalFormatting sqref="L24">
    <cfRule type="cellIs" dxfId="0" priority="17" operator="lessThanOrEqual">
      <formula>H24</formula>
    </cfRule>
  </conditionalFormatting>
  <conditionalFormatting sqref="L25">
    <cfRule type="cellIs" dxfId="0" priority="19" operator="lessThanOrEqual">
      <formula>H25</formula>
    </cfRule>
  </conditionalFormatting>
  <conditionalFormatting sqref="L26">
    <cfRule type="cellIs" dxfId="0" priority="21" operator="lessThanOrEqual">
      <formula>H26</formula>
    </cfRule>
  </conditionalFormatting>
  <conditionalFormatting sqref="L27">
    <cfRule type="cellIs" dxfId="0" priority="23" operator="lessThanOrEqual">
      <formula>H27</formula>
    </cfRule>
  </conditionalFormatting>
  <conditionalFormatting sqref="L29">
    <cfRule type="cellIs" dxfId="0" priority="25" operator="lessThanOrEqual">
      <formula>H29</formula>
    </cfRule>
  </conditionalFormatting>
  <conditionalFormatting sqref="L30">
    <cfRule type="cellIs" dxfId="0" priority="27" operator="lessThanOrEqual">
      <formula>H30</formula>
    </cfRule>
  </conditionalFormatting>
  <conditionalFormatting sqref="L31">
    <cfRule type="cellIs" dxfId="0" priority="29" operator="lessThanOrEqual">
      <formula>H31</formula>
    </cfRule>
  </conditionalFormatting>
  <conditionalFormatting sqref="L32">
    <cfRule type="cellIs" dxfId="0" priority="31" operator="lessThanOrEqual">
      <formula>H32</formula>
    </cfRule>
  </conditionalFormatting>
  <conditionalFormatting sqref="L33">
    <cfRule type="cellIs" dxfId="0" priority="33" operator="lessThanOrEqual">
      <formula>H33</formula>
    </cfRule>
  </conditionalFormatting>
  <conditionalFormatting sqref="L34">
    <cfRule type="cellIs" dxfId="0" priority="35" operator="lessThanOrEqual">
      <formula>H34</formula>
    </cfRule>
  </conditionalFormatting>
  <conditionalFormatting sqref="L35">
    <cfRule type="cellIs" dxfId="0" priority="37" operator="lessThanOrEqual">
      <formula>H35</formula>
    </cfRule>
  </conditionalFormatting>
  <conditionalFormatting sqref="L9">
    <cfRule type="cellIs" dxfId="0" priority="1" operator="lessThanOrEqual">
      <formula>H9</formula>
    </cfRule>
  </conditionalFormatting>
  <conditionalFormatting sqref="M10">
    <cfRule type="cellIs" dxfId="0" priority="4" operator="lessThanOrEqual">
      <formula>I10</formula>
    </cfRule>
  </conditionalFormatting>
  <conditionalFormatting sqref="M12">
    <cfRule type="cellIs" dxfId="0" priority="6" operator="lessThanOrEqual">
      <formula>I12</formula>
    </cfRule>
  </conditionalFormatting>
  <conditionalFormatting sqref="M13">
    <cfRule type="cellIs" dxfId="0" priority="8" operator="lessThanOrEqual">
      <formula>I13</formula>
    </cfRule>
  </conditionalFormatting>
  <conditionalFormatting sqref="M15">
    <cfRule type="cellIs" dxfId="0" priority="10" operator="lessThanOrEqual">
      <formula>I15</formula>
    </cfRule>
  </conditionalFormatting>
  <conditionalFormatting sqref="M17">
    <cfRule type="cellIs" dxfId="0" priority="12" operator="lessThanOrEqual">
      <formula>I17</formula>
    </cfRule>
  </conditionalFormatting>
  <conditionalFormatting sqref="M18">
    <cfRule type="cellIs" dxfId="0" priority="14" operator="lessThanOrEqual">
      <formula>I18</formula>
    </cfRule>
  </conditionalFormatting>
  <conditionalFormatting sqref="M22">
    <cfRule type="cellIs" dxfId="0" priority="16" operator="lessThanOrEqual">
      <formula>I22</formula>
    </cfRule>
  </conditionalFormatting>
  <conditionalFormatting sqref="M24">
    <cfRule type="cellIs" dxfId="0" priority="18" operator="lessThanOrEqual">
      <formula>I24</formula>
    </cfRule>
  </conditionalFormatting>
  <conditionalFormatting sqref="M25">
    <cfRule type="cellIs" dxfId="0" priority="20" operator="lessThanOrEqual">
      <formula>I25</formula>
    </cfRule>
  </conditionalFormatting>
  <conditionalFormatting sqref="M26">
    <cfRule type="cellIs" dxfId="0" priority="22" operator="lessThanOrEqual">
      <formula>I26</formula>
    </cfRule>
  </conditionalFormatting>
  <conditionalFormatting sqref="M27">
    <cfRule type="cellIs" dxfId="0" priority="24" operator="lessThanOrEqual">
      <formula>I27</formula>
    </cfRule>
  </conditionalFormatting>
  <conditionalFormatting sqref="M29">
    <cfRule type="cellIs" dxfId="0" priority="26" operator="lessThanOrEqual">
      <formula>I29</formula>
    </cfRule>
  </conditionalFormatting>
  <conditionalFormatting sqref="M30">
    <cfRule type="cellIs" dxfId="0" priority="28" operator="lessThanOrEqual">
      <formula>I30</formula>
    </cfRule>
  </conditionalFormatting>
  <conditionalFormatting sqref="M31">
    <cfRule type="cellIs" dxfId="0" priority="30" operator="lessThanOrEqual">
      <formula>I31</formula>
    </cfRule>
  </conditionalFormatting>
  <conditionalFormatting sqref="M32">
    <cfRule type="cellIs" dxfId="0" priority="32" operator="lessThanOrEqual">
      <formula>I32</formula>
    </cfRule>
  </conditionalFormatting>
  <conditionalFormatting sqref="M33">
    <cfRule type="cellIs" dxfId="0" priority="34" operator="lessThanOrEqual">
      <formula>I33</formula>
    </cfRule>
  </conditionalFormatting>
  <conditionalFormatting sqref="M34">
    <cfRule type="cellIs" dxfId="0" priority="36" operator="lessThanOrEqual">
      <formula>I34</formula>
    </cfRule>
  </conditionalFormatting>
  <conditionalFormatting sqref="M35">
    <cfRule type="cellIs" dxfId="0" priority="38" operator="lessThanOrEqual">
      <formula>I35</formula>
    </cfRule>
  </conditionalFormatting>
  <conditionalFormatting sqref="M9">
    <cfRule type="cellIs" dxfId="0" priority="2" operator="lessThanOrEqual">
      <formula>I9</formula>
    </cfRule>
  </conditionalFormatting>
  <conditionalFormatting sqref="X10">
    <cfRule type="cellIs" dxfId="0" priority="41" operator="lessThanOrEqual">
      <formula>H10</formula>
    </cfRule>
  </conditionalFormatting>
  <conditionalFormatting sqref="X12">
    <cfRule type="cellIs" dxfId="0" priority="43" operator="lessThanOrEqual">
      <formula>H12</formula>
    </cfRule>
  </conditionalFormatting>
  <conditionalFormatting sqref="X13">
    <cfRule type="cellIs" dxfId="0" priority="45" operator="lessThanOrEqual">
      <formula>H13</formula>
    </cfRule>
  </conditionalFormatting>
  <conditionalFormatting sqref="X15">
    <cfRule type="cellIs" dxfId="0" priority="47" operator="lessThanOrEqual">
      <formula>H15</formula>
    </cfRule>
  </conditionalFormatting>
  <conditionalFormatting sqref="X17">
    <cfRule type="cellIs" dxfId="0" priority="49" operator="lessThanOrEqual">
      <formula>H17</formula>
    </cfRule>
  </conditionalFormatting>
  <conditionalFormatting sqref="X22">
    <cfRule type="cellIs" dxfId="0" priority="51" operator="lessThanOrEqual">
      <formula>H22</formula>
    </cfRule>
  </conditionalFormatting>
  <conditionalFormatting sqref="X24">
    <cfRule type="cellIs" dxfId="0" priority="53" operator="lessThanOrEqual">
      <formula>H24</formula>
    </cfRule>
  </conditionalFormatting>
  <conditionalFormatting sqref="X25">
    <cfRule type="cellIs" dxfId="0" priority="55" operator="lessThanOrEqual">
      <formula>H25</formula>
    </cfRule>
  </conditionalFormatting>
  <conditionalFormatting sqref="X26">
    <cfRule type="cellIs" dxfId="0" priority="57" operator="lessThanOrEqual">
      <formula>H26</formula>
    </cfRule>
  </conditionalFormatting>
  <conditionalFormatting sqref="X27">
    <cfRule type="cellIs" dxfId="0" priority="59" operator="lessThanOrEqual">
      <formula>H27</formula>
    </cfRule>
  </conditionalFormatting>
  <conditionalFormatting sqref="X29">
    <cfRule type="cellIs" dxfId="0" priority="61" operator="lessThanOrEqual">
      <formula>H29</formula>
    </cfRule>
  </conditionalFormatting>
  <conditionalFormatting sqref="X30">
    <cfRule type="cellIs" dxfId="0" priority="63" operator="lessThanOrEqual">
      <formula>H30</formula>
    </cfRule>
  </conditionalFormatting>
  <conditionalFormatting sqref="X31">
    <cfRule type="cellIs" dxfId="0" priority="65" operator="lessThanOrEqual">
      <formula>H31</formula>
    </cfRule>
  </conditionalFormatting>
  <conditionalFormatting sqref="X32">
    <cfRule type="cellIs" dxfId="0" priority="67" operator="lessThanOrEqual">
      <formula>H32</formula>
    </cfRule>
  </conditionalFormatting>
  <conditionalFormatting sqref="X34">
    <cfRule type="cellIs" dxfId="0" priority="69" operator="lessThanOrEqual">
      <formula>H34</formula>
    </cfRule>
  </conditionalFormatting>
  <conditionalFormatting sqref="X35">
    <cfRule type="cellIs" dxfId="0" priority="71" operator="lessThanOrEqual">
      <formula>H35</formula>
    </cfRule>
  </conditionalFormatting>
  <conditionalFormatting sqref="X9">
    <cfRule type="cellIs" dxfId="0" priority="39" operator="lessThanOrEqual">
      <formula>H9</formula>
    </cfRule>
  </conditionalFormatting>
  <conditionalFormatting sqref="Y10">
    <cfRule type="cellIs" dxfId="0" priority="42" operator="lessThanOrEqual">
      <formula>I10</formula>
    </cfRule>
  </conditionalFormatting>
  <conditionalFormatting sqref="Y12">
    <cfRule type="cellIs" dxfId="0" priority="44" operator="lessThanOrEqual">
      <formula>I12</formula>
    </cfRule>
  </conditionalFormatting>
  <conditionalFormatting sqref="Y13">
    <cfRule type="cellIs" dxfId="0" priority="46" operator="lessThanOrEqual">
      <formula>I13</formula>
    </cfRule>
  </conditionalFormatting>
  <conditionalFormatting sqref="Y15">
    <cfRule type="cellIs" dxfId="0" priority="48" operator="lessThanOrEqual">
      <formula>I15</formula>
    </cfRule>
  </conditionalFormatting>
  <conditionalFormatting sqref="Y17">
    <cfRule type="cellIs" dxfId="0" priority="50" operator="lessThanOrEqual">
      <formula>I17</formula>
    </cfRule>
  </conditionalFormatting>
  <conditionalFormatting sqref="Y22">
    <cfRule type="cellIs" dxfId="0" priority="52" operator="lessThanOrEqual">
      <formula>I22</formula>
    </cfRule>
  </conditionalFormatting>
  <conditionalFormatting sqref="Y24">
    <cfRule type="cellIs" dxfId="0" priority="54" operator="lessThanOrEqual">
      <formula>I24</formula>
    </cfRule>
  </conditionalFormatting>
  <conditionalFormatting sqref="Y25">
    <cfRule type="cellIs" dxfId="0" priority="56" operator="lessThanOrEqual">
      <formula>I25</formula>
    </cfRule>
  </conditionalFormatting>
  <conditionalFormatting sqref="Y26">
    <cfRule type="cellIs" dxfId="0" priority="58" operator="lessThanOrEqual">
      <formula>I26</formula>
    </cfRule>
  </conditionalFormatting>
  <conditionalFormatting sqref="Y27">
    <cfRule type="cellIs" dxfId="0" priority="60" operator="lessThanOrEqual">
      <formula>I27</formula>
    </cfRule>
  </conditionalFormatting>
  <conditionalFormatting sqref="Y29">
    <cfRule type="cellIs" dxfId="0" priority="62" operator="lessThanOrEqual">
      <formula>I29</formula>
    </cfRule>
  </conditionalFormatting>
  <conditionalFormatting sqref="Y30">
    <cfRule type="cellIs" dxfId="0" priority="64" operator="lessThanOrEqual">
      <formula>I30</formula>
    </cfRule>
  </conditionalFormatting>
  <conditionalFormatting sqref="Y31">
    <cfRule type="cellIs" dxfId="0" priority="66" operator="lessThanOrEqual">
      <formula>I31</formula>
    </cfRule>
  </conditionalFormatting>
  <conditionalFormatting sqref="Y32">
    <cfRule type="cellIs" dxfId="0" priority="68" operator="lessThanOrEqual">
      <formula>I32</formula>
    </cfRule>
  </conditionalFormatting>
  <conditionalFormatting sqref="Y34">
    <cfRule type="cellIs" dxfId="0" priority="70" operator="lessThanOrEqual">
      <formula>I34</formula>
    </cfRule>
  </conditionalFormatting>
  <conditionalFormatting sqref="Y35">
    <cfRule type="cellIs" dxfId="0" priority="72" operator="lessThanOrEqual">
      <formula>I35</formula>
    </cfRule>
  </conditionalFormatting>
  <conditionalFormatting sqref="Y9">
    <cfRule type="cellIs" dxfId="0" priority="40" operator="lessThanOrEqual">
      <formula>I9</formula>
    </cfRule>
  </conditionalFormatting>
  <hyperlinks>
    <hyperlink ref="O9" r:id="rId1"/>
    <hyperlink ref="AA9" r:id="rId2"/>
    <hyperlink ref="AG9" r:id="rId3"/>
    <hyperlink ref="O10" r:id="rId4"/>
    <hyperlink ref="AA10" r:id="rId5"/>
    <hyperlink ref="AG10" r:id="rId6"/>
    <hyperlink ref="AM10" r:id="rId7"/>
    <hyperlink ref="O12" r:id="rId8"/>
    <hyperlink ref="AA12" r:id="rId9"/>
    <hyperlink ref="AG12" r:id="rId10"/>
    <hyperlink ref="O13" r:id="rId11"/>
    <hyperlink ref="AA13" r:id="rId12"/>
    <hyperlink ref="AG13" r:id="rId13"/>
    <hyperlink ref="O15" r:id="rId14"/>
    <hyperlink ref="AA15" r:id="rId15"/>
    <hyperlink ref="AG15" r:id="rId16"/>
    <hyperlink ref="AM15" r:id="rId17"/>
    <hyperlink ref="O17" r:id="rId18"/>
    <hyperlink ref="AA17" r:id="rId19"/>
    <hyperlink ref="AG17" r:id="rId20"/>
    <hyperlink ref="O18" r:id="rId21"/>
    <hyperlink ref="AA18" r:id="rId22"/>
    <hyperlink ref="AG18" r:id="rId23"/>
    <hyperlink ref="AG20" r:id="rId24"/>
    <hyperlink ref="O22" r:id="rId25"/>
    <hyperlink ref="AA22" r:id="rId26"/>
    <hyperlink ref="AG22" r:id="rId27"/>
    <hyperlink ref="O24" r:id="rId28"/>
    <hyperlink ref="AA24" r:id="rId29"/>
    <hyperlink ref="AG24" r:id="rId30"/>
    <hyperlink ref="O25" r:id="rId31"/>
    <hyperlink ref="AA25" r:id="rId32"/>
    <hyperlink ref="AG25" r:id="rId33"/>
    <hyperlink ref="O26" r:id="rId34"/>
    <hyperlink ref="AA26" r:id="rId35"/>
    <hyperlink ref="AG26" r:id="rId36"/>
    <hyperlink ref="O27" r:id="rId37"/>
    <hyperlink ref="AA27" r:id="rId38"/>
    <hyperlink ref="AG27" r:id="rId39"/>
    <hyperlink ref="O29" r:id="rId40"/>
    <hyperlink ref="AA29" r:id="rId41"/>
    <hyperlink ref="AG29" r:id="rId42"/>
    <hyperlink ref="O30" r:id="rId43"/>
    <hyperlink ref="AA30" r:id="rId44"/>
    <hyperlink ref="AG30" r:id="rId45"/>
    <hyperlink ref="O31" r:id="rId46"/>
    <hyperlink ref="AA31" r:id="rId47"/>
    <hyperlink ref="AG31" r:id="rId48"/>
    <hyperlink ref="O32" r:id="rId49"/>
    <hyperlink ref="AA32" r:id="rId50"/>
    <hyperlink ref="AG32" r:id="rId51"/>
    <hyperlink ref="O33" r:id="rId52"/>
    <hyperlink ref="AG33" r:id="rId53"/>
    <hyperlink ref="O34" r:id="rId54"/>
    <hyperlink ref="AA34" r:id="rId55"/>
    <hyperlink ref="AG34" r:id="rId56"/>
    <hyperlink ref="AM34" r:id="rId57"/>
    <hyperlink ref="O35" r:id="rId58"/>
    <hyperlink ref="AA35" r:id="rId59"/>
    <hyperlink ref="AG35" r:id="rId60"/>
  </hyperlinks>
  <pageMargins left="0.7" right="0.7" top="0.75" bottom="0.75" header="0.3" footer="0.3"/>
  <legacy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crossover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2017-05-05T05:10:29Z</dcterms:created>
  <dcterms:modified xsi:type="dcterms:W3CDTF">2017-05-05T05:10:29Z</dcterms:modified>
</cp:coreProperties>
</file>