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supply" sheetId="1" r:id="rId1"/>
  </sheets>
  <definedNames>
    <definedName name="BoardQty">'powersupply'!$I$1</definedName>
    <definedName name="digikey_part_data">'powersupply'!$J$5:$O$14</definedName>
    <definedName name="farnell_part_data">'powersupply'!$P$5:$U$14</definedName>
    <definedName name="global_part_data">'powersupply'!$A$5:$I$14</definedName>
    <definedName name="mouser_part_data">'powersupply'!$V$5:$AA$14</definedName>
    <definedName name="newark_part_data">'powersupply'!$AB$5:$AG$14</definedName>
    <definedName name="rs_part_data">'powersupply'!$AH$5:$AM$14</definedName>
    <definedName name="TotalCost">'powersupply'!$I$2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<sst xmlns="http://schemas.openxmlformats.org/spreadsheetml/2006/main" count="147" uniqueCount="86">
  <si>
    <t>Global Part Info</t>
  </si>
  <si>
    <t>Value</t>
  </si>
  <si>
    <t>Ext$</t>
  </si>
  <si>
    <t>Refs</t>
  </si>
  <si>
    <t>Manf</t>
  </si>
  <si>
    <t>Unit$</t>
  </si>
  <si>
    <t>Qty</t>
  </si>
  <si>
    <t>Manf#</t>
  </si>
  <si>
    <t>Desc</t>
  </si>
  <si>
    <t>Footprint</t>
  </si>
  <si>
    <t>D1</t>
  </si>
  <si>
    <t>Diode_Bridge</t>
  </si>
  <si>
    <t>GBU8J-BP</t>
  </si>
  <si>
    <t>Diodes_ThroughHole:Diode_Bridge_18.5x5.5</t>
  </si>
  <si>
    <t>novalue6</t>
  </si>
  <si>
    <t>POWER OUTLET</t>
  </si>
  <si>
    <t>719W-00/03</t>
  </si>
  <si>
    <t>C1,C4</t>
  </si>
  <si>
    <t>100n</t>
  </si>
  <si>
    <t>K104K15X7RF53L2</t>
  </si>
  <si>
    <t>Capacitors_ThroughHole:C_Disc_D3_P2.5</t>
  </si>
  <si>
    <t>novalue4</t>
  </si>
  <si>
    <t>TRANSFO_3</t>
  </si>
  <si>
    <t>VPS24-3300</t>
  </si>
  <si>
    <t>P1,P2</t>
  </si>
  <si>
    <t>CONN_01X03</t>
  </si>
  <si>
    <t>1935174</t>
  </si>
  <si>
    <t>Terminal_Blocks:TerminalBlock_Pheonix_MKDS1.5-3pol</t>
  </si>
  <si>
    <t>C2,C5</t>
  </si>
  <si>
    <t>6800u</t>
  </si>
  <si>
    <t>UVR1H682MRD</t>
  </si>
  <si>
    <t>Capacitors_ThroughHole:C_Radial_D22_L41_P10</t>
  </si>
  <si>
    <t>novalue7</t>
  </si>
  <si>
    <t>fuse 1A, 250V rated</t>
  </si>
  <si>
    <t>0217001.HXP</t>
  </si>
  <si>
    <t>R2,R3</t>
  </si>
  <si>
    <t>1K 1W</t>
  </si>
  <si>
    <t>ROX1SJ1K0</t>
  </si>
  <si>
    <t>Resistors_ThroughHole:Resistor_Horizontal_RM15mm</t>
  </si>
  <si>
    <t>Board Qty:</t>
  </si>
  <si>
    <t>Total Cost:</t>
  </si>
  <si>
    <t>Unit Cost:</t>
  </si>
  <si>
    <t>Digi-Key</t>
  </si>
  <si>
    <t>Purch</t>
  </si>
  <si>
    <t>Avail</t>
  </si>
  <si>
    <t>Doc</t>
  </si>
  <si>
    <t>Cat#</t>
  </si>
  <si>
    <t>Link</t>
  </si>
  <si>
    <t>GBU8J-BPMS-ND</t>
  </si>
  <si>
    <t>Q202-ND</t>
  </si>
  <si>
    <t>BC3324-ND</t>
  </si>
  <si>
    <t>237-1276-ND</t>
  </si>
  <si>
    <t>277-1578-ND</t>
  </si>
  <si>
    <t>493-1117-ND</t>
  </si>
  <si>
    <t>F2392-ND</t>
  </si>
  <si>
    <t>A105922CT-ND</t>
  </si>
  <si>
    <t>Farnell</t>
  </si>
  <si>
    <t>4084918</t>
  </si>
  <si>
    <t>2717506</t>
  </si>
  <si>
    <t>1141775</t>
  </si>
  <si>
    <t>4568886</t>
  </si>
  <si>
    <t>1898737</t>
  </si>
  <si>
    <t>2762004</t>
  </si>
  <si>
    <t>1738587</t>
  </si>
  <si>
    <t>Mouser</t>
  </si>
  <si>
    <t>833-GBU8J-BP</t>
  </si>
  <si>
    <t>562-719W-0003</t>
  </si>
  <si>
    <t>594-K104K15X7RF53L2</t>
  </si>
  <si>
    <t>553-VPS24-3300</t>
  </si>
  <si>
    <t>651-1935174</t>
  </si>
  <si>
    <t>647-UVR1H682MRD</t>
  </si>
  <si>
    <t>576-0217001.HXP</t>
  </si>
  <si>
    <t>279-ROX1S1K0</t>
  </si>
  <si>
    <t>Newark</t>
  </si>
  <si>
    <t>69R5483</t>
  </si>
  <si>
    <t>17B6978</t>
  </si>
  <si>
    <t>67C2584</t>
  </si>
  <si>
    <t>79K0021</t>
  </si>
  <si>
    <t>70R0065</t>
  </si>
  <si>
    <t>55K2139</t>
  </si>
  <si>
    <t>26K8001</t>
  </si>
  <si>
    <t>34R4768</t>
  </si>
  <si>
    <t>Rs Components</t>
  </si>
  <si>
    <t>852-3273</t>
  </si>
  <si>
    <t>548-7244</t>
  </si>
  <si>
    <t>878-3794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</si>
</sst>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GBU8J-BP%20" TargetMode="External"/><Relationship Id="rId2" Type="http://schemas.openxmlformats.org/officeDocument/2006/relationships/hyperlink" Target="http://it.farnell.com/webapp/wcs/stores/servlet/Search?catalogId=15001&amp;langId=-4&amp;storeId=10165&amp;gs=true&amp;st=GBU8J-BP%20" TargetMode="External"/><Relationship Id="rId3" Type="http://schemas.openxmlformats.org/officeDocument/2006/relationships/hyperlink" Target="http://www.mouser.com/Search/Refine.aspx?Keyword=GBU8J-BP%20" TargetMode="External"/><Relationship Id="rId4" Type="http://schemas.openxmlformats.org/officeDocument/2006/relationships/hyperlink" Target="http://www.newark.com/webapp/wcs/stores/servlet/Search?catalogId=15003&amp;langId=-1&amp;storeId=10194&amp;gs=true&amp;st=GBU8J-BP%20" TargetMode="External"/><Relationship Id="rId5" Type="http://schemas.openxmlformats.org/officeDocument/2006/relationships/hyperlink" Target="http://www.digikey.com/scripts/DkSearch/dksus.dll?WT.z_header=search_go&amp;lang=en&amp;keywords=719W-00%2F03%20" TargetMode="External"/><Relationship Id="rId6" Type="http://schemas.openxmlformats.org/officeDocument/2006/relationships/hyperlink" Target="http://it.farnell.com/webapp/wcs/stores/servlet/Search?catalogId=15001&amp;langId=-4&amp;storeId=10165&amp;gs=true&amp;st=719W-00%2F03%20" TargetMode="External"/><Relationship Id="rId7" Type="http://schemas.openxmlformats.org/officeDocument/2006/relationships/hyperlink" Target="http://www.mouser.com/Search/Refine.aspx?Keyword=719W-00%2F03%20" TargetMode="External"/><Relationship Id="rId8" Type="http://schemas.openxmlformats.org/officeDocument/2006/relationships/hyperlink" Target="http://www.newark.com/webapp/wcs/stores/servlet/Search?catalogId=15003&amp;langId=-1&amp;storeId=10194&amp;gs=true&amp;st=719W-00%2F03%20" TargetMode="External"/><Relationship Id="rId9" Type="http://schemas.openxmlformats.org/officeDocument/2006/relationships/hyperlink" Target="http://www.digikey.com/scripts/DkSearch/dksus.dll?WT.z_header=search_go&amp;lang=en&amp;keywords=K104K15X7RF53L2%20" TargetMode="External"/><Relationship Id="rId10" Type="http://schemas.openxmlformats.org/officeDocument/2006/relationships/hyperlink" Target="http://it.farnell.com/webapp/wcs/stores/servlet/Search?catalogId=15001&amp;langId=-4&amp;storeId=10165&amp;gs=true&amp;st=K104K15X7RF53L2%20" TargetMode="External"/><Relationship Id="rId11" Type="http://schemas.openxmlformats.org/officeDocument/2006/relationships/hyperlink" Target="http://www.mouser.com/Search/Refine.aspx?Keyword=K104K15X7RF53L2%20" TargetMode="External"/><Relationship Id="rId12" Type="http://schemas.openxmlformats.org/officeDocument/2006/relationships/hyperlink" Target="http://www.newark.com/webapp/wcs/stores/servlet/Search?catalogId=15003&amp;langId=-1&amp;storeId=10194&amp;gs=true&amp;st=K104K15X7RF53L2%20" TargetMode="External"/><Relationship Id="rId13" Type="http://schemas.openxmlformats.org/officeDocument/2006/relationships/hyperlink" Target="http://it.rs-online.com/web/c/?searchTerm=K104K15X7RF53L2%20" TargetMode="External"/><Relationship Id="rId14" Type="http://schemas.openxmlformats.org/officeDocument/2006/relationships/hyperlink" Target="http://www.digikey.com/product-detail/en/triad-magnetics/VPS24-3300/237-1276-ND/666162" TargetMode="External"/><Relationship Id="rId15" Type="http://schemas.openxmlformats.org/officeDocument/2006/relationships/hyperlink" Target="http://it.farnell.com/webapp/wcs/stores/servlet/Search?catalogId=15001&amp;langId=-4&amp;storeId=10165&amp;gs=true&amp;st=VPS24-3300%20" TargetMode="External"/><Relationship Id="rId16" Type="http://schemas.openxmlformats.org/officeDocument/2006/relationships/hyperlink" Target="http://www.mouser.com/Search/Refine.aspx?Keyword=VPS24-3300%20" TargetMode="External"/><Relationship Id="rId17" Type="http://schemas.openxmlformats.org/officeDocument/2006/relationships/hyperlink" Target="http://www.newark.com/webapp/wcs/stores/servlet/Search?catalogId=15003&amp;langId=-1&amp;storeId=10194&amp;gs=true&amp;st=VPS24-3300%20" TargetMode="External"/><Relationship Id="rId18" Type="http://schemas.openxmlformats.org/officeDocument/2006/relationships/hyperlink" Target="http://www.digikey.com/scripts/DkSearch/dksus.dll?WT.z_header=search_go&amp;lang=en&amp;keywords=1935174%20" TargetMode="External"/><Relationship Id="rId19" Type="http://schemas.openxmlformats.org/officeDocument/2006/relationships/hyperlink" Target="http://it.farnell.com/samtec/ffsd-17-s-19-00-01-n/conduttore-1-27mm-idc-19in-34/dp/1935174" TargetMode="External"/><Relationship Id="rId20" Type="http://schemas.openxmlformats.org/officeDocument/2006/relationships/hyperlink" Target="http://www.mouser.com/Search/../ProductDetail/Phoenix-Contact/1935174/?qs=sGAEpiMZZMv8kklI404QlRtyRP1DYqWx" TargetMode="External"/><Relationship Id="rId21" Type="http://schemas.openxmlformats.org/officeDocument/2006/relationships/hyperlink" Target="http://www.newark.com/webapp/wcs/stores/servlet/Search?catalogId=15003&amp;langId=-1&amp;storeId=10194&amp;gs=true&amp;st=1935174%20" TargetMode="External"/><Relationship Id="rId22" Type="http://schemas.openxmlformats.org/officeDocument/2006/relationships/hyperlink" Target="http://it.rs-online.com/web/c/?searchTerm=1935174%20" TargetMode="External"/><Relationship Id="rId23" Type="http://schemas.openxmlformats.org/officeDocument/2006/relationships/hyperlink" Target="http://www.digikey.com/product-detail/en/nichicon/UVR1H682MRD/493-1117-ND/588858" TargetMode="External"/><Relationship Id="rId24" Type="http://schemas.openxmlformats.org/officeDocument/2006/relationships/hyperlink" Target="http://it.farnell.com/webapp/wcs/stores/servlet/Search?catalogId=15001&amp;langId=-4&amp;storeId=10165&amp;gs=true&amp;st=UVR1H682MRD%20" TargetMode="External"/><Relationship Id="rId25" Type="http://schemas.openxmlformats.org/officeDocument/2006/relationships/hyperlink" Target="http://www.mouser.com/Search/../ProductDetail/Nichicon/UVR1H682MRD/?qs=sGAEpiMZZMtZ1n0r9vR22afkwEr%252bqyzvcB2dMpv0I9o%3d" TargetMode="External"/><Relationship Id="rId26" Type="http://schemas.openxmlformats.org/officeDocument/2006/relationships/hyperlink" Target="http://www.newark.com/nichicon/uvr1h682mrd/aluminum-electrolytic-capacitor/dp/55K2139" TargetMode="External"/><Relationship Id="rId27" Type="http://schemas.openxmlformats.org/officeDocument/2006/relationships/hyperlink" Target="http://www.digikey.com/scripts/DkSearch/dksus.dll?WT.z_header=search_go&amp;lang=en&amp;keywords=0217001.HXP%20" TargetMode="External"/><Relationship Id="rId28" Type="http://schemas.openxmlformats.org/officeDocument/2006/relationships/hyperlink" Target="http://it.farnell.com/littelfuse/0217001-hxp/cartridge-fuse-fast-acting-1a/dp/2762004" TargetMode="External"/><Relationship Id="rId29" Type="http://schemas.openxmlformats.org/officeDocument/2006/relationships/hyperlink" Target="http://www.mouser.com/Search/Refine.aspx?Keyword=0217001.HXP%20" TargetMode="External"/><Relationship Id="rId30" Type="http://schemas.openxmlformats.org/officeDocument/2006/relationships/hyperlink" Target="http://www.newark.com/webapp/wcs/stores/servlet/Search?catalogId=15003&amp;langId=-1&amp;storeId=10194&amp;gs=true&amp;st=0217001.HXP%20" TargetMode="External"/><Relationship Id="rId31" Type="http://schemas.openxmlformats.org/officeDocument/2006/relationships/hyperlink" Target="http://it.rs-online.com/web/c/?searchTerm=0217001.HXP%20" TargetMode="External"/><Relationship Id="rId32" Type="http://schemas.openxmlformats.org/officeDocument/2006/relationships/hyperlink" Target="http://www.digikey.com/product-detail/en/te-connectivity-passive-product/ROX1SJ1K0/A105922CT-ND/3477477" TargetMode="External"/><Relationship Id="rId33" Type="http://schemas.openxmlformats.org/officeDocument/2006/relationships/hyperlink" Target="http://it.farnell.com/webapp/wcs/stores/servlet/Search?catalogId=15001&amp;langId=-4&amp;storeId=10165&amp;gs=true&amp;st=ROX1SJ1K0%20" TargetMode="External"/><Relationship Id="rId34" Type="http://schemas.openxmlformats.org/officeDocument/2006/relationships/hyperlink" Target="http://www.mouser.com/Search/Refine.aspx?Keyword=ROX1SJ1K0%20" TargetMode="External"/><Relationship Id="rId35" Type="http://schemas.openxmlformats.org/officeDocument/2006/relationships/hyperlink" Target="http://www.newark.com/webapp/wcs/stores/servlet/Search?catalogId=15003&amp;langId=-1&amp;storeId=10194&amp;gs=true&amp;st=ROX1SJ1K0%20" TargetMode="External"/><Relationship Id="rId36" Type="http://schemas.openxmlformats.org/officeDocument/2006/relationships/vmlDrawing" Target="../drawings/vmlDrawing1.vml"/><Relationship Id="rId3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39</v>
      </c>
      <c r="I1" s="2">
        <v>100</v>
      </c>
    </row>
    <row r="2" spans="1:39">
      <c r="H2" s="3" t="s">
        <v>40</v>
      </c>
      <c r="I2" s="4">
        <f>sum(I7:I14)</f>
        <v>0</v>
      </c>
      <c r="M2" s="4">
        <f>sum(M7:M14)</f>
        <v>0</v>
      </c>
      <c r="S2" s="4">
        <f>sum(S7:S14)</f>
        <v>0</v>
      </c>
      <c r="Y2" s="4">
        <f>sum(Y7:Y14)</f>
        <v>0</v>
      </c>
      <c r="AE2" s="4">
        <f>sum(AE7:AE14)</f>
        <v>0</v>
      </c>
      <c r="AK2" s="4">
        <f>sum(AK7:AK14)</f>
        <v>0</v>
      </c>
    </row>
    <row r="3" spans="1:39">
      <c r="H3" s="3" t="s">
        <v>41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42</v>
      </c>
      <c r="K5" s="7"/>
      <c r="L5" s="7"/>
      <c r="M5" s="7"/>
      <c r="N5" s="7"/>
      <c r="O5" s="7"/>
      <c r="P5" s="8" t="s">
        <v>56</v>
      </c>
      <c r="Q5" s="8"/>
      <c r="R5" s="8"/>
      <c r="S5" s="8"/>
      <c r="T5" s="8"/>
      <c r="U5" s="8"/>
      <c r="V5" s="9" t="s">
        <v>64</v>
      </c>
      <c r="W5" s="9"/>
      <c r="X5" s="9"/>
      <c r="Y5" s="9"/>
      <c r="Z5" s="9"/>
      <c r="AA5" s="9"/>
      <c r="AB5" s="10" t="s">
        <v>73</v>
      </c>
      <c r="AC5" s="10"/>
      <c r="AD5" s="10"/>
      <c r="AE5" s="10"/>
      <c r="AF5" s="10"/>
      <c r="AG5" s="10"/>
      <c r="AH5" s="11" t="s">
        <v>82</v>
      </c>
      <c r="AI5" s="11"/>
      <c r="AJ5" s="11"/>
      <c r="AK5" s="11"/>
      <c r="AL5" s="11"/>
      <c r="AM5" s="11"/>
    </row>
    <row r="6" spans="1:39">
      <c r="A6" s="12" t="s">
        <v>3</v>
      </c>
      <c r="B6" s="12" t="s">
        <v>1</v>
      </c>
      <c r="C6" s="12" t="s">
        <v>8</v>
      </c>
      <c r="D6" s="12" t="s">
        <v>9</v>
      </c>
      <c r="E6" s="12" t="s">
        <v>4</v>
      </c>
      <c r="F6" s="12" t="s">
        <v>7</v>
      </c>
      <c r="G6" s="12" t="s">
        <v>6</v>
      </c>
      <c r="H6" s="12" t="s">
        <v>5</v>
      </c>
      <c r="I6" s="12" t="s">
        <v>2</v>
      </c>
      <c r="J6" s="12" t="s">
        <v>44</v>
      </c>
      <c r="K6" s="12" t="s">
        <v>43</v>
      </c>
      <c r="L6" s="12" t="s">
        <v>5</v>
      </c>
      <c r="M6" s="12" t="s">
        <v>2</v>
      </c>
      <c r="N6" s="12" t="s">
        <v>46</v>
      </c>
      <c r="O6" s="12" t="s">
        <v>45</v>
      </c>
      <c r="P6" s="12" t="s">
        <v>44</v>
      </c>
      <c r="Q6" s="12" t="s">
        <v>43</v>
      </c>
      <c r="R6" s="12" t="s">
        <v>5</v>
      </c>
      <c r="S6" s="12" t="s">
        <v>2</v>
      </c>
      <c r="T6" s="12" t="s">
        <v>46</v>
      </c>
      <c r="U6" s="12" t="s">
        <v>45</v>
      </c>
      <c r="V6" s="12" t="s">
        <v>44</v>
      </c>
      <c r="W6" s="12" t="s">
        <v>43</v>
      </c>
      <c r="X6" s="12" t="s">
        <v>5</v>
      </c>
      <c r="Y6" s="12" t="s">
        <v>2</v>
      </c>
      <c r="Z6" s="12" t="s">
        <v>46</v>
      </c>
      <c r="AA6" s="12" t="s">
        <v>45</v>
      </c>
      <c r="AB6" s="12" t="s">
        <v>44</v>
      </c>
      <c r="AC6" s="12" t="s">
        <v>43</v>
      </c>
      <c r="AD6" s="12" t="s">
        <v>5</v>
      </c>
      <c r="AE6" s="12" t="s">
        <v>2</v>
      </c>
      <c r="AF6" s="12" t="s">
        <v>46</v>
      </c>
      <c r="AG6" s="12" t="s">
        <v>45</v>
      </c>
      <c r="AH6" s="12" t="s">
        <v>44</v>
      </c>
      <c r="AI6" s="12" t="s">
        <v>43</v>
      </c>
      <c r="AJ6" s="12" t="s">
        <v>5</v>
      </c>
      <c r="AK6" s="12" t="s">
        <v>2</v>
      </c>
      <c r="AL6" s="12" t="s">
        <v>46</v>
      </c>
      <c r="AM6" s="12" t="s">
        <v>45</v>
      </c>
    </row>
    <row r="7" spans="1:39">
      <c r="A7" t="s">
        <v>10</v>
      </c>
      <c r="B7" t="s">
        <v>11</v>
      </c>
      <c r="D7" t="s">
        <v>13</v>
      </c>
      <c r="F7" t="s">
        <v>12</v>
      </c>
      <c r="G7">
        <f>BoardQty*1</f>
        <v>0</v>
      </c>
      <c r="H7" s="13">
        <f>MINA(INDIRECT(ADDRESS(ROW(),COLUMN(mouser_part_data)+2)),INDIRECT(ADDRESS(ROW(),COLUMN(farnell_part_data)+2)),INDIRECT(ADDRESS(ROW(),COLUMN(digikey_part_data)+2)),INDIRECT(ADDRESS(ROW(),COLUMN(newark_part_data)+2)),INDIRECT(ADDRESS(ROW(),COLUMN(rs_part_data)+2)))</f>
        <v>0</v>
      </c>
      <c r="I7" s="13">
        <f>iferror(G7*H7,"")</f>
        <v>0</v>
      </c>
      <c r="J7">
        <v>3739</v>
      </c>
      <c r="L7" s="13">
        <f>iferror(lookup(if(K7="",G7,K7),{0,1,10,25,100,250,500,1000,2500,5000},{0.0,0.98,0.868,0.784,0.686,0.602,0.532,0.42,0.392,0.3724}),"")</f>
        <v>0</v>
      </c>
      <c r="M7" s="13">
        <f>iferror(if(K7="",G7,K7)*L7,"")</f>
        <v>0</v>
      </c>
      <c r="N7" t="s">
        <v>48</v>
      </c>
      <c r="O7" s="14" t="s">
        <v>47</v>
      </c>
      <c r="R7" s="13">
        <f>iferror(lookup(if(Q7="",G7,Q7),{0,1,10,100,500,1000,4000,10000,20000},{0.0,1.5626099999999998,1.12678,0.777053,0.682446,0.45071199999999995,0.44220799999999993,0.43264099999999994,0.41882199999999997}),"")</f>
        <v>0</v>
      </c>
      <c r="S7" s="13">
        <f>iferror(if(Q7="",G7,Q7)*R7,"")</f>
        <v>0</v>
      </c>
      <c r="T7" t="s">
        <v>57</v>
      </c>
      <c r="U7" s="14" t="s">
        <v>47</v>
      </c>
      <c r="V7">
        <v>1702</v>
      </c>
      <c r="X7" s="13">
        <f>iferror(lookup(if(W7="",G7,W7),{0,1,10,100,500,1000,5000,10000},{0.0,1.4,1.12,0.86,0.76,0.6,0.532,0.519}),"")</f>
        <v>0</v>
      </c>
      <c r="Y7" s="13">
        <f>iferror(if(W7="",G7,W7)*X7,"")</f>
        <v>0</v>
      </c>
      <c r="Z7" t="s">
        <v>65</v>
      </c>
      <c r="AA7" s="14" t="s">
        <v>47</v>
      </c>
      <c r="AD7" s="13">
        <f>iferror(lookup(if(AC7="",G7,AC7),{0,1,1000},{0.0,0.752,0.752}),"")</f>
        <v>0</v>
      </c>
      <c r="AE7" s="13">
        <f>iferror(if(AC7="",G7,AC7)*AD7,"")</f>
        <v>0</v>
      </c>
      <c r="AF7" t="s">
        <v>74</v>
      </c>
      <c r="AG7" s="14" t="s">
        <v>47</v>
      </c>
    </row>
    <row r="8" spans="1:39">
      <c r="A8" t="s">
        <v>14</v>
      </c>
      <c r="B8" t="s">
        <v>15</v>
      </c>
      <c r="F8" t="s">
        <v>16</v>
      </c>
      <c r="G8">
        <f>BoardQty*1</f>
        <v>0</v>
      </c>
      <c r="H8" s="13">
        <f>MINA(INDIRECT(ADDRESS(ROW(),COLUMN(mouser_part_data)+2)),INDIRECT(ADDRESS(ROW(),COLUMN(farnell_part_data)+2)),INDIRECT(ADDRESS(ROW(),COLUMN(digikey_part_data)+2)),INDIRECT(ADDRESS(ROW(),COLUMN(newark_part_data)+2)),INDIRECT(ADDRESS(ROW(),COLUMN(rs_part_data)+2)))</f>
        <v>0</v>
      </c>
      <c r="I8" s="13">
        <f>iferror(G8*H8,"")</f>
        <v>0</v>
      </c>
      <c r="J8">
        <v>20491</v>
      </c>
      <c r="L8" s="13">
        <f>iferror(lookup(if(K8="",G8,K8),{0,1,10,25,100,250,500,1000,5000,10000},{0.0,1.49,1.356,1.2732,1.1623,1.0516,0.9686,0.83022,0.73613,0.71952}),"")</f>
        <v>0</v>
      </c>
      <c r="M8" s="13">
        <f>iferror(if(K8="",G8,K8)*L8,"")</f>
        <v>0</v>
      </c>
      <c r="N8" t="s">
        <v>49</v>
      </c>
      <c r="O8" s="14" t="s">
        <v>47</v>
      </c>
      <c r="R8" s="13">
        <f>iferror(lookup(if(Q8="",G8,Q8),{0,1,10,25,50,100,250},{0.0,1.43505,1.31812,1.2011899999999998,1.10552,0.985401,0.9386289999999999}),"")</f>
        <v>0</v>
      </c>
      <c r="S8" s="13">
        <f>iferror(if(Q8="",G8,Q8)*R8,"")</f>
        <v>0</v>
      </c>
      <c r="T8" t="s">
        <v>58</v>
      </c>
      <c r="U8" s="14" t="s">
        <v>47</v>
      </c>
      <c r="V8">
        <v>841</v>
      </c>
      <c r="X8" s="13">
        <f>iferror(lookup(if(W8="",G8,W8),{0,1,10,25,100,250,500,1000,2500,5000},{0.0,1.51,1.36,1.28,1.17,1.06,0.975,0.835,0.74,0.735}),"")</f>
        <v>0</v>
      </c>
      <c r="Y8" s="13">
        <f>iferror(if(W8="",G8,W8)*X8,"")</f>
        <v>0</v>
      </c>
      <c r="Z8" t="s">
        <v>66</v>
      </c>
      <c r="AA8" s="14" t="s">
        <v>47</v>
      </c>
      <c r="AD8" s="13">
        <f>iferror(lookup(if(AC8="",G8,AC8),{0,1,10,25,50,100,250},{0.0,1.37,1.26,1.15,1.06,0.944,0.899}),"")</f>
        <v>0</v>
      </c>
      <c r="AE8" s="13">
        <f>iferror(if(AC8="",G8,AC8)*AD8,"")</f>
        <v>0</v>
      </c>
      <c r="AF8" t="s">
        <v>75</v>
      </c>
      <c r="AG8" s="14" t="s">
        <v>47</v>
      </c>
    </row>
    <row r="9" spans="1:39">
      <c r="A9" t="s">
        <v>17</v>
      </c>
      <c r="B9" t="s">
        <v>18</v>
      </c>
      <c r="D9" t="s">
        <v>20</v>
      </c>
      <c r="F9" t="s">
        <v>19</v>
      </c>
      <c r="G9">
        <f>BoardQty*2</f>
        <v>0</v>
      </c>
      <c r="H9" s="13">
        <f>MINA(INDIRECT(ADDRESS(ROW(),COLUMN(mouser_part_data)+2)),INDIRECT(ADDRESS(ROW(),COLUMN(farnell_part_data)+2)),INDIRECT(ADDRESS(ROW(),COLUMN(digikey_part_data)+2)),INDIRECT(ADDRESS(ROW(),COLUMN(newark_part_data)+2)),INDIRECT(ADDRESS(ROW(),COLUMN(rs_part_data)+2)))</f>
        <v>0</v>
      </c>
      <c r="I9" s="13">
        <f>iferror(G9*H9,"")</f>
        <v>0</v>
      </c>
      <c r="J9">
        <v>117509</v>
      </c>
      <c r="L9" s="13">
        <f>iferror(lookup(if(K9="",G9,K9),{0,1,10,100,500,1000,2500,4000,5000,8000,12000,20000,28000,100000},{0.0,0.2,0.134,0.068,0.04654,0.04117,0.03938,0.0358,0.0358,0.03401,0.03222,0.03222,0.03043,0.02417}),"")</f>
        <v>0</v>
      </c>
      <c r="M9" s="13">
        <f>iferror(if(K9="",G9,K9)*L9,"")</f>
        <v>0</v>
      </c>
      <c r="N9" t="s">
        <v>50</v>
      </c>
      <c r="O9" s="14" t="s">
        <v>47</v>
      </c>
      <c r="R9" s="13">
        <f>iferror(lookup(if(Q9="",G9,Q9),{0,1,10,100,500,1000,2500,5000,25000,50000},{0.0,0.0805754,0.0805754,0.060591,0.0460279,0.0379491,0.0348664,0.0316774,0.0304018,0.0279569}),"")</f>
        <v>0</v>
      </c>
      <c r="S9" s="13">
        <f>iferror(if(Q9="",G9,Q9)*R9,"")</f>
        <v>0</v>
      </c>
      <c r="T9" t="s">
        <v>59</v>
      </c>
      <c r="U9" s="14" t="s">
        <v>47</v>
      </c>
      <c r="V9">
        <v>31879</v>
      </c>
      <c r="X9" s="13">
        <f>iferror(lookup(if(W9="",G9,W9),{0,1,50,100,1000,5000,30000},{0.0,0.1,0.054,0.043,0.037,0.033,0.031}),"")</f>
        <v>0</v>
      </c>
      <c r="Y9" s="13">
        <f>iferror(if(W9="",G9,W9)*X9,"")</f>
        <v>0</v>
      </c>
      <c r="Z9" t="s">
        <v>67</v>
      </c>
      <c r="AA9" s="14" t="s">
        <v>47</v>
      </c>
      <c r="AD9" s="13">
        <f>iferror(lookup(if(AC9="",G9,AC9),{0,1,10,100,500,1000,5000},{0.0,0.1,0.072,0.044,0.041,0.037,0.033}),"")</f>
        <v>0</v>
      </c>
      <c r="AE9" s="13">
        <f>iferror(if(AC9="",G9,AC9)*AD9,"")</f>
        <v>0</v>
      </c>
      <c r="AF9" t="s">
        <v>76</v>
      </c>
      <c r="AG9" s="14" t="s">
        <v>47</v>
      </c>
      <c r="AL9" t="s">
        <v>83</v>
      </c>
      <c r="AM9" s="14" t="s">
        <v>47</v>
      </c>
    </row>
    <row r="10" spans="1:39">
      <c r="A10" t="s">
        <v>21</v>
      </c>
      <c r="B10" t="s">
        <v>22</v>
      </c>
      <c r="F10" t="s">
        <v>23</v>
      </c>
      <c r="G10">
        <f>BoardQty*1</f>
        <v>0</v>
      </c>
      <c r="H10" s="13">
        <f>MINA(INDIRECT(ADDRESS(ROW(),COLUMN(mouser_part_data)+2)),INDIRECT(ADDRESS(ROW(),COLUMN(farnell_part_data)+2)),INDIRECT(ADDRESS(ROW(),COLUMN(digikey_part_data)+2)),INDIRECT(ADDRESS(ROW(),COLUMN(newark_part_data)+2)),INDIRECT(ADDRESS(ROW(),COLUMN(rs_part_data)+2)))</f>
        <v>0</v>
      </c>
      <c r="I10" s="13">
        <f>iferror(G10*H10,"")</f>
        <v>0</v>
      </c>
      <c r="J10">
        <v>189</v>
      </c>
      <c r="L10" s="13">
        <f>iferror(lookup(if(K10="",G10,K10),{0,1,10,25,50,100},{0.0,20.71,18.271,17.662,15.8348,15.2258}),"")</f>
        <v>0</v>
      </c>
      <c r="M10" s="13">
        <f>iferror(if(K10="",G10,K10)*L10,"")</f>
        <v>0</v>
      </c>
      <c r="N10" t="s">
        <v>51</v>
      </c>
      <c r="O10" s="14" t="s">
        <v>47</v>
      </c>
      <c r="R10" s="13">
        <f>iferror(lookup(if(Q10="",G10,Q10),{0,1,10,50},{0.0,27.988789999999998,26.61752,25.586409999999997}),"")</f>
        <v>0</v>
      </c>
      <c r="S10" s="13">
        <f>iferror(if(Q10="",G10,Q10)*R10,"")</f>
        <v>0</v>
      </c>
      <c r="T10" t="s">
        <v>60</v>
      </c>
      <c r="U10" s="14" t="s">
        <v>47</v>
      </c>
      <c r="V10">
        <v>91</v>
      </c>
      <c r="X10" s="13">
        <f>iferror(lookup(if(W10="",G10,W10),{0,1,5,10,25,50},{0.0,21.06,19.75,18.58,17.97,16.1}),"")</f>
        <v>0</v>
      </c>
      <c r="Y10" s="13">
        <f>iferror(if(W10="",G10,W10)*X10,"")</f>
        <v>0</v>
      </c>
      <c r="Z10" t="s">
        <v>68</v>
      </c>
      <c r="AA10" s="14" t="s">
        <v>47</v>
      </c>
      <c r="AD10" s="13">
        <f>iferror(lookup(if(AC10="",G10,AC10),{0,1,10,25,50,100,250},{0.0,28.24,25.16,22.32,21.7,21.21,20.23}),"")</f>
        <v>0</v>
      </c>
      <c r="AE10" s="13">
        <f>iferror(if(AC10="",G10,AC10)*AD10,"")</f>
        <v>0</v>
      </c>
      <c r="AF10" t="s">
        <v>77</v>
      </c>
      <c r="AG10" s="14" t="s">
        <v>47</v>
      </c>
    </row>
    <row r="11" spans="1:39">
      <c r="A11" t="s">
        <v>24</v>
      </c>
      <c r="B11" t="s">
        <v>25</v>
      </c>
      <c r="D11" t="s">
        <v>27</v>
      </c>
      <c r="F11" t="s">
        <v>26</v>
      </c>
      <c r="G11">
        <f>BoardQty*2</f>
        <v>0</v>
      </c>
      <c r="H11" s="13">
        <f>MINA(INDIRECT(ADDRESS(ROW(),COLUMN(mouser_part_data)+2)),INDIRECT(ADDRESS(ROW(),COLUMN(farnell_part_data)+2)),INDIRECT(ADDRESS(ROW(),COLUMN(digikey_part_data)+2)),INDIRECT(ADDRESS(ROW(),COLUMN(newark_part_data)+2)),INDIRECT(ADDRESS(ROW(),COLUMN(rs_part_data)+2)))</f>
        <v>0</v>
      </c>
      <c r="I11" s="13">
        <f>iferror(G11*H11,"")</f>
        <v>0</v>
      </c>
      <c r="J11">
        <v>12724</v>
      </c>
      <c r="L11" s="13">
        <f>iferror(lookup(if(K11="",G11,K11),{0,1,10,50,100,250,500,1000},{0.0,0.55,0.529,0.506,0.4922,0.46,0.4232,0.391}),"")</f>
        <v>0</v>
      </c>
      <c r="M11" s="13">
        <f>iferror(if(K11="",G11,K11)*L11,"")</f>
        <v>0</v>
      </c>
      <c r="N11" t="s">
        <v>52</v>
      </c>
      <c r="O11" s="14" t="s">
        <v>47</v>
      </c>
      <c r="R11" s="13">
        <f>iferror(lookup(if(Q11="",G11,Q11),{0,1,5,10,25,50,100,250},{0.0,19.27219,15.48791,14.6694,12.81978,11.66111,10.33236,9.035499999999999}),"")</f>
        <v>0</v>
      </c>
      <c r="S11" s="13">
        <f>iferror(if(Q11="",G11,Q11)*R11,"")</f>
        <v>0</v>
      </c>
      <c r="T11" t="s">
        <v>26</v>
      </c>
      <c r="U11" s="14" t="s">
        <v>47</v>
      </c>
      <c r="V11">
        <v>5151</v>
      </c>
      <c r="X11" s="13">
        <f>iferror(lookup(if(W11="",G11,W11),{0,1,10,25,50,100,250,500,1000},{0.0,0.55,0.528,0.513,0.506,0.492,0.46,0.423,0.407}),"")</f>
        <v>0</v>
      </c>
      <c r="Y11" s="13">
        <f>iferror(if(W11="",G11,W11)*X11,"")</f>
        <v>0</v>
      </c>
      <c r="Z11" t="s">
        <v>69</v>
      </c>
      <c r="AA11" s="14" t="s">
        <v>47</v>
      </c>
      <c r="AD11" s="13">
        <f>iferror(lookup(if(AC11="",G11,AC11),{0,1,10,25,50,100,250,500,1000},{0.0,0.55,0.528,0.513,0.506,0.492,0.46,0.423,0.391}),"")</f>
        <v>0</v>
      </c>
      <c r="AE11" s="13">
        <f>iferror(if(AC11="",G11,AC11)*AD11,"")</f>
        <v>0</v>
      </c>
      <c r="AF11" t="s">
        <v>78</v>
      </c>
      <c r="AG11" s="14" t="s">
        <v>47</v>
      </c>
      <c r="AH11">
        <v>35</v>
      </c>
      <c r="AJ11" s="13">
        <f>iferror(lookup(if(AI11="",G11,AI11),{0,1,5,75,250,500,1000},{0.0,0.599532,0.599532,0.550634,0.514492,0.493232,0.46771999999999997}),"")</f>
        <v>0</v>
      </c>
      <c r="AK11" s="13">
        <f>iferror(if(AI11="",G11,AI11)*AJ11,"")</f>
        <v>0</v>
      </c>
      <c r="AL11" t="s">
        <v>84</v>
      </c>
      <c r="AM11" s="14" t="s">
        <v>47</v>
      </c>
    </row>
    <row r="12" spans="1:39">
      <c r="A12" t="s">
        <v>28</v>
      </c>
      <c r="B12" t="s">
        <v>29</v>
      </c>
      <c r="D12" t="s">
        <v>31</v>
      </c>
      <c r="F12" t="s">
        <v>30</v>
      </c>
      <c r="G12">
        <f>BoardQty*2</f>
        <v>0</v>
      </c>
      <c r="H12" s="13">
        <f>MINA(INDIRECT(ADDRESS(ROW(),COLUMN(mouser_part_data)+2)),INDIRECT(ADDRESS(ROW(),COLUMN(farnell_part_data)+2)),INDIRECT(ADDRESS(ROW(),COLUMN(digikey_part_data)+2)),INDIRECT(ADDRESS(ROW(),COLUMN(newark_part_data)+2)),INDIRECT(ADDRESS(ROW(),COLUMN(rs_part_data)+2)))</f>
        <v>0</v>
      </c>
      <c r="I12" s="13">
        <f>iferror(G12*H12,"")</f>
        <v>0</v>
      </c>
      <c r="J12">
        <v>17810</v>
      </c>
      <c r="L12" s="13">
        <f>iferror(lookup(if(K12="",G12,K12),{0,1,10,100,500,1000,2500,5000},{0.0,3.59,2.896,2.259,1.67978,1.56393,1.506,1.50049}),"")</f>
        <v>0</v>
      </c>
      <c r="M12" s="13">
        <f>iferror(if(K12="",G12,K12)*L12,"")</f>
        <v>0</v>
      </c>
      <c r="N12" t="s">
        <v>53</v>
      </c>
      <c r="O12" s="14" t="s">
        <v>47</v>
      </c>
      <c r="R12" s="13">
        <f>iferror(lookup(if(Q12="",G12,Q12),{0,1,10,25,50,100,250,500,1000},{0.0,5.17681,3.4866399999999995,3.15711,2.88073,2.6149799999999996,2.41301,2.28545,2.1472599999999997}),"")</f>
        <v>0</v>
      </c>
      <c r="S12" s="13">
        <f>iferror(if(Q12="",G12,Q12)*R12,"")</f>
        <v>0</v>
      </c>
      <c r="T12" t="s">
        <v>61</v>
      </c>
      <c r="U12" s="14" t="s">
        <v>47</v>
      </c>
      <c r="V12">
        <v>253</v>
      </c>
      <c r="X12" s="13">
        <f>iferror(lookup(if(W12="",G12,W12),{0,1,10,100,500,1000,5000},{0.0,3.42,2.37,1.77,1.6,1.49,1.43}),"")</f>
        <v>0</v>
      </c>
      <c r="Y12" s="13">
        <f>iferror(if(W12="",G12,W12)*X12,"")</f>
        <v>0</v>
      </c>
      <c r="Z12" t="s">
        <v>70</v>
      </c>
      <c r="AA12" s="14" t="s">
        <v>47</v>
      </c>
      <c r="AD12" s="13">
        <f>iferror(lookup(if(AC12="",G12,AC12),{0,1,10,25,50,100,250,500,1000},{0.0,3.38,2.92,2.75,2.52,2.28,1.87,1.7,1.59}),"")</f>
        <v>0</v>
      </c>
      <c r="AE12" s="13">
        <f>iferror(if(AC12="",G12,AC12)*AD12,"")</f>
        <v>0</v>
      </c>
      <c r="AF12" t="s">
        <v>79</v>
      </c>
      <c r="AG12" s="14" t="s">
        <v>47</v>
      </c>
    </row>
    <row r="13" spans="1:39">
      <c r="A13" t="s">
        <v>32</v>
      </c>
      <c r="B13" t="s">
        <v>33</v>
      </c>
      <c r="F13" t="s">
        <v>34</v>
      </c>
      <c r="G13">
        <f>BoardQty*1</f>
        <v>0</v>
      </c>
      <c r="H13" s="13">
        <f>MINA(INDIRECT(ADDRESS(ROW(),COLUMN(mouser_part_data)+2)),INDIRECT(ADDRESS(ROW(),COLUMN(farnell_part_data)+2)),INDIRECT(ADDRESS(ROW(),COLUMN(digikey_part_data)+2)),INDIRECT(ADDRESS(ROW(),COLUMN(newark_part_data)+2)),INDIRECT(ADDRESS(ROW(),COLUMN(rs_part_data)+2)))</f>
        <v>0</v>
      </c>
      <c r="I13" s="13">
        <f>iferror(G13*H13,"")</f>
        <v>0</v>
      </c>
      <c r="J13">
        <v>6555</v>
      </c>
      <c r="L13" s="13">
        <f>iferror(lookup(if(K13="",G13,K13),{0,1,5,10,50,100,250,500,1000,5000},{0.0,0.36,0.348,0.337,0.2836,0.2354,0.214,0.1819,0.1605,0.14445}),"")</f>
        <v>0</v>
      </c>
      <c r="M13" s="13">
        <f>iferror(if(K13="",G13,K13)*L13,"")</f>
        <v>0</v>
      </c>
      <c r="N13" t="s">
        <v>54</v>
      </c>
      <c r="O13" s="14" t="s">
        <v>47</v>
      </c>
      <c r="R13" s="13">
        <f>iferror(lookup(if(Q13="",G13,Q13),{0,1,10,100,250},{0.0,0.23385999999999998,0.18283599999999997,0.17007999999999998,0.137127}),"")</f>
        <v>0</v>
      </c>
      <c r="S13" s="13">
        <f>iferror(if(Q13="",G13,Q13)*R13,"")</f>
        <v>0</v>
      </c>
      <c r="T13" t="s">
        <v>62</v>
      </c>
      <c r="U13" s="14" t="s">
        <v>47</v>
      </c>
      <c r="V13">
        <v>1944</v>
      </c>
      <c r="X13" s="13">
        <f>iferror(lookup(if(W13="",G13,W13),{0,1,10,100,200,500,1000,2000,5000,10000},{0.0,0.35,0.284,0.236,0.214,0.182,0.161,0.149,0.145,0.139}),"")</f>
        <v>0</v>
      </c>
      <c r="Y13" s="13">
        <f>iferror(if(W13="",G13,W13)*X13,"")</f>
        <v>0</v>
      </c>
      <c r="Z13" t="s">
        <v>71</v>
      </c>
      <c r="AA13" s="14" t="s">
        <v>47</v>
      </c>
      <c r="AD13" s="13">
        <f>iferror(lookup(if(AC13="",G13,AC13),{0,1,10,25,100,500,1000,2500},{0.0,0.36,0.284,0.26,0.236,0.182,0.161,0.15}),"")</f>
        <v>0</v>
      </c>
      <c r="AE13" s="13">
        <f>iferror(if(AC13="",G13,AC13)*AD13,"")</f>
        <v>0</v>
      </c>
      <c r="AF13" t="s">
        <v>80</v>
      </c>
      <c r="AG13" s="14" t="s">
        <v>47</v>
      </c>
      <c r="AL13" t="s">
        <v>85</v>
      </c>
      <c r="AM13" s="14" t="s">
        <v>47</v>
      </c>
    </row>
    <row r="14" spans="1:39">
      <c r="A14" t="s">
        <v>35</v>
      </c>
      <c r="B14" t="s">
        <v>36</v>
      </c>
      <c r="D14" t="s">
        <v>38</v>
      </c>
      <c r="F14" t="s">
        <v>37</v>
      </c>
      <c r="G14">
        <f>BoardQty*2</f>
        <v>0</v>
      </c>
      <c r="H14" s="13">
        <f>MINA(INDIRECT(ADDRESS(ROW(),COLUMN(mouser_part_data)+2)),INDIRECT(ADDRESS(ROW(),COLUMN(farnell_part_data)+2)),INDIRECT(ADDRESS(ROW(),COLUMN(digikey_part_data)+2)),INDIRECT(ADDRESS(ROW(),COLUMN(newark_part_data)+2)),INDIRECT(ADDRESS(ROW(),COLUMN(rs_part_data)+2)))</f>
        <v>0</v>
      </c>
      <c r="I14" s="13">
        <f>iferror(G14*H14,"")</f>
        <v>0</v>
      </c>
      <c r="J14">
        <v>4183</v>
      </c>
      <c r="L14" s="13">
        <f>iferror(lookup(if(K14="",G14,K14),{0,1,10,100,1000,2000,5000,10000,25000},{0.0,0.32,0.271,0.1059,0.04029,0.03694,0.03358,0.03134,0.03091}),"")</f>
        <v>0</v>
      </c>
      <c r="M14" s="13">
        <f>iferror(if(K14="",G14,K14)*L14,"")</f>
        <v>0</v>
      </c>
      <c r="N14" t="s">
        <v>55</v>
      </c>
      <c r="O14" s="14" t="s">
        <v>47</v>
      </c>
      <c r="R14" s="13">
        <f>iferror(lookup(if(Q14="",G14,Q14),{0,1,50,100,250,500,1000,5000,10000},{0.0,0.171143,0.10948899999999999,0.0855715,0.0684572,0.0570831,0.048898,0.0390121,0.031145899999999997}),"")</f>
        <v>0</v>
      </c>
      <c r="S14" s="13">
        <f>iferror(if(Q14="",G14,Q14)*R14,"")</f>
        <v>0</v>
      </c>
      <c r="T14" t="s">
        <v>63</v>
      </c>
      <c r="U14" s="14" t="s">
        <v>47</v>
      </c>
      <c r="V14">
        <v>4000</v>
      </c>
      <c r="X14" s="13">
        <f>iferror(lookup(if(W14="",G14,W14),{0,1,2000,6000,10000,26000},{0.0,0.04,0.04,0.038,0.033,0.029}),"")</f>
        <v>0</v>
      </c>
      <c r="Y14" s="13">
        <f>iferror(if(W14="",G14,W14)*X14,"")</f>
        <v>0</v>
      </c>
      <c r="Z14" t="s">
        <v>72</v>
      </c>
      <c r="AA14" s="14" t="s">
        <v>47</v>
      </c>
      <c r="AD14" s="13">
        <f>iferror(lookup(if(AC14="",G14,AC14),{0,1},{0.0,0.039}),"")</f>
        <v>0</v>
      </c>
      <c r="AE14" s="13">
        <f>iferror(if(AC14="",G14,AC14)*AD14,"")</f>
        <v>0</v>
      </c>
      <c r="AF14" t="s">
        <v>81</v>
      </c>
      <c r="AG14" s="14" t="s">
        <v>47</v>
      </c>
    </row>
    <row r="16" spans="1:39">
      <c r="K16">
        <f t="array" ref="K16">IFERROR(CONCATENATE(TEXT(INDEX($K$7:$K$14,SMALL(IF($N$7:$N$14&lt;&gt;"",IF($K$7:$K$14&lt;&gt;"",ROW($K$7:$K$14)-MIN(ROW($K$7:$K$14))+1,""),""),ROW()-ROW(A$16)+1)),"##0"),","),"")</f>
        <v>0</v>
      </c>
      <c r="L16">
        <f t="array" ref="L16">IFERROR(CONCATENATE((INDEX($N$7:$N$14,SMALL(IF($N$7:$N$14&lt;&gt;"",IF($K$7:$K$14&lt;&gt;"",ROW($K$7:$K$14)-MIN(ROW($K$7:$K$14))+1,""),""),ROW()-ROW(A$16)+1))),","),"")</f>
        <v>0</v>
      </c>
      <c r="M16">
        <f t="array" ref="M16">IFERROR(CONCATENATE((INDEX($A$7:$A$14,SMALL(IF($N$7:$N$14&lt;&gt;"",IF($K$7:$K$14&lt;&gt;"",ROW($K$7:$K$14)-MIN(ROW($K$7:$K$14))+1,""),""),ROW()-ROW(A$16)+1))),),"")</f>
        <v>0</v>
      </c>
      <c r="Q16">
        <f t="array" ref="Q16">IFERROR(CONCATENATE((INDEX($T$7:$T$14,SMALL(IF($T$7:$T$14&lt;&gt;"",IF($Q$7:$Q$14&lt;&gt;"",ROW($Q$7:$Q$14)-MIN(ROW($Q$7:$Q$14))+1,""),""),ROW()-ROW(A$16)+1)))," "),"")</f>
        <v>0</v>
      </c>
      <c r="R16">
        <f t="array" ref="R16">IFERROR(CONCATENATE(TEXT(INDEX($Q$7:$Q$14,SMALL(IF($T$7:$T$14&lt;&gt;"",IF($Q$7:$Q$14&lt;&gt;"",ROW($Q$7:$Q$14)-MIN(ROW($Q$7:$Q$14))+1,""),""),ROW()-ROW(A$16)+1)),"##0")," "),"")</f>
        <v>0</v>
      </c>
      <c r="S16">
        <f t="array" ref="S16">IFERROR(CONCATENATE((INDEX($A$7:$A$14,SMALL(IF($T$7:$T$14&lt;&gt;"",IF($Q$7:$Q$14&lt;&gt;"",ROW($Q$7:$Q$14)-MIN(ROW($Q$7:$Q$14))+1,""),""),ROW()-ROW(A$16)+1))),),"")</f>
        <v>0</v>
      </c>
      <c r="W16">
        <f t="array" ref="W16">IFERROR(CONCATENATE((INDEX($Z$7:$Z$14,SMALL(IF($Z$7:$Z$14&lt;&gt;"",IF($W$7:$W$14&lt;&gt;"",ROW($W$7:$W$14)-MIN(ROW($W$7:$W$14))+1,""),""),ROW()-ROW(A$16)+1)))," "),"")</f>
        <v>0</v>
      </c>
      <c r="X16">
        <f t="array" ref="X16">IFERROR(CONCATENATE(TEXT(INDEX($W$7:$W$14,SMALL(IF($Z$7:$Z$14&lt;&gt;"",IF($W$7:$W$14&lt;&gt;"",ROW($W$7:$W$14)-MIN(ROW($W$7:$W$14))+1,""),""),ROW()-ROW(A$16)+1)),"##0")," "),"")</f>
        <v>0</v>
      </c>
      <c r="Y16">
        <f t="array" ref="Y16">IFERROR(CONCATENATE((INDEX($A$7:$A$14,SMALL(IF($Z$7:$Z$14&lt;&gt;"",IF($W$7:$W$14&lt;&gt;"",ROW($W$7:$W$14)-MIN(ROW($W$7:$W$14))+1,""),""),ROW()-ROW(A$16)+1))),),"")</f>
        <v>0</v>
      </c>
      <c r="AC16">
        <f t="array" ref="AC16">IFERROR(CONCATENATE((INDEX($AF$7:$AF$14,SMALL(IF($AF$7:$AF$14&lt;&gt;"",IF($AC$7:$AC$14&lt;&gt;"",ROW($AC$7:$AC$14)-MIN(ROW($AC$7:$AC$14))+1,""),""),ROW()-ROW(A$16)+1))),","),"")</f>
        <v>0</v>
      </c>
      <c r="AD16">
        <f t="array" ref="AD16">IFERROR(CONCATENATE(TEXT(INDEX($AC$7:$AC$14,SMALL(IF($AF$7:$AF$14&lt;&gt;"",IF($AC$7:$AC$14&lt;&gt;"",ROW($AC$7:$AC$14)-MIN(ROW($AC$7:$AC$14))+1,""),""),ROW()-ROW(A$16)+1)),"##0"),","),"")</f>
        <v>0</v>
      </c>
      <c r="AE16">
        <f t="array" ref="AE16">IFERROR(CONCATENATE((INDEX($A$7:$A$14,SMALL(IF($AF$7:$AF$14&lt;&gt;"",IF($AC$7:$AC$14&lt;&gt;"",ROW($AC$7:$AC$14)-MIN(ROW($AC$7:$AC$14))+1,""),""),ROW()-ROW(A$16)+1))),),"")</f>
        <v>0</v>
      </c>
      <c r="AI16">
        <f t="array" ref="AI16">IFERROR(CONCATENATE((INDEX($AL$7:$AL$14,SMALL(IF($AL$7:$AL$14&lt;&gt;"",IF($AI$7:$AI$14&lt;&gt;"",ROW($AI$7:$AI$14)-MIN(ROW($AI$7:$AI$14))+1,""),""),ROW()-ROW(A$16)+1)))," "),"")</f>
        <v>0</v>
      </c>
      <c r="AJ16">
        <f t="array" ref="AJ16">IFERROR(CONCATENATE(TEXT(INDEX($AI$7:$AI$14,SMALL(IF($AL$7:$AL$14&lt;&gt;"",IF($AI$7:$AI$14&lt;&gt;"",ROW($AI$7:$AI$14)-MIN(ROW($AI$7:$AI$14))+1,""),""),ROW()-ROW(A$16)+1)),"##0")," "),"")</f>
        <v>0</v>
      </c>
      <c r="AK16">
        <f t="array" ref="AK16">IFERROR(CONCATENATE((INDEX($A$7:$A$14,SMALL(IF($AL$7:$AL$14&lt;&gt;"",IF($AI$7:$AI$14&lt;&gt;"",ROW($AI$7:$AI$14)-MIN(ROW($AI$7:$AI$14))+1,""),""),ROW()-ROW(A$16)+1))),),"")</f>
        <v>0</v>
      </c>
    </row>
    <row r="17" spans="11:37">
      <c r="K17">
        <f t="array" ref="K17">IFERROR(CONCATENATE(TEXT(INDEX($K$7:$K$14,SMALL(IF($N$7:$N$14&lt;&gt;"",IF($K$7:$K$14&lt;&gt;"",ROW($K$7:$K$14)-MIN(ROW($K$7:$K$14))+1,""),""),ROW()-ROW(A$16)+1)),"##0"),","),"")</f>
        <v>0</v>
      </c>
      <c r="L17">
        <f t="array" ref="L17">IFERROR(CONCATENATE((INDEX($N$7:$N$14,SMALL(IF($N$7:$N$14&lt;&gt;"",IF($K$7:$K$14&lt;&gt;"",ROW($K$7:$K$14)-MIN(ROW($K$7:$K$14))+1,""),""),ROW()-ROW(A$16)+1))),","),"")</f>
        <v>0</v>
      </c>
      <c r="M17">
        <f t="array" ref="M17">IFERROR(CONCATENATE((INDEX($A$7:$A$14,SMALL(IF($N$7:$N$14&lt;&gt;"",IF($K$7:$K$14&lt;&gt;"",ROW($K$7:$K$14)-MIN(ROW($K$7:$K$14))+1,""),""),ROW()-ROW(A$16)+1))),),"")</f>
        <v>0</v>
      </c>
      <c r="Q17">
        <f t="array" ref="Q17">IFERROR(CONCATENATE((INDEX($T$7:$T$14,SMALL(IF($T$7:$T$14&lt;&gt;"",IF($Q$7:$Q$14&lt;&gt;"",ROW($Q$7:$Q$14)-MIN(ROW($Q$7:$Q$14))+1,""),""),ROW()-ROW(A$16)+1)))," "),"")</f>
        <v>0</v>
      </c>
      <c r="R17">
        <f t="array" ref="R17">IFERROR(CONCATENATE(TEXT(INDEX($Q$7:$Q$14,SMALL(IF($T$7:$T$14&lt;&gt;"",IF($Q$7:$Q$14&lt;&gt;"",ROW($Q$7:$Q$14)-MIN(ROW($Q$7:$Q$14))+1,""),""),ROW()-ROW(A$16)+1)),"##0")," "),"")</f>
        <v>0</v>
      </c>
      <c r="S17">
        <f t="array" ref="S17">IFERROR(CONCATENATE((INDEX($A$7:$A$14,SMALL(IF($T$7:$T$14&lt;&gt;"",IF($Q$7:$Q$14&lt;&gt;"",ROW($Q$7:$Q$14)-MIN(ROW($Q$7:$Q$14))+1,""),""),ROW()-ROW(A$16)+1))),),"")</f>
        <v>0</v>
      </c>
      <c r="W17">
        <f t="array" ref="W17">IFERROR(CONCATENATE((INDEX($Z$7:$Z$14,SMALL(IF($Z$7:$Z$14&lt;&gt;"",IF($W$7:$W$14&lt;&gt;"",ROW($W$7:$W$14)-MIN(ROW($W$7:$W$14))+1,""),""),ROW()-ROW(A$16)+1)))," "),"")</f>
        <v>0</v>
      </c>
      <c r="X17">
        <f t="array" ref="X17">IFERROR(CONCATENATE(TEXT(INDEX($W$7:$W$14,SMALL(IF($Z$7:$Z$14&lt;&gt;"",IF($W$7:$W$14&lt;&gt;"",ROW($W$7:$W$14)-MIN(ROW($W$7:$W$14))+1,""),""),ROW()-ROW(A$16)+1)),"##0")," "),"")</f>
        <v>0</v>
      </c>
      <c r="Y17">
        <f t="array" ref="Y17">IFERROR(CONCATENATE((INDEX($A$7:$A$14,SMALL(IF($Z$7:$Z$14&lt;&gt;"",IF($W$7:$W$14&lt;&gt;"",ROW($W$7:$W$14)-MIN(ROW($W$7:$W$14))+1,""),""),ROW()-ROW(A$16)+1))),),"")</f>
        <v>0</v>
      </c>
      <c r="AC17">
        <f t="array" ref="AC17">IFERROR(CONCATENATE((INDEX($AF$7:$AF$14,SMALL(IF($AF$7:$AF$14&lt;&gt;"",IF($AC$7:$AC$14&lt;&gt;"",ROW($AC$7:$AC$14)-MIN(ROW($AC$7:$AC$14))+1,""),""),ROW()-ROW(A$16)+1))),","),"")</f>
        <v>0</v>
      </c>
      <c r="AD17">
        <f t="array" ref="AD17">IFERROR(CONCATENATE(TEXT(INDEX($AC$7:$AC$14,SMALL(IF($AF$7:$AF$14&lt;&gt;"",IF($AC$7:$AC$14&lt;&gt;"",ROW($AC$7:$AC$14)-MIN(ROW($AC$7:$AC$14))+1,""),""),ROW()-ROW(A$16)+1)),"##0"),","),"")</f>
        <v>0</v>
      </c>
      <c r="AE17">
        <f t="array" ref="AE17">IFERROR(CONCATENATE((INDEX($A$7:$A$14,SMALL(IF($AF$7:$AF$14&lt;&gt;"",IF($AC$7:$AC$14&lt;&gt;"",ROW($AC$7:$AC$14)-MIN(ROW($AC$7:$AC$14))+1,""),""),ROW()-ROW(A$16)+1))),),"")</f>
        <v>0</v>
      </c>
      <c r="AI17">
        <f t="array" ref="AI17">IFERROR(CONCATENATE((INDEX($AL$7:$AL$14,SMALL(IF($AL$7:$AL$14&lt;&gt;"",IF($AI$7:$AI$14&lt;&gt;"",ROW($AI$7:$AI$14)-MIN(ROW($AI$7:$AI$14))+1,""),""),ROW()-ROW(A$16)+1)))," "),"")</f>
        <v>0</v>
      </c>
      <c r="AJ17">
        <f t="array" ref="AJ17">IFERROR(CONCATENATE(TEXT(INDEX($AI$7:$AI$14,SMALL(IF($AL$7:$AL$14&lt;&gt;"",IF($AI$7:$AI$14&lt;&gt;"",ROW($AI$7:$AI$14)-MIN(ROW($AI$7:$AI$14))+1,""),""),ROW()-ROW(A$16)+1)),"##0")," "),"")</f>
        <v>0</v>
      </c>
      <c r="AK17">
        <f t="array" ref="AK17">IFERROR(CONCATENATE((INDEX($A$7:$A$14,SMALL(IF($AL$7:$AL$14&lt;&gt;"",IF($AI$7:$AI$14&lt;&gt;"",ROW($AI$7:$AI$14)-MIN(ROW($AI$7:$AI$14))+1,""),""),ROW()-ROW(A$16)+1))),),"")</f>
        <v>0</v>
      </c>
    </row>
    <row r="18" spans="11:37">
      <c r="K18">
        <f t="array" ref="K18">IFERROR(CONCATENATE(TEXT(INDEX($K$7:$K$14,SMALL(IF($N$7:$N$14&lt;&gt;"",IF($K$7:$K$14&lt;&gt;"",ROW($K$7:$K$14)-MIN(ROW($K$7:$K$14))+1,""),""),ROW()-ROW(A$16)+1)),"##0"),","),"")</f>
        <v>0</v>
      </c>
      <c r="L18">
        <f t="array" ref="L18">IFERROR(CONCATENATE((INDEX($N$7:$N$14,SMALL(IF($N$7:$N$14&lt;&gt;"",IF($K$7:$K$14&lt;&gt;"",ROW($K$7:$K$14)-MIN(ROW($K$7:$K$14))+1,""),""),ROW()-ROW(A$16)+1))),","),"")</f>
        <v>0</v>
      </c>
      <c r="M18">
        <f t="array" ref="M18">IFERROR(CONCATENATE((INDEX($A$7:$A$14,SMALL(IF($N$7:$N$14&lt;&gt;"",IF($K$7:$K$14&lt;&gt;"",ROW($K$7:$K$14)-MIN(ROW($K$7:$K$14))+1,""),""),ROW()-ROW(A$16)+1))),),"")</f>
        <v>0</v>
      </c>
      <c r="Q18">
        <f t="array" ref="Q18">IFERROR(CONCATENATE((INDEX($T$7:$T$14,SMALL(IF($T$7:$T$14&lt;&gt;"",IF($Q$7:$Q$14&lt;&gt;"",ROW($Q$7:$Q$14)-MIN(ROW($Q$7:$Q$14))+1,""),""),ROW()-ROW(A$16)+1)))," "),"")</f>
        <v>0</v>
      </c>
      <c r="R18">
        <f t="array" ref="R18">IFERROR(CONCATENATE(TEXT(INDEX($Q$7:$Q$14,SMALL(IF($T$7:$T$14&lt;&gt;"",IF($Q$7:$Q$14&lt;&gt;"",ROW($Q$7:$Q$14)-MIN(ROW($Q$7:$Q$14))+1,""),""),ROW()-ROW(A$16)+1)),"##0")," "),"")</f>
        <v>0</v>
      </c>
      <c r="S18">
        <f t="array" ref="S18">IFERROR(CONCATENATE((INDEX($A$7:$A$14,SMALL(IF($T$7:$T$14&lt;&gt;"",IF($Q$7:$Q$14&lt;&gt;"",ROW($Q$7:$Q$14)-MIN(ROW($Q$7:$Q$14))+1,""),""),ROW()-ROW(A$16)+1))),),"")</f>
        <v>0</v>
      </c>
      <c r="W18">
        <f t="array" ref="W18">IFERROR(CONCATENATE((INDEX($Z$7:$Z$14,SMALL(IF($Z$7:$Z$14&lt;&gt;"",IF($W$7:$W$14&lt;&gt;"",ROW($W$7:$W$14)-MIN(ROW($W$7:$W$14))+1,""),""),ROW()-ROW(A$16)+1)))," "),"")</f>
        <v>0</v>
      </c>
      <c r="X18">
        <f t="array" ref="X18">IFERROR(CONCATENATE(TEXT(INDEX($W$7:$W$14,SMALL(IF($Z$7:$Z$14&lt;&gt;"",IF($W$7:$W$14&lt;&gt;"",ROW($W$7:$W$14)-MIN(ROW($W$7:$W$14))+1,""),""),ROW()-ROW(A$16)+1)),"##0")," "),"")</f>
        <v>0</v>
      </c>
      <c r="Y18">
        <f t="array" ref="Y18">IFERROR(CONCATENATE((INDEX($A$7:$A$14,SMALL(IF($Z$7:$Z$14&lt;&gt;"",IF($W$7:$W$14&lt;&gt;"",ROW($W$7:$W$14)-MIN(ROW($W$7:$W$14))+1,""),""),ROW()-ROW(A$16)+1))),),"")</f>
        <v>0</v>
      </c>
      <c r="AC18">
        <f t="array" ref="AC18">IFERROR(CONCATENATE((INDEX($AF$7:$AF$14,SMALL(IF($AF$7:$AF$14&lt;&gt;"",IF($AC$7:$AC$14&lt;&gt;"",ROW($AC$7:$AC$14)-MIN(ROW($AC$7:$AC$14))+1,""),""),ROW()-ROW(A$16)+1))),","),"")</f>
        <v>0</v>
      </c>
      <c r="AD18">
        <f t="array" ref="AD18">IFERROR(CONCATENATE(TEXT(INDEX($AC$7:$AC$14,SMALL(IF($AF$7:$AF$14&lt;&gt;"",IF($AC$7:$AC$14&lt;&gt;"",ROW($AC$7:$AC$14)-MIN(ROW($AC$7:$AC$14))+1,""),""),ROW()-ROW(A$16)+1)),"##0"),","),"")</f>
        <v>0</v>
      </c>
      <c r="AE18">
        <f t="array" ref="AE18">IFERROR(CONCATENATE((INDEX($A$7:$A$14,SMALL(IF($AF$7:$AF$14&lt;&gt;"",IF($AC$7:$AC$14&lt;&gt;"",ROW($AC$7:$AC$14)-MIN(ROW($AC$7:$AC$14))+1,""),""),ROW()-ROW(A$16)+1))),),"")</f>
        <v>0</v>
      </c>
      <c r="AI18">
        <f t="array" ref="AI18">IFERROR(CONCATENATE((INDEX($AL$7:$AL$14,SMALL(IF($AL$7:$AL$14&lt;&gt;"",IF($AI$7:$AI$14&lt;&gt;"",ROW($AI$7:$AI$14)-MIN(ROW($AI$7:$AI$14))+1,""),""),ROW()-ROW(A$16)+1)))," "),"")</f>
        <v>0</v>
      </c>
      <c r="AJ18">
        <f t="array" ref="AJ18">IFERROR(CONCATENATE(TEXT(INDEX($AI$7:$AI$14,SMALL(IF($AL$7:$AL$14&lt;&gt;"",IF($AI$7:$AI$14&lt;&gt;"",ROW($AI$7:$AI$14)-MIN(ROW($AI$7:$AI$14))+1,""),""),ROW()-ROW(A$16)+1)),"##0")," "),"")</f>
        <v>0</v>
      </c>
      <c r="AK18">
        <f t="array" ref="AK18">IFERROR(CONCATENATE((INDEX($A$7:$A$14,SMALL(IF($AL$7:$AL$14&lt;&gt;"",IF($AI$7:$AI$14&lt;&gt;"",ROW($AI$7:$AI$14)-MIN(ROW($AI$7:$AI$14))+1,""),""),ROW()-ROW(A$16)+1))),),"")</f>
        <v>0</v>
      </c>
    </row>
    <row r="19" spans="11:37">
      <c r="K19">
        <f t="array" ref="K19">IFERROR(CONCATENATE(TEXT(INDEX($K$7:$K$14,SMALL(IF($N$7:$N$14&lt;&gt;"",IF($K$7:$K$14&lt;&gt;"",ROW($K$7:$K$14)-MIN(ROW($K$7:$K$14))+1,""),""),ROW()-ROW(A$16)+1)),"##0"),","),"")</f>
        <v>0</v>
      </c>
      <c r="L19">
        <f t="array" ref="L19">IFERROR(CONCATENATE((INDEX($N$7:$N$14,SMALL(IF($N$7:$N$14&lt;&gt;"",IF($K$7:$K$14&lt;&gt;"",ROW($K$7:$K$14)-MIN(ROW($K$7:$K$14))+1,""),""),ROW()-ROW(A$16)+1))),","),"")</f>
        <v>0</v>
      </c>
      <c r="M19">
        <f t="array" ref="M19">IFERROR(CONCATENATE((INDEX($A$7:$A$14,SMALL(IF($N$7:$N$14&lt;&gt;"",IF($K$7:$K$14&lt;&gt;"",ROW($K$7:$K$14)-MIN(ROW($K$7:$K$14))+1,""),""),ROW()-ROW(A$16)+1))),),"")</f>
        <v>0</v>
      </c>
      <c r="Q19">
        <f t="array" ref="Q19">IFERROR(CONCATENATE((INDEX($T$7:$T$14,SMALL(IF($T$7:$T$14&lt;&gt;"",IF($Q$7:$Q$14&lt;&gt;"",ROW($Q$7:$Q$14)-MIN(ROW($Q$7:$Q$14))+1,""),""),ROW()-ROW(A$16)+1)))," "),"")</f>
        <v>0</v>
      </c>
      <c r="R19">
        <f t="array" ref="R19">IFERROR(CONCATENATE(TEXT(INDEX($Q$7:$Q$14,SMALL(IF($T$7:$T$14&lt;&gt;"",IF($Q$7:$Q$14&lt;&gt;"",ROW($Q$7:$Q$14)-MIN(ROW($Q$7:$Q$14))+1,""),""),ROW()-ROW(A$16)+1)),"##0")," "),"")</f>
        <v>0</v>
      </c>
      <c r="S19">
        <f t="array" ref="S19">IFERROR(CONCATENATE((INDEX($A$7:$A$14,SMALL(IF($T$7:$T$14&lt;&gt;"",IF($Q$7:$Q$14&lt;&gt;"",ROW($Q$7:$Q$14)-MIN(ROW($Q$7:$Q$14))+1,""),""),ROW()-ROW(A$16)+1))),),"")</f>
        <v>0</v>
      </c>
      <c r="W19">
        <f t="array" ref="W19">IFERROR(CONCATENATE((INDEX($Z$7:$Z$14,SMALL(IF($Z$7:$Z$14&lt;&gt;"",IF($W$7:$W$14&lt;&gt;"",ROW($W$7:$W$14)-MIN(ROW($W$7:$W$14))+1,""),""),ROW()-ROW(A$16)+1)))," "),"")</f>
        <v>0</v>
      </c>
      <c r="X19">
        <f t="array" ref="X19">IFERROR(CONCATENATE(TEXT(INDEX($W$7:$W$14,SMALL(IF($Z$7:$Z$14&lt;&gt;"",IF($W$7:$W$14&lt;&gt;"",ROW($W$7:$W$14)-MIN(ROW($W$7:$W$14))+1,""),""),ROW()-ROW(A$16)+1)),"##0")," "),"")</f>
        <v>0</v>
      </c>
      <c r="Y19">
        <f t="array" ref="Y19">IFERROR(CONCATENATE((INDEX($A$7:$A$14,SMALL(IF($Z$7:$Z$14&lt;&gt;"",IF($W$7:$W$14&lt;&gt;"",ROW($W$7:$W$14)-MIN(ROW($W$7:$W$14))+1,""),""),ROW()-ROW(A$16)+1))),),"")</f>
        <v>0</v>
      </c>
      <c r="AC19">
        <f t="array" ref="AC19">IFERROR(CONCATENATE((INDEX($AF$7:$AF$14,SMALL(IF($AF$7:$AF$14&lt;&gt;"",IF($AC$7:$AC$14&lt;&gt;"",ROW($AC$7:$AC$14)-MIN(ROW($AC$7:$AC$14))+1,""),""),ROW()-ROW(A$16)+1))),","),"")</f>
        <v>0</v>
      </c>
      <c r="AD19">
        <f t="array" ref="AD19">IFERROR(CONCATENATE(TEXT(INDEX($AC$7:$AC$14,SMALL(IF($AF$7:$AF$14&lt;&gt;"",IF($AC$7:$AC$14&lt;&gt;"",ROW($AC$7:$AC$14)-MIN(ROW($AC$7:$AC$14))+1,""),""),ROW()-ROW(A$16)+1)),"##0"),","),"")</f>
        <v>0</v>
      </c>
      <c r="AE19">
        <f t="array" ref="AE19">IFERROR(CONCATENATE((INDEX($A$7:$A$14,SMALL(IF($AF$7:$AF$14&lt;&gt;"",IF($AC$7:$AC$14&lt;&gt;"",ROW($AC$7:$AC$14)-MIN(ROW($AC$7:$AC$14))+1,""),""),ROW()-ROW(A$16)+1))),),"")</f>
        <v>0</v>
      </c>
      <c r="AI19">
        <f t="array" ref="AI19">IFERROR(CONCATENATE((INDEX($AL$7:$AL$14,SMALL(IF($AL$7:$AL$14&lt;&gt;"",IF($AI$7:$AI$14&lt;&gt;"",ROW($AI$7:$AI$14)-MIN(ROW($AI$7:$AI$14))+1,""),""),ROW()-ROW(A$16)+1)))," "),"")</f>
        <v>0</v>
      </c>
      <c r="AJ19">
        <f t="array" ref="AJ19">IFERROR(CONCATENATE(TEXT(INDEX($AI$7:$AI$14,SMALL(IF($AL$7:$AL$14&lt;&gt;"",IF($AI$7:$AI$14&lt;&gt;"",ROW($AI$7:$AI$14)-MIN(ROW($AI$7:$AI$14))+1,""),""),ROW()-ROW(A$16)+1)),"##0")," "),"")</f>
        <v>0</v>
      </c>
      <c r="AK19">
        <f t="array" ref="AK19">IFERROR(CONCATENATE((INDEX($A$7:$A$14,SMALL(IF($AL$7:$AL$14&lt;&gt;"",IF($AI$7:$AI$14&lt;&gt;"",ROW($AI$7:$AI$14)-MIN(ROW($AI$7:$AI$14))+1,""),""),ROW()-ROW(A$16)+1))),),"")</f>
        <v>0</v>
      </c>
    </row>
    <row r="20" spans="11:37">
      <c r="K20">
        <f t="array" ref="K20">IFERROR(CONCATENATE(TEXT(INDEX($K$7:$K$14,SMALL(IF($N$7:$N$14&lt;&gt;"",IF($K$7:$K$14&lt;&gt;"",ROW($K$7:$K$14)-MIN(ROW($K$7:$K$14))+1,""),""),ROW()-ROW(A$16)+1)),"##0"),","),"")</f>
        <v>0</v>
      </c>
      <c r="L20">
        <f t="array" ref="L20">IFERROR(CONCATENATE((INDEX($N$7:$N$14,SMALL(IF($N$7:$N$14&lt;&gt;"",IF($K$7:$K$14&lt;&gt;"",ROW($K$7:$K$14)-MIN(ROW($K$7:$K$14))+1,""),""),ROW()-ROW(A$16)+1))),","),"")</f>
        <v>0</v>
      </c>
      <c r="M20">
        <f t="array" ref="M20">IFERROR(CONCATENATE((INDEX($A$7:$A$14,SMALL(IF($N$7:$N$14&lt;&gt;"",IF($K$7:$K$14&lt;&gt;"",ROW($K$7:$K$14)-MIN(ROW($K$7:$K$14))+1,""),""),ROW()-ROW(A$16)+1))),),"")</f>
        <v>0</v>
      </c>
      <c r="Q20">
        <f t="array" ref="Q20">IFERROR(CONCATENATE((INDEX($T$7:$T$14,SMALL(IF($T$7:$T$14&lt;&gt;"",IF($Q$7:$Q$14&lt;&gt;"",ROW($Q$7:$Q$14)-MIN(ROW($Q$7:$Q$14))+1,""),""),ROW()-ROW(A$16)+1)))," "),"")</f>
        <v>0</v>
      </c>
      <c r="R20">
        <f t="array" ref="R20">IFERROR(CONCATENATE(TEXT(INDEX($Q$7:$Q$14,SMALL(IF($T$7:$T$14&lt;&gt;"",IF($Q$7:$Q$14&lt;&gt;"",ROW($Q$7:$Q$14)-MIN(ROW($Q$7:$Q$14))+1,""),""),ROW()-ROW(A$16)+1)),"##0")," "),"")</f>
        <v>0</v>
      </c>
      <c r="S20">
        <f t="array" ref="S20">IFERROR(CONCATENATE((INDEX($A$7:$A$14,SMALL(IF($T$7:$T$14&lt;&gt;"",IF($Q$7:$Q$14&lt;&gt;"",ROW($Q$7:$Q$14)-MIN(ROW($Q$7:$Q$14))+1,""),""),ROW()-ROW(A$16)+1))),),"")</f>
        <v>0</v>
      </c>
      <c r="W20">
        <f t="array" ref="W20">IFERROR(CONCATENATE((INDEX($Z$7:$Z$14,SMALL(IF($Z$7:$Z$14&lt;&gt;"",IF($W$7:$W$14&lt;&gt;"",ROW($W$7:$W$14)-MIN(ROW($W$7:$W$14))+1,""),""),ROW()-ROW(A$16)+1)))," "),"")</f>
        <v>0</v>
      </c>
      <c r="X20">
        <f t="array" ref="X20">IFERROR(CONCATENATE(TEXT(INDEX($W$7:$W$14,SMALL(IF($Z$7:$Z$14&lt;&gt;"",IF($W$7:$W$14&lt;&gt;"",ROW($W$7:$W$14)-MIN(ROW($W$7:$W$14))+1,""),""),ROW()-ROW(A$16)+1)),"##0")," "),"")</f>
        <v>0</v>
      </c>
      <c r="Y20">
        <f t="array" ref="Y20">IFERROR(CONCATENATE((INDEX($A$7:$A$14,SMALL(IF($Z$7:$Z$14&lt;&gt;"",IF($W$7:$W$14&lt;&gt;"",ROW($W$7:$W$14)-MIN(ROW($W$7:$W$14))+1,""),""),ROW()-ROW(A$16)+1))),),"")</f>
        <v>0</v>
      </c>
      <c r="AC20">
        <f t="array" ref="AC20">IFERROR(CONCATENATE((INDEX($AF$7:$AF$14,SMALL(IF($AF$7:$AF$14&lt;&gt;"",IF($AC$7:$AC$14&lt;&gt;"",ROW($AC$7:$AC$14)-MIN(ROW($AC$7:$AC$14))+1,""),""),ROW()-ROW(A$16)+1))),","),"")</f>
        <v>0</v>
      </c>
      <c r="AD20">
        <f t="array" ref="AD20">IFERROR(CONCATENATE(TEXT(INDEX($AC$7:$AC$14,SMALL(IF($AF$7:$AF$14&lt;&gt;"",IF($AC$7:$AC$14&lt;&gt;"",ROW($AC$7:$AC$14)-MIN(ROW($AC$7:$AC$14))+1,""),""),ROW()-ROW(A$16)+1)),"##0"),","),"")</f>
        <v>0</v>
      </c>
      <c r="AE20">
        <f t="array" ref="AE20">IFERROR(CONCATENATE((INDEX($A$7:$A$14,SMALL(IF($AF$7:$AF$14&lt;&gt;"",IF($AC$7:$AC$14&lt;&gt;"",ROW($AC$7:$AC$14)-MIN(ROW($AC$7:$AC$14))+1,""),""),ROW()-ROW(A$16)+1))),),"")</f>
        <v>0</v>
      </c>
      <c r="AI20">
        <f t="array" ref="AI20">IFERROR(CONCATENATE((INDEX($AL$7:$AL$14,SMALL(IF($AL$7:$AL$14&lt;&gt;"",IF($AI$7:$AI$14&lt;&gt;"",ROW($AI$7:$AI$14)-MIN(ROW($AI$7:$AI$14))+1,""),""),ROW()-ROW(A$16)+1)))," "),"")</f>
        <v>0</v>
      </c>
      <c r="AJ20">
        <f t="array" ref="AJ20">IFERROR(CONCATENATE(TEXT(INDEX($AI$7:$AI$14,SMALL(IF($AL$7:$AL$14&lt;&gt;"",IF($AI$7:$AI$14&lt;&gt;"",ROW($AI$7:$AI$14)-MIN(ROW($AI$7:$AI$14))+1,""),""),ROW()-ROW(A$16)+1)),"##0")," "),"")</f>
        <v>0</v>
      </c>
      <c r="AK20">
        <f t="array" ref="AK20">IFERROR(CONCATENATE((INDEX($A$7:$A$14,SMALL(IF($AL$7:$AL$14&lt;&gt;"",IF($AI$7:$AI$14&lt;&gt;"",ROW($AI$7:$AI$14)-MIN(ROW($AI$7:$AI$14))+1,""),""),ROW()-ROW(A$16)+1))),),"")</f>
        <v>0</v>
      </c>
    </row>
    <row r="21" spans="11:37">
      <c r="K21">
        <f t="array" ref="K21">IFERROR(CONCATENATE(TEXT(INDEX($K$7:$K$14,SMALL(IF($N$7:$N$14&lt;&gt;"",IF($K$7:$K$14&lt;&gt;"",ROW($K$7:$K$14)-MIN(ROW($K$7:$K$14))+1,""),""),ROW()-ROW(A$16)+1)),"##0"),","),"")</f>
        <v>0</v>
      </c>
      <c r="L21">
        <f t="array" ref="L21">IFERROR(CONCATENATE((INDEX($N$7:$N$14,SMALL(IF($N$7:$N$14&lt;&gt;"",IF($K$7:$K$14&lt;&gt;"",ROW($K$7:$K$14)-MIN(ROW($K$7:$K$14))+1,""),""),ROW()-ROW(A$16)+1))),","),"")</f>
        <v>0</v>
      </c>
      <c r="M21">
        <f t="array" ref="M21">IFERROR(CONCATENATE((INDEX($A$7:$A$14,SMALL(IF($N$7:$N$14&lt;&gt;"",IF($K$7:$K$14&lt;&gt;"",ROW($K$7:$K$14)-MIN(ROW($K$7:$K$14))+1,""),""),ROW()-ROW(A$16)+1))),),"")</f>
        <v>0</v>
      </c>
      <c r="Q21">
        <f t="array" ref="Q21">IFERROR(CONCATENATE((INDEX($T$7:$T$14,SMALL(IF($T$7:$T$14&lt;&gt;"",IF($Q$7:$Q$14&lt;&gt;"",ROW($Q$7:$Q$14)-MIN(ROW($Q$7:$Q$14))+1,""),""),ROW()-ROW(A$16)+1)))," "),"")</f>
        <v>0</v>
      </c>
      <c r="R21">
        <f t="array" ref="R21">IFERROR(CONCATENATE(TEXT(INDEX($Q$7:$Q$14,SMALL(IF($T$7:$T$14&lt;&gt;"",IF($Q$7:$Q$14&lt;&gt;"",ROW($Q$7:$Q$14)-MIN(ROW($Q$7:$Q$14))+1,""),""),ROW()-ROW(A$16)+1)),"##0")," "),"")</f>
        <v>0</v>
      </c>
      <c r="S21">
        <f t="array" ref="S21">IFERROR(CONCATENATE((INDEX($A$7:$A$14,SMALL(IF($T$7:$T$14&lt;&gt;"",IF($Q$7:$Q$14&lt;&gt;"",ROW($Q$7:$Q$14)-MIN(ROW($Q$7:$Q$14))+1,""),""),ROW()-ROW(A$16)+1))),),"")</f>
        <v>0</v>
      </c>
      <c r="W21">
        <f t="array" ref="W21">IFERROR(CONCATENATE((INDEX($Z$7:$Z$14,SMALL(IF($Z$7:$Z$14&lt;&gt;"",IF($W$7:$W$14&lt;&gt;"",ROW($W$7:$W$14)-MIN(ROW($W$7:$W$14))+1,""),""),ROW()-ROW(A$16)+1)))," "),"")</f>
        <v>0</v>
      </c>
      <c r="X21">
        <f t="array" ref="X21">IFERROR(CONCATENATE(TEXT(INDEX($W$7:$W$14,SMALL(IF($Z$7:$Z$14&lt;&gt;"",IF($W$7:$W$14&lt;&gt;"",ROW($W$7:$W$14)-MIN(ROW($W$7:$W$14))+1,""),""),ROW()-ROW(A$16)+1)),"##0")," "),"")</f>
        <v>0</v>
      </c>
      <c r="Y21">
        <f t="array" ref="Y21">IFERROR(CONCATENATE((INDEX($A$7:$A$14,SMALL(IF($Z$7:$Z$14&lt;&gt;"",IF($W$7:$W$14&lt;&gt;"",ROW($W$7:$W$14)-MIN(ROW($W$7:$W$14))+1,""),""),ROW()-ROW(A$16)+1))),),"")</f>
        <v>0</v>
      </c>
      <c r="AC21">
        <f t="array" ref="AC21">IFERROR(CONCATENATE((INDEX($AF$7:$AF$14,SMALL(IF($AF$7:$AF$14&lt;&gt;"",IF($AC$7:$AC$14&lt;&gt;"",ROW($AC$7:$AC$14)-MIN(ROW($AC$7:$AC$14))+1,""),""),ROW()-ROW(A$16)+1))),","),"")</f>
        <v>0</v>
      </c>
      <c r="AD21">
        <f t="array" ref="AD21">IFERROR(CONCATENATE(TEXT(INDEX($AC$7:$AC$14,SMALL(IF($AF$7:$AF$14&lt;&gt;"",IF($AC$7:$AC$14&lt;&gt;"",ROW($AC$7:$AC$14)-MIN(ROW($AC$7:$AC$14))+1,""),""),ROW()-ROW(A$16)+1)),"##0"),","),"")</f>
        <v>0</v>
      </c>
      <c r="AE21">
        <f t="array" ref="AE21">IFERROR(CONCATENATE((INDEX($A$7:$A$14,SMALL(IF($AF$7:$AF$14&lt;&gt;"",IF($AC$7:$AC$14&lt;&gt;"",ROW($AC$7:$AC$14)-MIN(ROW($AC$7:$AC$14))+1,""),""),ROW()-ROW(A$16)+1))),),"")</f>
        <v>0</v>
      </c>
      <c r="AI21">
        <f t="array" ref="AI21">IFERROR(CONCATENATE((INDEX($AL$7:$AL$14,SMALL(IF($AL$7:$AL$14&lt;&gt;"",IF($AI$7:$AI$14&lt;&gt;"",ROW($AI$7:$AI$14)-MIN(ROW($AI$7:$AI$14))+1,""),""),ROW()-ROW(A$16)+1)))," "),"")</f>
        <v>0</v>
      </c>
      <c r="AJ21">
        <f t="array" ref="AJ21">IFERROR(CONCATENATE(TEXT(INDEX($AI$7:$AI$14,SMALL(IF($AL$7:$AL$14&lt;&gt;"",IF($AI$7:$AI$14&lt;&gt;"",ROW($AI$7:$AI$14)-MIN(ROW($AI$7:$AI$14))+1,""),""),ROW()-ROW(A$16)+1)),"##0")," "),"")</f>
        <v>0</v>
      </c>
      <c r="AK21">
        <f t="array" ref="AK21">IFERROR(CONCATENATE((INDEX($A$7:$A$14,SMALL(IF($AL$7:$AL$14&lt;&gt;"",IF($AI$7:$AI$14&lt;&gt;"",ROW($AI$7:$AI$14)-MIN(ROW($AI$7:$AI$14))+1,""),""),ROW()-ROW(A$16)+1))),),"")</f>
        <v>0</v>
      </c>
    </row>
    <row r="22" spans="11:37">
      <c r="K22">
        <f t="array" ref="K22">IFERROR(CONCATENATE(TEXT(INDEX($K$7:$K$14,SMALL(IF($N$7:$N$14&lt;&gt;"",IF($K$7:$K$14&lt;&gt;"",ROW($K$7:$K$14)-MIN(ROW($K$7:$K$14))+1,""),""),ROW()-ROW(A$16)+1)),"##0"),","),"")</f>
        <v>0</v>
      </c>
      <c r="L22">
        <f t="array" ref="L22">IFERROR(CONCATENATE((INDEX($N$7:$N$14,SMALL(IF($N$7:$N$14&lt;&gt;"",IF($K$7:$K$14&lt;&gt;"",ROW($K$7:$K$14)-MIN(ROW($K$7:$K$14))+1,""),""),ROW()-ROW(A$16)+1))),","),"")</f>
        <v>0</v>
      </c>
      <c r="M22">
        <f t="array" ref="M22">IFERROR(CONCATENATE((INDEX($A$7:$A$14,SMALL(IF($N$7:$N$14&lt;&gt;"",IF($K$7:$K$14&lt;&gt;"",ROW($K$7:$K$14)-MIN(ROW($K$7:$K$14))+1,""),""),ROW()-ROW(A$16)+1))),),"")</f>
        <v>0</v>
      </c>
      <c r="Q22">
        <f t="array" ref="Q22">IFERROR(CONCATENATE((INDEX($T$7:$T$14,SMALL(IF($T$7:$T$14&lt;&gt;"",IF($Q$7:$Q$14&lt;&gt;"",ROW($Q$7:$Q$14)-MIN(ROW($Q$7:$Q$14))+1,""),""),ROW()-ROW(A$16)+1)))," "),"")</f>
        <v>0</v>
      </c>
      <c r="R22">
        <f t="array" ref="R22">IFERROR(CONCATENATE(TEXT(INDEX($Q$7:$Q$14,SMALL(IF($T$7:$T$14&lt;&gt;"",IF($Q$7:$Q$14&lt;&gt;"",ROW($Q$7:$Q$14)-MIN(ROW($Q$7:$Q$14))+1,""),""),ROW()-ROW(A$16)+1)),"##0")," "),"")</f>
        <v>0</v>
      </c>
      <c r="S22">
        <f t="array" ref="S22">IFERROR(CONCATENATE((INDEX($A$7:$A$14,SMALL(IF($T$7:$T$14&lt;&gt;"",IF($Q$7:$Q$14&lt;&gt;"",ROW($Q$7:$Q$14)-MIN(ROW($Q$7:$Q$14))+1,""),""),ROW()-ROW(A$16)+1))),),"")</f>
        <v>0</v>
      </c>
      <c r="W22">
        <f t="array" ref="W22">IFERROR(CONCATENATE((INDEX($Z$7:$Z$14,SMALL(IF($Z$7:$Z$14&lt;&gt;"",IF($W$7:$W$14&lt;&gt;"",ROW($W$7:$W$14)-MIN(ROW($W$7:$W$14))+1,""),""),ROW()-ROW(A$16)+1)))," "),"")</f>
        <v>0</v>
      </c>
      <c r="X22">
        <f t="array" ref="X22">IFERROR(CONCATENATE(TEXT(INDEX($W$7:$W$14,SMALL(IF($Z$7:$Z$14&lt;&gt;"",IF($W$7:$W$14&lt;&gt;"",ROW($W$7:$W$14)-MIN(ROW($W$7:$W$14))+1,""),""),ROW()-ROW(A$16)+1)),"##0")," "),"")</f>
        <v>0</v>
      </c>
      <c r="Y22">
        <f t="array" ref="Y22">IFERROR(CONCATENATE((INDEX($A$7:$A$14,SMALL(IF($Z$7:$Z$14&lt;&gt;"",IF($W$7:$W$14&lt;&gt;"",ROW($W$7:$W$14)-MIN(ROW($W$7:$W$14))+1,""),""),ROW()-ROW(A$16)+1))),),"")</f>
        <v>0</v>
      </c>
      <c r="AC22">
        <f t="array" ref="AC22">IFERROR(CONCATENATE((INDEX($AF$7:$AF$14,SMALL(IF($AF$7:$AF$14&lt;&gt;"",IF($AC$7:$AC$14&lt;&gt;"",ROW($AC$7:$AC$14)-MIN(ROW($AC$7:$AC$14))+1,""),""),ROW()-ROW(A$16)+1))),","),"")</f>
        <v>0</v>
      </c>
      <c r="AD22">
        <f t="array" ref="AD22">IFERROR(CONCATENATE(TEXT(INDEX($AC$7:$AC$14,SMALL(IF($AF$7:$AF$14&lt;&gt;"",IF($AC$7:$AC$14&lt;&gt;"",ROW($AC$7:$AC$14)-MIN(ROW($AC$7:$AC$14))+1,""),""),ROW()-ROW(A$16)+1)),"##0"),","),"")</f>
        <v>0</v>
      </c>
      <c r="AE22">
        <f t="array" ref="AE22">IFERROR(CONCATENATE((INDEX($A$7:$A$14,SMALL(IF($AF$7:$AF$14&lt;&gt;"",IF($AC$7:$AC$14&lt;&gt;"",ROW($AC$7:$AC$14)-MIN(ROW($AC$7:$AC$14))+1,""),""),ROW()-ROW(A$16)+1))),),"")</f>
        <v>0</v>
      </c>
      <c r="AI22">
        <f t="array" ref="AI22">IFERROR(CONCATENATE((INDEX($AL$7:$AL$14,SMALL(IF($AL$7:$AL$14&lt;&gt;"",IF($AI$7:$AI$14&lt;&gt;"",ROW($AI$7:$AI$14)-MIN(ROW($AI$7:$AI$14))+1,""),""),ROW()-ROW(A$16)+1)))," "),"")</f>
        <v>0</v>
      </c>
      <c r="AJ22">
        <f t="array" ref="AJ22">IFERROR(CONCATENATE(TEXT(INDEX($AI$7:$AI$14,SMALL(IF($AL$7:$AL$14&lt;&gt;"",IF($AI$7:$AI$14&lt;&gt;"",ROW($AI$7:$AI$14)-MIN(ROW($AI$7:$AI$14))+1,""),""),ROW()-ROW(A$16)+1)),"##0")," "),"")</f>
        <v>0</v>
      </c>
      <c r="AK22">
        <f t="array" ref="AK22">IFERROR(CONCATENATE((INDEX($A$7:$A$14,SMALL(IF($AL$7:$AL$14&lt;&gt;"",IF($AI$7:$AI$14&lt;&gt;"",ROW($AI$7:$AI$14)-MIN(ROW($AI$7:$AI$14))+1,""),""),ROW()-ROW(A$16)+1))),),"")</f>
        <v>0</v>
      </c>
    </row>
    <row r="23" spans="11:37">
      <c r="K23">
        <f t="array" ref="K23">IFERROR(CONCATENATE(TEXT(INDEX($K$7:$K$14,SMALL(IF($N$7:$N$14&lt;&gt;"",IF($K$7:$K$14&lt;&gt;"",ROW($K$7:$K$14)-MIN(ROW($K$7:$K$14))+1,""),""),ROW()-ROW(A$16)+1)),"##0"),","),"")</f>
        <v>0</v>
      </c>
      <c r="L23">
        <f t="array" ref="L23">IFERROR(CONCATENATE((INDEX($N$7:$N$14,SMALL(IF($N$7:$N$14&lt;&gt;"",IF($K$7:$K$14&lt;&gt;"",ROW($K$7:$K$14)-MIN(ROW($K$7:$K$14))+1,""),""),ROW()-ROW(A$16)+1))),","),"")</f>
        <v>0</v>
      </c>
      <c r="M23">
        <f t="array" ref="M23">IFERROR(CONCATENATE((INDEX($A$7:$A$14,SMALL(IF($N$7:$N$14&lt;&gt;"",IF($K$7:$K$14&lt;&gt;"",ROW($K$7:$K$14)-MIN(ROW($K$7:$K$14))+1,""),""),ROW()-ROW(A$16)+1))),),"")</f>
        <v>0</v>
      </c>
      <c r="Q23">
        <f t="array" ref="Q23">IFERROR(CONCATENATE((INDEX($T$7:$T$14,SMALL(IF($T$7:$T$14&lt;&gt;"",IF($Q$7:$Q$14&lt;&gt;"",ROW($Q$7:$Q$14)-MIN(ROW($Q$7:$Q$14))+1,""),""),ROW()-ROW(A$16)+1)))," "),"")</f>
        <v>0</v>
      </c>
      <c r="R23">
        <f t="array" ref="R23">IFERROR(CONCATENATE(TEXT(INDEX($Q$7:$Q$14,SMALL(IF($T$7:$T$14&lt;&gt;"",IF($Q$7:$Q$14&lt;&gt;"",ROW($Q$7:$Q$14)-MIN(ROW($Q$7:$Q$14))+1,""),""),ROW()-ROW(A$16)+1)),"##0")," "),"")</f>
        <v>0</v>
      </c>
      <c r="S23">
        <f t="array" ref="S23">IFERROR(CONCATENATE((INDEX($A$7:$A$14,SMALL(IF($T$7:$T$14&lt;&gt;"",IF($Q$7:$Q$14&lt;&gt;"",ROW($Q$7:$Q$14)-MIN(ROW($Q$7:$Q$14))+1,""),""),ROW()-ROW(A$16)+1))),),"")</f>
        <v>0</v>
      </c>
      <c r="W23">
        <f t="array" ref="W23">IFERROR(CONCATENATE((INDEX($Z$7:$Z$14,SMALL(IF($Z$7:$Z$14&lt;&gt;"",IF($W$7:$W$14&lt;&gt;"",ROW($W$7:$W$14)-MIN(ROW($W$7:$W$14))+1,""),""),ROW()-ROW(A$16)+1)))," "),"")</f>
        <v>0</v>
      </c>
      <c r="X23">
        <f t="array" ref="X23">IFERROR(CONCATENATE(TEXT(INDEX($W$7:$W$14,SMALL(IF($Z$7:$Z$14&lt;&gt;"",IF($W$7:$W$14&lt;&gt;"",ROW($W$7:$W$14)-MIN(ROW($W$7:$W$14))+1,""),""),ROW()-ROW(A$16)+1)),"##0")," "),"")</f>
        <v>0</v>
      </c>
      <c r="Y23">
        <f t="array" ref="Y23">IFERROR(CONCATENATE((INDEX($A$7:$A$14,SMALL(IF($Z$7:$Z$14&lt;&gt;"",IF($W$7:$W$14&lt;&gt;"",ROW($W$7:$W$14)-MIN(ROW($W$7:$W$14))+1,""),""),ROW()-ROW(A$16)+1))),),"")</f>
        <v>0</v>
      </c>
      <c r="AC23">
        <f t="array" ref="AC23">IFERROR(CONCATENATE((INDEX($AF$7:$AF$14,SMALL(IF($AF$7:$AF$14&lt;&gt;"",IF($AC$7:$AC$14&lt;&gt;"",ROW($AC$7:$AC$14)-MIN(ROW($AC$7:$AC$14))+1,""),""),ROW()-ROW(A$16)+1))),","),"")</f>
        <v>0</v>
      </c>
      <c r="AD23">
        <f t="array" ref="AD23">IFERROR(CONCATENATE(TEXT(INDEX($AC$7:$AC$14,SMALL(IF($AF$7:$AF$14&lt;&gt;"",IF($AC$7:$AC$14&lt;&gt;"",ROW($AC$7:$AC$14)-MIN(ROW($AC$7:$AC$14))+1,""),""),ROW()-ROW(A$16)+1)),"##0"),","),"")</f>
        <v>0</v>
      </c>
      <c r="AE23">
        <f t="array" ref="AE23">IFERROR(CONCATENATE((INDEX($A$7:$A$14,SMALL(IF($AF$7:$AF$14&lt;&gt;"",IF($AC$7:$AC$14&lt;&gt;"",ROW($AC$7:$AC$14)-MIN(ROW($AC$7:$AC$14))+1,""),""),ROW()-ROW(A$16)+1))),),"")</f>
        <v>0</v>
      </c>
      <c r="AI23">
        <f t="array" ref="AI23">IFERROR(CONCATENATE((INDEX($AL$7:$AL$14,SMALL(IF($AL$7:$AL$14&lt;&gt;"",IF($AI$7:$AI$14&lt;&gt;"",ROW($AI$7:$AI$14)-MIN(ROW($AI$7:$AI$14))+1,""),""),ROW()-ROW(A$16)+1)))," "),"")</f>
        <v>0</v>
      </c>
      <c r="AJ23">
        <f t="array" ref="AJ23">IFERROR(CONCATENATE(TEXT(INDEX($AI$7:$AI$14,SMALL(IF($AL$7:$AL$14&lt;&gt;"",IF($AI$7:$AI$14&lt;&gt;"",ROW($AI$7:$AI$14)-MIN(ROW($AI$7:$AI$14))+1,""),""),ROW()-ROW(A$16)+1)),"##0")," "),"")</f>
        <v>0</v>
      </c>
      <c r="AK23">
        <f t="array" ref="AK23">IFERROR(CONCATENATE((INDEX($A$7:$A$14,SMALL(IF($AL$7:$AL$14&lt;&gt;"",IF($AI$7:$AI$14&lt;&gt;"",ROW($AI$7:$AI$14)-MIN(ROW($AI$7:$AI$14))+1,""),""),ROW()-ROW(A$16)+1))),),"")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55" operator="lessThanOrEqual">
      <formula>H10</formula>
    </cfRule>
  </conditionalFormatting>
  <conditionalFormatting sqref="AD11">
    <cfRule type="cellIs" dxfId="0" priority="57" operator="lessThanOrEqual">
      <formula>H11</formula>
    </cfRule>
  </conditionalFormatting>
  <conditionalFormatting sqref="AD12">
    <cfRule type="cellIs" dxfId="0" priority="59" operator="lessThanOrEqual">
      <formula>H12</formula>
    </cfRule>
  </conditionalFormatting>
  <conditionalFormatting sqref="AD13">
    <cfRule type="cellIs" dxfId="0" priority="61" operator="lessThanOrEqual">
      <formula>H13</formula>
    </cfRule>
  </conditionalFormatting>
  <conditionalFormatting sqref="AD14">
    <cfRule type="cellIs" dxfId="0" priority="63" operator="lessThanOrEqual">
      <formula>H14</formula>
    </cfRule>
  </conditionalFormatting>
  <conditionalFormatting sqref="AD7">
    <cfRule type="cellIs" dxfId="0" priority="49" operator="lessThanOrEqual">
      <formula>H7</formula>
    </cfRule>
  </conditionalFormatting>
  <conditionalFormatting sqref="AD8">
    <cfRule type="cellIs" dxfId="0" priority="51" operator="lessThanOrEqual">
      <formula>H8</formula>
    </cfRule>
  </conditionalFormatting>
  <conditionalFormatting sqref="AD9">
    <cfRule type="cellIs" dxfId="0" priority="53" operator="lessThanOrEqual">
      <formula>H9</formula>
    </cfRule>
  </conditionalFormatting>
  <conditionalFormatting sqref="AE10">
    <cfRule type="cellIs" dxfId="0" priority="56" operator="lessThanOrEqual">
      <formula>I10</formula>
    </cfRule>
  </conditionalFormatting>
  <conditionalFormatting sqref="AE11">
    <cfRule type="cellIs" dxfId="0" priority="58" operator="lessThanOrEqual">
      <formula>I11</formula>
    </cfRule>
  </conditionalFormatting>
  <conditionalFormatting sqref="AE12">
    <cfRule type="cellIs" dxfId="0" priority="60" operator="lessThanOrEqual">
      <formula>I12</formula>
    </cfRule>
  </conditionalFormatting>
  <conditionalFormatting sqref="AE13">
    <cfRule type="cellIs" dxfId="0" priority="62" operator="lessThanOrEqual">
      <formula>I13</formula>
    </cfRule>
  </conditionalFormatting>
  <conditionalFormatting sqref="AE14">
    <cfRule type="cellIs" dxfId="0" priority="64" operator="lessThanOrEqual">
      <formula>I14</formula>
    </cfRule>
  </conditionalFormatting>
  <conditionalFormatting sqref="AE7">
    <cfRule type="cellIs" dxfId="0" priority="50" operator="lessThanOrEqual">
      <formula>I7</formula>
    </cfRule>
  </conditionalFormatting>
  <conditionalFormatting sqref="AE8">
    <cfRule type="cellIs" dxfId="0" priority="52" operator="lessThanOrEqual">
      <formula>I8</formula>
    </cfRule>
  </conditionalFormatting>
  <conditionalFormatting sqref="AE9">
    <cfRule type="cellIs" dxfId="0" priority="54" operator="lessThanOrEqual">
      <formula>I9</formula>
    </cfRule>
  </conditionalFormatting>
  <conditionalFormatting sqref="AJ11">
    <cfRule type="cellIs" dxfId="0" priority="65" operator="lessThanOrEqual">
      <formula>H11</formula>
    </cfRule>
  </conditionalFormatting>
  <conditionalFormatting sqref="AK11">
    <cfRule type="cellIs" dxfId="0" priority="66" operator="lessThanOrEqual">
      <formula>I11</formula>
    </cfRule>
  </conditionalFormatting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14">
    <cfRule type="cellIs" dxfId="0" priority="15" operator="lessThanOrEqual">
      <formula>H14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14">
    <cfRule type="cellIs" dxfId="0" priority="16" operator="lessThanOrEqual">
      <formula>I14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0">
    <cfRule type="cellIs" dxfId="0" priority="23" operator="lessThanOrEqual">
      <formula>H10</formula>
    </cfRule>
  </conditionalFormatting>
  <conditionalFormatting sqref="R11">
    <cfRule type="cellIs" dxfId="0" priority="25" operator="lessThanOrEqual">
      <formula>H11</formula>
    </cfRule>
  </conditionalFormatting>
  <conditionalFormatting sqref="R12">
    <cfRule type="cellIs" dxfId="0" priority="27" operator="lessThanOrEqual">
      <formula>H12</formula>
    </cfRule>
  </conditionalFormatting>
  <conditionalFormatting sqref="R13">
    <cfRule type="cellIs" dxfId="0" priority="29" operator="lessThanOrEqual">
      <formula>H13</formula>
    </cfRule>
  </conditionalFormatting>
  <conditionalFormatting sqref="R14">
    <cfRule type="cellIs" dxfId="0" priority="31" operator="lessThanOrEqual">
      <formula>H14</formula>
    </cfRule>
  </conditionalFormatting>
  <conditionalFormatting sqref="R7">
    <cfRule type="cellIs" dxfId="0" priority="17" operator="lessThanOrEqual">
      <formula>H7</formula>
    </cfRule>
  </conditionalFormatting>
  <conditionalFormatting sqref="R8">
    <cfRule type="cellIs" dxfId="0" priority="19" operator="lessThanOrEqual">
      <formula>H8</formula>
    </cfRule>
  </conditionalFormatting>
  <conditionalFormatting sqref="R9">
    <cfRule type="cellIs" dxfId="0" priority="21" operator="lessThanOrEqual">
      <formula>H9</formula>
    </cfRule>
  </conditionalFormatting>
  <conditionalFormatting sqref="S10">
    <cfRule type="cellIs" dxfId="0" priority="24" operator="lessThanOrEqual">
      <formula>I10</formula>
    </cfRule>
  </conditionalFormatting>
  <conditionalFormatting sqref="S11">
    <cfRule type="cellIs" dxfId="0" priority="26" operator="lessThanOrEqual">
      <formula>I11</formula>
    </cfRule>
  </conditionalFormatting>
  <conditionalFormatting sqref="S12">
    <cfRule type="cellIs" dxfId="0" priority="28" operator="lessThanOrEqual">
      <formula>I12</formula>
    </cfRule>
  </conditionalFormatting>
  <conditionalFormatting sqref="S13">
    <cfRule type="cellIs" dxfId="0" priority="30" operator="lessThanOrEqual">
      <formula>I13</formula>
    </cfRule>
  </conditionalFormatting>
  <conditionalFormatting sqref="S14">
    <cfRule type="cellIs" dxfId="0" priority="32" operator="lessThanOrEqual">
      <formula>I14</formula>
    </cfRule>
  </conditionalFormatting>
  <conditionalFormatting sqref="S7">
    <cfRule type="cellIs" dxfId="0" priority="18" operator="lessThanOrEqual">
      <formula>I7</formula>
    </cfRule>
  </conditionalFormatting>
  <conditionalFormatting sqref="S8">
    <cfRule type="cellIs" dxfId="0" priority="20" operator="lessThanOrEqual">
      <formula>I8</formula>
    </cfRule>
  </conditionalFormatting>
  <conditionalFormatting sqref="S9">
    <cfRule type="cellIs" dxfId="0" priority="22" operator="lessThanOrEqual">
      <formula>I9</formula>
    </cfRule>
  </conditionalFormatting>
  <conditionalFormatting sqref="X10">
    <cfRule type="cellIs" dxfId="0" priority="39" operator="lessThanOrEqual">
      <formula>H10</formula>
    </cfRule>
  </conditionalFormatting>
  <conditionalFormatting sqref="X11">
    <cfRule type="cellIs" dxfId="0" priority="41" operator="lessThanOrEqual">
      <formula>H11</formula>
    </cfRule>
  </conditionalFormatting>
  <conditionalFormatting sqref="X12">
    <cfRule type="cellIs" dxfId="0" priority="43" operator="lessThanOrEqual">
      <formula>H12</formula>
    </cfRule>
  </conditionalFormatting>
  <conditionalFormatting sqref="X13">
    <cfRule type="cellIs" dxfId="0" priority="45" operator="lessThanOrEqual">
      <formula>H13</formula>
    </cfRule>
  </conditionalFormatting>
  <conditionalFormatting sqref="X14">
    <cfRule type="cellIs" dxfId="0" priority="47" operator="lessThanOrEqual">
      <formula>H14</formula>
    </cfRule>
  </conditionalFormatting>
  <conditionalFormatting sqref="X7">
    <cfRule type="cellIs" dxfId="0" priority="33" operator="lessThanOrEqual">
      <formula>H7</formula>
    </cfRule>
  </conditionalFormatting>
  <conditionalFormatting sqref="X8">
    <cfRule type="cellIs" dxfId="0" priority="35" operator="lessThanOrEqual">
      <formula>H8</formula>
    </cfRule>
  </conditionalFormatting>
  <conditionalFormatting sqref="X9">
    <cfRule type="cellIs" dxfId="0" priority="37" operator="lessThanOrEqual">
      <formula>H9</formula>
    </cfRule>
  </conditionalFormatting>
  <conditionalFormatting sqref="Y10">
    <cfRule type="cellIs" dxfId="0" priority="40" operator="lessThanOrEqual">
      <formula>I10</formula>
    </cfRule>
  </conditionalFormatting>
  <conditionalFormatting sqref="Y11">
    <cfRule type="cellIs" dxfId="0" priority="42" operator="lessThanOrEqual">
      <formula>I11</formula>
    </cfRule>
  </conditionalFormatting>
  <conditionalFormatting sqref="Y12">
    <cfRule type="cellIs" dxfId="0" priority="44" operator="lessThanOrEqual">
      <formula>I12</formula>
    </cfRule>
  </conditionalFormatting>
  <conditionalFormatting sqref="Y13">
    <cfRule type="cellIs" dxfId="0" priority="46" operator="lessThanOrEqual">
      <formula>I13</formula>
    </cfRule>
  </conditionalFormatting>
  <conditionalFormatting sqref="Y14">
    <cfRule type="cellIs" dxfId="0" priority="48" operator="lessThanOrEqual">
      <formula>I14</formula>
    </cfRule>
  </conditionalFormatting>
  <conditionalFormatting sqref="Y7">
    <cfRule type="cellIs" dxfId="0" priority="34" operator="lessThanOrEqual">
      <formula>I7</formula>
    </cfRule>
  </conditionalFormatting>
  <conditionalFormatting sqref="Y8">
    <cfRule type="cellIs" dxfId="0" priority="36" operator="lessThanOrEqual">
      <formula>I8</formula>
    </cfRule>
  </conditionalFormatting>
  <conditionalFormatting sqref="Y9">
    <cfRule type="cellIs" dxfId="0" priority="38" operator="lessThanOrEqual">
      <formula>I9</formula>
    </cfRule>
  </conditionalFormatting>
  <hyperlinks>
    <hyperlink ref="O7" r:id="rId1"/>
    <hyperlink ref="U7" r:id="rId2"/>
    <hyperlink ref="AA7" r:id="rId3"/>
    <hyperlink ref="AG7" r:id="rId4"/>
    <hyperlink ref="O8" r:id="rId5"/>
    <hyperlink ref="U8" r:id="rId6"/>
    <hyperlink ref="AA8" r:id="rId7"/>
    <hyperlink ref="AG8" r:id="rId8"/>
    <hyperlink ref="O9" r:id="rId9"/>
    <hyperlink ref="U9" r:id="rId10"/>
    <hyperlink ref="AA9" r:id="rId11"/>
    <hyperlink ref="AG9" r:id="rId12"/>
    <hyperlink ref="AM9" r:id="rId13"/>
    <hyperlink ref="O10" r:id="rId14"/>
    <hyperlink ref="U10" r:id="rId15"/>
    <hyperlink ref="AA10" r:id="rId16"/>
    <hyperlink ref="AG10" r:id="rId17"/>
    <hyperlink ref="O11" r:id="rId18"/>
    <hyperlink ref="U11" r:id="rId19"/>
    <hyperlink ref="AA11" r:id="rId20"/>
    <hyperlink ref="AG11" r:id="rId21"/>
    <hyperlink ref="AM11" r:id="rId22"/>
    <hyperlink ref="O12" r:id="rId23"/>
    <hyperlink ref="U12" r:id="rId24"/>
    <hyperlink ref="AA12" r:id="rId25"/>
    <hyperlink ref="AG12" r:id="rId26"/>
    <hyperlink ref="O13" r:id="rId27"/>
    <hyperlink ref="U13" r:id="rId28"/>
    <hyperlink ref="AA13" r:id="rId29"/>
    <hyperlink ref="AG13" r:id="rId30"/>
    <hyperlink ref="AM13" r:id="rId31"/>
    <hyperlink ref="O14" r:id="rId32"/>
    <hyperlink ref="U14" r:id="rId33"/>
    <hyperlink ref="AA14" r:id="rId34"/>
    <hyperlink ref="AG14" r:id="rId35"/>
  </hyperlinks>
  <pageMargins left="0.7" right="0.7" top="0.75" bottom="0.75" header="0.3" footer="0.3"/>
  <legacy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powersupply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2017-06-02T18:09:39Z</dcterms:created>
  <dcterms:modified xsi:type="dcterms:W3CDTF">2017-06-02T18:09:39Z</dcterms:modified>
</cp:coreProperties>
</file>