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over" sheetId="1" r:id="rId1"/>
  </sheets>
  <definedNames>
    <definedName name="BoardQty">'crossover'!$I$1</definedName>
    <definedName name="digikey_part_data">'crossover'!$J$5:$O$32</definedName>
    <definedName name="farnell_part_data">'crossover'!$P$5:$U$32</definedName>
    <definedName name="global_part_data">'crossover'!$A$5:$I$32</definedName>
    <definedName name="mouser_part_data">'crossover'!$V$5:$AA$32</definedName>
    <definedName name="newark_part_data">'crossover'!$AB$5:$AG$32</definedName>
    <definedName name="rs_part_data">'crossover'!$AH$5:$AM$32</definedName>
    <definedName name="TotalCost">'crossover'!$I$2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<sst xmlns="http://schemas.openxmlformats.org/spreadsheetml/2006/main" count="286" uniqueCount="181">
  <si>
    <t>Global Part Info</t>
  </si>
  <si>
    <t>Value</t>
  </si>
  <si>
    <t>Manf#</t>
  </si>
  <si>
    <t>Ext$</t>
  </si>
  <si>
    <t>Unit$</t>
  </si>
  <si>
    <t>Qty</t>
  </si>
  <si>
    <t>Desc</t>
  </si>
  <si>
    <t>Manf</t>
  </si>
  <si>
    <t>Refs</t>
  </si>
  <si>
    <t>Footprint</t>
  </si>
  <si>
    <t>T1</t>
  </si>
  <si>
    <t>TRANSFO_3</t>
  </si>
  <si>
    <t>VPS24-5400</t>
  </si>
  <si>
    <t>C1,C3,C4,C6,C9,C14,C21,C26,C33,C34,C36,C38,C40,C43,C45,C46,C48,C50</t>
  </si>
  <si>
    <t>100n</t>
  </si>
  <si>
    <t>K104K15X7RF53L2</t>
  </si>
  <si>
    <t>Capacitors_ThroughHole:C_Disc_D3_P2.5</t>
  </si>
  <si>
    <t>R1,R37,R39,R40,R42-R45</t>
  </si>
  <si>
    <t>2K2</t>
  </si>
  <si>
    <t>Resistors_ThroughHole:Resistor_Horizontal_RM7mm</t>
  </si>
  <si>
    <t>C32,C35,C39,C44,C47</t>
  </si>
  <si>
    <t>1000u</t>
  </si>
  <si>
    <t>108CKS025M</t>
  </si>
  <si>
    <t>Capacitors_ThroughHole:C_Radial_D10_L20_P5</t>
  </si>
  <si>
    <t>novalue1</t>
  </si>
  <si>
    <t>connector for dual pot</t>
  </si>
  <si>
    <t>3-641535-6</t>
  </si>
  <si>
    <t>R24,R30</t>
  </si>
  <si>
    <t>68K</t>
  </si>
  <si>
    <t>Resistors_ThroughHole:Resistor_Horizontal_RM10mm</t>
  </si>
  <si>
    <t>P1,P2</t>
  </si>
  <si>
    <t>CONN_01X03</t>
  </si>
  <si>
    <t>1935174</t>
  </si>
  <si>
    <t>Terminal_Blocks:TerminalBlock_Pheonix_MKDS1.5-3pol</t>
  </si>
  <si>
    <t>U3,U5</t>
  </si>
  <si>
    <t>TDA7292</t>
  </si>
  <si>
    <t>tda7292</t>
  </si>
  <si>
    <t>TO_SOT_Packages_THT:Multiwatt_15_Vertical</t>
  </si>
  <si>
    <t>P3,P4</t>
  </si>
  <si>
    <t>CONN_01X04</t>
  </si>
  <si>
    <t>1935187</t>
  </si>
  <si>
    <t>Terminal_Blocks:TerminalBlock_Pheonix_MKDS1.5-4pol</t>
  </si>
  <si>
    <t>D1</t>
  </si>
  <si>
    <t>Diode_Bridge</t>
  </si>
  <si>
    <t>GBU8J-BP</t>
  </si>
  <si>
    <t>Diodes_ThroughHole:Diode_Bridge_18.5x5.5</t>
  </si>
  <si>
    <t>R29,R35</t>
  </si>
  <si>
    <t>560R</t>
  </si>
  <si>
    <t>U1</t>
  </si>
  <si>
    <t>TL072</t>
  </si>
  <si>
    <t>tl072</t>
  </si>
  <si>
    <t>Housings_DIP:DIP-8_W7.62mm</t>
  </si>
  <si>
    <t>R27,R33</t>
  </si>
  <si>
    <t>18K</t>
  </si>
  <si>
    <t>U2,U4,U6</t>
  </si>
  <si>
    <t>TL074</t>
  </si>
  <si>
    <t>tl074cn</t>
  </si>
  <si>
    <t>Housings_DIP:DIP-14_W7.62mm</t>
  </si>
  <si>
    <t>R38,R41,R46,R47</t>
  </si>
  <si>
    <t>Rph</t>
  </si>
  <si>
    <t>R2,R3</t>
  </si>
  <si>
    <t>1K 1W</t>
  </si>
  <si>
    <t>ROX1SJ1K0</t>
  </si>
  <si>
    <t>Resistors_ThroughHole:Resistor_Horizontal_RM15mm</t>
  </si>
  <si>
    <t>R26,R28,R31,R34</t>
  </si>
  <si>
    <t>4.8R</t>
  </si>
  <si>
    <t>RV2,RV3</t>
  </si>
  <si>
    <t>1K POT</t>
  </si>
  <si>
    <t>3306P-1-104</t>
  </si>
  <si>
    <t>Potentiometers:Potentiometer_Bourns_3339P_Angular_ScrewUp</t>
  </si>
  <si>
    <t>C7,C8,C10-C13,C15-C20,C22-C25,C27-C30,C49,C51-C53</t>
  </si>
  <si>
    <t>FG26C0G1H104JNT06</t>
  </si>
  <si>
    <t>Capacitors_ThroughHole:C_Disc_D6_P5</t>
  </si>
  <si>
    <t>R4-R23</t>
  </si>
  <si>
    <t>R</t>
  </si>
  <si>
    <t>MCMF0W4FF1101A50</t>
  </si>
  <si>
    <t>R36</t>
  </si>
  <si>
    <t>1K</t>
  </si>
  <si>
    <t>CFR16J1K0</t>
  </si>
  <si>
    <t>novalue2</t>
  </si>
  <si>
    <t>dual pot</t>
  </si>
  <si>
    <t>PTD902-2015F-A103</t>
  </si>
  <si>
    <t>R25,R32</t>
  </si>
  <si>
    <t>1K5</t>
  </si>
  <si>
    <t>C31,C37,C41,C42</t>
  </si>
  <si>
    <t>1u</t>
  </si>
  <si>
    <t>105CKR050M</t>
  </si>
  <si>
    <t>Capacitors_ThroughHole:C_Radial_D5_L11_P2</t>
  </si>
  <si>
    <t>C2,C5</t>
  </si>
  <si>
    <t>6800u</t>
  </si>
  <si>
    <t>UVR1H682MRD</t>
  </si>
  <si>
    <t>Capacitors_ThroughHole:C_Radial_D22_L41_P10</t>
  </si>
  <si>
    <t>RV1</t>
  </si>
  <si>
    <t>DUAL_POT</t>
  </si>
  <si>
    <t>640456-6</t>
  </si>
  <si>
    <t>Connectors_Molex:Molex_KK-6410-06_06x2.54mm_Straight</t>
  </si>
  <si>
    <t>Board Qty:</t>
  </si>
  <si>
    <t>Total Cost:</t>
  </si>
  <si>
    <t>Unit Cost:</t>
  </si>
  <si>
    <t>Digi-Key</t>
  </si>
  <si>
    <t>Purch</t>
  </si>
  <si>
    <t>Cat#</t>
  </si>
  <si>
    <t>Doc</t>
  </si>
  <si>
    <t>Avail</t>
  </si>
  <si>
    <t>Link</t>
  </si>
  <si>
    <t>237-1277-ND</t>
  </si>
  <si>
    <t>BC3324-ND</t>
  </si>
  <si>
    <t>1572-1059-ND</t>
  </si>
  <si>
    <t>A34825-ND</t>
  </si>
  <si>
    <t>277-1578-ND</t>
  </si>
  <si>
    <t>497-11952-5-ND</t>
  </si>
  <si>
    <t>277-1579-ND</t>
  </si>
  <si>
    <t>GBU8J-BPMS-ND</t>
  </si>
  <si>
    <t>296-1775-5-ND</t>
  </si>
  <si>
    <t>296-1777-5-ND</t>
  </si>
  <si>
    <t>A105922CT-ND</t>
  </si>
  <si>
    <t>3306P-104-ND</t>
  </si>
  <si>
    <t>445-173396-1-ND</t>
  </si>
  <si>
    <t>A104669CT-ND</t>
  </si>
  <si>
    <t>PTD902-2015F-A103-ND</t>
  </si>
  <si>
    <t>1572-1269-ND</t>
  </si>
  <si>
    <t>493-1117-ND</t>
  </si>
  <si>
    <t>A1923-ND</t>
  </si>
  <si>
    <t>Farnell</t>
  </si>
  <si>
    <t>4568953</t>
  </si>
  <si>
    <t>1141775</t>
  </si>
  <si>
    <t>1167934</t>
  </si>
  <si>
    <t>1776050</t>
  </si>
  <si>
    <t>4084918</t>
  </si>
  <si>
    <t>1459704</t>
  </si>
  <si>
    <t>2749039</t>
  </si>
  <si>
    <t>1738587</t>
  </si>
  <si>
    <t>108242</t>
  </si>
  <si>
    <t>2410961</t>
  </si>
  <si>
    <t>2329486</t>
  </si>
  <si>
    <t>2396034</t>
  </si>
  <si>
    <t>1167925</t>
  </si>
  <si>
    <t>1898737</t>
  </si>
  <si>
    <t>588611</t>
  </si>
  <si>
    <t>Mouser</t>
  </si>
  <si>
    <t>553-VPS245400</t>
  </si>
  <si>
    <t>594-K104K15X7RF53L2</t>
  </si>
  <si>
    <t>598-108CKS025M</t>
  </si>
  <si>
    <t>571-3-641535-6</t>
  </si>
  <si>
    <t>651-1935174</t>
  </si>
  <si>
    <t>511-TDA7292</t>
  </si>
  <si>
    <t>651-1935187</t>
  </si>
  <si>
    <t>833-GBU8J-BP</t>
  </si>
  <si>
    <t>595-TL074CN</t>
  </si>
  <si>
    <t>279-ROX1S1K0</t>
  </si>
  <si>
    <t>652-3306P-1-104</t>
  </si>
  <si>
    <t>810-FG26C0G1H104JNT6</t>
  </si>
  <si>
    <t>Not Assigned</t>
  </si>
  <si>
    <t>652-PTD902-2015FA103</t>
  </si>
  <si>
    <t>598-105CKR050M</t>
  </si>
  <si>
    <t>647-UVR1H682MRD</t>
  </si>
  <si>
    <t>571-6404566</t>
  </si>
  <si>
    <t>Newark</t>
  </si>
  <si>
    <t>79K1712</t>
  </si>
  <si>
    <t>67C2584</t>
  </si>
  <si>
    <t>69K7863</t>
  </si>
  <si>
    <t>96Y1260</t>
  </si>
  <si>
    <t>70R0065</t>
  </si>
  <si>
    <t>52R2330</t>
  </si>
  <si>
    <t>70R0067</t>
  </si>
  <si>
    <t>69R5483</t>
  </si>
  <si>
    <t>07C7623</t>
  </si>
  <si>
    <t>60K6990</t>
  </si>
  <si>
    <t>34R4768</t>
  </si>
  <si>
    <t>46F1088</t>
  </si>
  <si>
    <t>92Y8643</t>
  </si>
  <si>
    <t>59K8658</t>
  </si>
  <si>
    <t>95W5700</t>
  </si>
  <si>
    <t>75K7874</t>
  </si>
  <si>
    <t>69K7854</t>
  </si>
  <si>
    <t>55K2139</t>
  </si>
  <si>
    <t>90F5645</t>
  </si>
  <si>
    <t>Rs Components</t>
  </si>
  <si>
    <t>852-3273</t>
  </si>
  <si>
    <t>548-7244</t>
  </si>
  <si>
    <t>488-5366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</si>
</sst>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triad-magnetics/VPS24-5400/237-1277-ND/666163" TargetMode="External"/><Relationship Id="rId2" Type="http://schemas.openxmlformats.org/officeDocument/2006/relationships/hyperlink" Target="http://it.farnell.com/webapp/wcs/stores/servlet/Search?catalogId=15001&amp;langId=-4&amp;storeId=10165&amp;gs=true&amp;st=VPS24-5400%20" TargetMode="External"/><Relationship Id="rId3" Type="http://schemas.openxmlformats.org/officeDocument/2006/relationships/hyperlink" Target="http://www.mouser.com/Search/Refine.aspx?Keyword=VPS24-5400%20" TargetMode="External"/><Relationship Id="rId4" Type="http://schemas.openxmlformats.org/officeDocument/2006/relationships/hyperlink" Target="http://www.newark.com/webapp/wcs/stores/servlet/Search?catalogId=15003&amp;langId=-1&amp;storeId=10194&amp;gs=true&amp;st=VPS24-5400%20" TargetMode="External"/><Relationship Id="rId5" Type="http://schemas.openxmlformats.org/officeDocument/2006/relationships/hyperlink" Target="http://www.digikey.com/scripts/DkSearch/dksus.dll?WT.z_header=search_go&amp;lang=en&amp;keywords=K104K15X7RF53L2%20" TargetMode="External"/><Relationship Id="rId6" Type="http://schemas.openxmlformats.org/officeDocument/2006/relationships/hyperlink" Target="http://it.farnell.com/webapp/wcs/stores/servlet/Search?catalogId=15001&amp;langId=-4&amp;storeId=10165&amp;gs=true&amp;st=K104K15X7RF53L2%20" TargetMode="External"/><Relationship Id="rId7" Type="http://schemas.openxmlformats.org/officeDocument/2006/relationships/hyperlink" Target="http://www.mouser.com/Search/Refine.aspx?Keyword=K104K15X7RF53L2%20" TargetMode="External"/><Relationship Id="rId8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9" Type="http://schemas.openxmlformats.org/officeDocument/2006/relationships/hyperlink" Target="http://it.rs-online.com/web/c/?searchTerm=K104K15X7RF53L2%20" TargetMode="External"/><Relationship Id="rId10" Type="http://schemas.openxmlformats.org/officeDocument/2006/relationships/hyperlink" Target="http://www.digikey.com/scripts/DkSearch/dksus.dll?WT.z_header=search_go&amp;lang=en&amp;keywords=108CKS025M%20" TargetMode="External"/><Relationship Id="rId11" Type="http://schemas.openxmlformats.org/officeDocument/2006/relationships/hyperlink" Target="http://it.farnell.com/webapp/wcs/stores/servlet/Search?catalogId=15001&amp;langId=-4&amp;storeId=10165&amp;gs=true&amp;st=108CKS025M%20" TargetMode="External"/><Relationship Id="rId12" Type="http://schemas.openxmlformats.org/officeDocument/2006/relationships/hyperlink" Target="http://www.mouser.com/Search/Refine.aspx?Keyword=108CKS025M%20" TargetMode="External"/><Relationship Id="rId13" Type="http://schemas.openxmlformats.org/officeDocument/2006/relationships/hyperlink" Target="http://www.newark.com/illinois-capacitor/108cks025m/aluminum-electrolytic-capacitor/dp/69K7863" TargetMode="External"/><Relationship Id="rId14" Type="http://schemas.openxmlformats.org/officeDocument/2006/relationships/hyperlink" Target="http://www.digikey.com/scripts/DkSearch/dksus.dll?WT.z_header=search_go&amp;lang=en&amp;keywords=3-641535-6%20" TargetMode="External"/><Relationship Id="rId15" Type="http://schemas.openxmlformats.org/officeDocument/2006/relationships/hyperlink" Target="http://www.mouser.com/Search/Refine.aspx?Keyword=3-641535-6%20" TargetMode="External"/><Relationship Id="rId16" Type="http://schemas.openxmlformats.org/officeDocument/2006/relationships/hyperlink" Target="http://www.newark.com/webapp/wcs/stores/servlet/Search?catalogId=15003&amp;langId=-1&amp;storeId=10194&amp;gs=true&amp;st=3-641535-6%20" TargetMode="External"/><Relationship Id="rId17" Type="http://schemas.openxmlformats.org/officeDocument/2006/relationships/hyperlink" Target="http://www.digikey.com/scripts/DkSearch/dksus.dll?WT.z_header=search_go&amp;lang=en&amp;keywords=1935174%20" TargetMode="External"/><Relationship Id="rId18" Type="http://schemas.openxmlformats.org/officeDocument/2006/relationships/hyperlink" Target="http://www.mouser.com/Search/../ProductDetail/Phoenix-Contact/1935174/?qs=sGAEpiMZZMv8kklI404QlRtyRP1DYqWx" TargetMode="External"/><Relationship Id="rId19" Type="http://schemas.openxmlformats.org/officeDocument/2006/relationships/hyperlink" Target="http://www.newark.com/webapp/wcs/stores/servlet/Search?catalogId=15003&amp;langId=-1&amp;storeId=10194&amp;gs=true&amp;st=1935174%20" TargetMode="External"/><Relationship Id="rId20" Type="http://schemas.openxmlformats.org/officeDocument/2006/relationships/hyperlink" Target="http://it.rs-online.com/web/c/?searchTerm=1935174%20" TargetMode="External"/><Relationship Id="rId21" Type="http://schemas.openxmlformats.org/officeDocument/2006/relationships/hyperlink" Target="http://www.digikey.com/scripts/DkSearch/dksus.dll?WT.z_header=search_go&amp;lang=en&amp;keywords=tda7292%20" TargetMode="External"/><Relationship Id="rId22" Type="http://schemas.openxmlformats.org/officeDocument/2006/relationships/hyperlink" Target="http://it.farnell.com/webapp/wcs/stores/servlet/Search?catalogId=15001&amp;langId=-4&amp;storeId=10165&amp;gs=true&amp;st=tda7292%20" TargetMode="External"/><Relationship Id="rId23" Type="http://schemas.openxmlformats.org/officeDocument/2006/relationships/hyperlink" Target="http://www.mouser.com/Search/Refine.aspx?Keyword=tda7292%20" TargetMode="External"/><Relationship Id="rId24" Type="http://schemas.openxmlformats.org/officeDocument/2006/relationships/hyperlink" Target="http://www.newark.com/webapp/wcs/stores/servlet/Search?catalogId=15003&amp;langId=-1&amp;storeId=10194&amp;gs=true&amp;st=tda7292%20" TargetMode="External"/><Relationship Id="rId25" Type="http://schemas.openxmlformats.org/officeDocument/2006/relationships/hyperlink" Target="http://www.digikey.com/scripts/DkSearch/dksus.dll?WT.z_header=search_go&amp;lang=en&amp;keywords=277-1579-ND%20" TargetMode="External"/><Relationship Id="rId26" Type="http://schemas.openxmlformats.org/officeDocument/2006/relationships/hyperlink" Target="http://www.mouser.com/Search/../ProductDetail/Phoenix-Contact/1935187/?qs=sGAEpiMZZMv8kklI404QlSsyX35pXTxu" TargetMode="External"/><Relationship Id="rId27" Type="http://schemas.openxmlformats.org/officeDocument/2006/relationships/hyperlink" Target="http://www.newark.com/webapp/wcs/stores/servlet/Search?catalogId=15003&amp;langId=-1&amp;storeId=10194&amp;gs=true&amp;st=1935187%20" TargetMode="External"/><Relationship Id="rId28" Type="http://schemas.openxmlformats.org/officeDocument/2006/relationships/hyperlink" Target="http://www.digikey.com/scripts/DkSearch/dksus.dll?WT.z_header=search_go&amp;lang=en&amp;keywords=GBU8J-BP%20" TargetMode="External"/><Relationship Id="rId29" Type="http://schemas.openxmlformats.org/officeDocument/2006/relationships/hyperlink" Target="http://it.farnell.com/webapp/wcs/stores/servlet/Search?catalogId=15001&amp;langId=-4&amp;storeId=10165&amp;gs=true&amp;st=GBU8J-BP%20" TargetMode="External"/><Relationship Id="rId30" Type="http://schemas.openxmlformats.org/officeDocument/2006/relationships/hyperlink" Target="http://www.mouser.com/Search/Refine.aspx?Keyword=GBU8J-BP%20" TargetMode="External"/><Relationship Id="rId31" Type="http://schemas.openxmlformats.org/officeDocument/2006/relationships/hyperlink" Target="http://www.newark.com/webapp/wcs/stores/servlet/Search?catalogId=15003&amp;langId=-1&amp;storeId=10194&amp;gs=true&amp;st=GBU8J-BP%20" TargetMode="External"/><Relationship Id="rId32" Type="http://schemas.openxmlformats.org/officeDocument/2006/relationships/hyperlink" Target="http://www.digikey.com/product-detail/en/texas-instruments/TL072CP/296-1775-5-ND/277421" TargetMode="External"/><Relationship Id="rId33" Type="http://schemas.openxmlformats.org/officeDocument/2006/relationships/hyperlink" Target="http://it.farnell.com/texas-instruments/tl072ip/ic-op-amp-jfet-pdip8/dp/1459704" TargetMode="External"/><Relationship Id="rId34" Type="http://schemas.openxmlformats.org/officeDocument/2006/relationships/hyperlink" Target="http://www.newark.com/texas-instruments/tl072ip/op-amp-3mhz-13v-us-dip-8/dp/07C7623" TargetMode="External"/><Relationship Id="rId35" Type="http://schemas.openxmlformats.org/officeDocument/2006/relationships/hyperlink" Target="http://www.digikey.com/product-detail/en/texas-instruments/TL074CN/296-1777-5-ND/277423" TargetMode="External"/><Relationship Id="rId36" Type="http://schemas.openxmlformats.org/officeDocument/2006/relationships/hyperlink" Target="http://it.farnell.com/texas-instruments/tl074cn/amp-op-3mhz-1mhz-13v-us-dip-14/dp/2749039" TargetMode="External"/><Relationship Id="rId37" Type="http://schemas.openxmlformats.org/officeDocument/2006/relationships/hyperlink" Target="http://www.mouser.com/Search/../ProductDetail/Texas-Instruments/TL074CN/?qs=sGAEpiMZZMtCHixnSjNA6NVXWo9AXLOeoUCxMTuUhxw%3d" TargetMode="External"/><Relationship Id="rId38" Type="http://schemas.openxmlformats.org/officeDocument/2006/relationships/hyperlink" Target="http://www.newark.com/texas-instruments/tl074cn/op-amp-3mhz-13v-us-10mv-dip-14/dp/60K6990" TargetMode="External"/><Relationship Id="rId39" Type="http://schemas.openxmlformats.org/officeDocument/2006/relationships/hyperlink" Target="http://www.digikey.com/product-detail/en/te-connectivity-passive-product/ROX1SJ1K0/A105922CT-ND/3477477" TargetMode="External"/><Relationship Id="rId40" Type="http://schemas.openxmlformats.org/officeDocument/2006/relationships/hyperlink" Target="http://it.farnell.com/webapp/wcs/stores/servlet/Search?catalogId=15001&amp;langId=-4&amp;storeId=10165&amp;gs=true&amp;st=ROX1SJ1K0%20" TargetMode="External"/><Relationship Id="rId41" Type="http://schemas.openxmlformats.org/officeDocument/2006/relationships/hyperlink" Target="http://www.mouser.com/Search/Refine.aspx?Keyword=ROX1SJ1K0%20" TargetMode="External"/><Relationship Id="rId42" Type="http://schemas.openxmlformats.org/officeDocument/2006/relationships/hyperlink" Target="http://www.newark.com/webapp/wcs/stores/servlet/Search?catalogId=15003&amp;langId=-1&amp;storeId=10194&amp;gs=true&amp;st=ROX1SJ1K0%20" TargetMode="External"/><Relationship Id="rId43" Type="http://schemas.openxmlformats.org/officeDocument/2006/relationships/hyperlink" Target="http://www.digikey.com/scripts/DkSearch/dksus.dll?WT.z_header=search_go&amp;lang=en&amp;keywords=3306P-1-104%20" TargetMode="External"/><Relationship Id="rId44" Type="http://schemas.openxmlformats.org/officeDocument/2006/relationships/hyperlink" Target="http://it.farnell.com/webapp/wcs/stores/servlet/Search?catalogId=15001&amp;langId=-4&amp;storeId=10165&amp;gs=true&amp;st=3306P-1-104%20" TargetMode="External"/><Relationship Id="rId45" Type="http://schemas.openxmlformats.org/officeDocument/2006/relationships/hyperlink" Target="http://www.mouser.com/Search/Refine.aspx?Keyword=3306P-1-104%20" TargetMode="External"/><Relationship Id="rId46" Type="http://schemas.openxmlformats.org/officeDocument/2006/relationships/hyperlink" Target="http://www.newark.com/webapp/wcs/stores/servlet/Search?catalogId=15003&amp;langId=-1&amp;storeId=10194&amp;gs=true&amp;st=3306P-1-104%20" TargetMode="External"/><Relationship Id="rId47" Type="http://schemas.openxmlformats.org/officeDocument/2006/relationships/hyperlink" Target="http://it.rs-online.com/web/c/?searchTerm=3306P-1-104%20" TargetMode="External"/><Relationship Id="rId48" Type="http://schemas.openxmlformats.org/officeDocument/2006/relationships/hyperlink" Target="http://www.digikey.com/product-detail/en/tdk-corporation/FG26C0G1H104JNT06/445-173396-1-ND/5812001" TargetMode="External"/><Relationship Id="rId49" Type="http://schemas.openxmlformats.org/officeDocument/2006/relationships/hyperlink" Target="http://www.mouser.com/Search/Refine.aspx?Keyword=FG26C0G1H104JNT06%20" TargetMode="External"/><Relationship Id="rId50" Type="http://schemas.openxmlformats.org/officeDocument/2006/relationships/hyperlink" Target="http://www.newark.com/webapp/wcs/stores/servlet/Search?catalogId=15003&amp;langId=-1&amp;storeId=10194&amp;gs=true&amp;st=FG26C0G1H104JNT06%20" TargetMode="External"/><Relationship Id="rId51" Type="http://schemas.openxmlformats.org/officeDocument/2006/relationships/hyperlink" Target="http://it.farnell.com/multicomp/mcmf0w4ff1101a50/metal-film-resistor-1-1kohm-250mw/dp/2410961" TargetMode="External"/><Relationship Id="rId52" Type="http://schemas.openxmlformats.org/officeDocument/2006/relationships/hyperlink" Target="http://www.newark.com/multicomp/mcmf0w4ff1101a50/metal-film-resistor-1-1kohm-250mw/dp/59K8658" TargetMode="External"/><Relationship Id="rId53" Type="http://schemas.openxmlformats.org/officeDocument/2006/relationships/hyperlink" Target="http://www.digikey.com/product-detail/en/te-connectivity-passive-product/CFR16J1K0/A104669CT-ND/3313506" TargetMode="External"/><Relationship Id="rId54" Type="http://schemas.openxmlformats.org/officeDocument/2006/relationships/hyperlink" Target="http://it.farnell.com/webapp/wcs/stores/servlet/Search?catalogId=15001&amp;langId=-4&amp;storeId=10165&amp;gs=true&amp;st=CFR16J1K0%20" TargetMode="External"/><Relationship Id="rId55" Type="http://schemas.openxmlformats.org/officeDocument/2006/relationships/hyperlink" Target="http://www.mouser.com/Search/../ProductDetail/TE-Connectivity/CFR16J1K0/?qs=sGAEpiMZZMu61qfTUdNhG05q5R9Z8%252b9s2jRY4Jus%252bXk%3d" TargetMode="External"/><Relationship Id="rId56" Type="http://schemas.openxmlformats.org/officeDocument/2006/relationships/hyperlink" Target="http://www.newark.com/webapp/wcs/stores/servlet/Search?catalogId=15003&amp;langId=-1&amp;storeId=10194&amp;gs=true&amp;st=CFR16J1K0%20" TargetMode="External"/><Relationship Id="rId57" Type="http://schemas.openxmlformats.org/officeDocument/2006/relationships/hyperlink" Target="http://www.digikey.com/scripts/DkSearch/dksus.dll?WT.z_header=search_go&amp;lang=en&amp;keywords=PTD902-2015F-A103%20" TargetMode="External"/><Relationship Id="rId58" Type="http://schemas.openxmlformats.org/officeDocument/2006/relationships/hyperlink" Target="http://it.farnell.com/webapp/wcs/stores/servlet/Search?catalogId=15001&amp;langId=-4&amp;storeId=10165&amp;gs=true&amp;st=PTD902-2015F-A103%20" TargetMode="External"/><Relationship Id="rId59" Type="http://schemas.openxmlformats.org/officeDocument/2006/relationships/hyperlink" Target="http://www.mouser.com/Search/Refine.aspx?Keyword=PTD902-2015F-A103%20" TargetMode="External"/><Relationship Id="rId60" Type="http://schemas.openxmlformats.org/officeDocument/2006/relationships/hyperlink" Target="http://www.newark.com/webapp/wcs/stores/servlet/Search?catalogId=15003&amp;langId=-1&amp;storeId=10194&amp;gs=true&amp;st=PTD902-2015F-A103%20" TargetMode="External"/><Relationship Id="rId61" Type="http://schemas.openxmlformats.org/officeDocument/2006/relationships/hyperlink" Target="http://www.digikey.com/scripts/DkSearch/dksus.dll?WT.z_header=search_go&amp;lang=en&amp;keywords=105CKR050M%20" TargetMode="External"/><Relationship Id="rId62" Type="http://schemas.openxmlformats.org/officeDocument/2006/relationships/hyperlink" Target="http://it.farnell.com/webapp/wcs/stores/servlet/Search?catalogId=15001&amp;langId=-4&amp;storeId=10165&amp;gs=true&amp;st=105CKR050M%20" TargetMode="External"/><Relationship Id="rId63" Type="http://schemas.openxmlformats.org/officeDocument/2006/relationships/hyperlink" Target="http://www.mouser.com/Search/Refine.aspx?Keyword=105CKR050M%20" TargetMode="External"/><Relationship Id="rId64" Type="http://schemas.openxmlformats.org/officeDocument/2006/relationships/hyperlink" Target="http://www.newark.com/webapp/wcs/stores/servlet/Search?catalogId=15003&amp;langId=-1&amp;storeId=10194&amp;gs=true&amp;st=105CKR050M%20" TargetMode="External"/><Relationship Id="rId65" Type="http://schemas.openxmlformats.org/officeDocument/2006/relationships/hyperlink" Target="http://www.digikey.com/product-detail/en/nichicon/UVR1H682MRD/493-1117-ND/588858" TargetMode="External"/><Relationship Id="rId66" Type="http://schemas.openxmlformats.org/officeDocument/2006/relationships/hyperlink" Target="http://it.farnell.com/webapp/wcs/stores/servlet/Search?catalogId=15001&amp;langId=-4&amp;storeId=10165&amp;gs=true&amp;st=UVR1H682MRD%20" TargetMode="External"/><Relationship Id="rId67" Type="http://schemas.openxmlformats.org/officeDocument/2006/relationships/hyperlink" Target="http://www.mouser.com/Search/../ProductDetail/Nichicon/UVR1H682MRD/?qs=sGAEpiMZZMtZ1n0r9vR22afkwEr%252bqyzvcB2dMpv0I9o%3d" TargetMode="External"/><Relationship Id="rId68" Type="http://schemas.openxmlformats.org/officeDocument/2006/relationships/hyperlink" Target="http://www.newark.com/nichicon/uvr1h682mrd/aluminum-electrolytic-capacitor/dp/55K2139" TargetMode="External"/><Relationship Id="rId69" Type="http://schemas.openxmlformats.org/officeDocument/2006/relationships/hyperlink" Target="http://www.digikey.com/product-detail/en/te-connectivity-amp-connectors/640456-6/A1923-ND/109008" TargetMode="External"/><Relationship Id="rId70" Type="http://schemas.openxmlformats.org/officeDocument/2006/relationships/hyperlink" Target="http://it.farnell.com/amp-te-connectivity/640456-6/header-vertical-0-1-6way/dp/588611" TargetMode="External"/><Relationship Id="rId71" Type="http://schemas.openxmlformats.org/officeDocument/2006/relationships/hyperlink" Target="http://www.mouser.com/Search/../ProductDetail/TE-Connectivity-AMP/640456-6/?qs=sGAEpiMZZMs%252bGHln7q6pm5E1Eb6qwPl2nSMFcukrLdA%3d" TargetMode="External"/><Relationship Id="rId72" Type="http://schemas.openxmlformats.org/officeDocument/2006/relationships/hyperlink" Target="http://www.newark.com/amp-te-connectivity/640456-6/wire-board-connector-header-6/dp/90F5645" TargetMode="External"/><Relationship Id="rId73" Type="http://schemas.openxmlformats.org/officeDocument/2006/relationships/vmlDrawing" Target="../drawings/vmlDrawing1.vml"/><Relationship Id="rId7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96</v>
      </c>
      <c r="I1" s="2">
        <v>100</v>
      </c>
    </row>
    <row r="2" spans="1:39">
      <c r="H2" s="3" t="s">
        <v>97</v>
      </c>
      <c r="I2" s="4">
        <f>sum(I7:I32)</f>
        <v>0</v>
      </c>
      <c r="M2" s="4">
        <f>sum(M7:M32)</f>
        <v>0</v>
      </c>
      <c r="S2" s="4">
        <f>sum(S7:S32)</f>
        <v>0</v>
      </c>
      <c r="Y2" s="4">
        <f>sum(Y7:Y32)</f>
        <v>0</v>
      </c>
      <c r="AE2" s="4">
        <f>sum(AE7:AE32)</f>
        <v>0</v>
      </c>
      <c r="AK2" s="4">
        <f>sum(AK7:AK32)</f>
        <v>0</v>
      </c>
    </row>
    <row r="3" spans="1:39">
      <c r="H3" s="3" t="s">
        <v>98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99</v>
      </c>
      <c r="K5" s="7"/>
      <c r="L5" s="7"/>
      <c r="M5" s="7"/>
      <c r="N5" s="7"/>
      <c r="O5" s="7"/>
      <c r="P5" s="8" t="s">
        <v>123</v>
      </c>
      <c r="Q5" s="8"/>
      <c r="R5" s="8"/>
      <c r="S5" s="8"/>
      <c r="T5" s="8"/>
      <c r="U5" s="8"/>
      <c r="V5" s="9" t="s">
        <v>139</v>
      </c>
      <c r="W5" s="9"/>
      <c r="X5" s="9"/>
      <c r="Y5" s="9"/>
      <c r="Z5" s="9"/>
      <c r="AA5" s="9"/>
      <c r="AB5" s="10" t="s">
        <v>157</v>
      </c>
      <c r="AC5" s="10"/>
      <c r="AD5" s="10"/>
      <c r="AE5" s="10"/>
      <c r="AF5" s="10"/>
      <c r="AG5" s="10"/>
      <c r="AH5" s="11" t="s">
        <v>177</v>
      </c>
      <c r="AI5" s="11"/>
      <c r="AJ5" s="11"/>
      <c r="AK5" s="11"/>
      <c r="AL5" s="11"/>
      <c r="AM5" s="11"/>
    </row>
    <row r="6" spans="1:39">
      <c r="A6" s="12" t="s">
        <v>8</v>
      </c>
      <c r="B6" s="12" t="s">
        <v>1</v>
      </c>
      <c r="C6" s="12" t="s">
        <v>6</v>
      </c>
      <c r="D6" s="12" t="s">
        <v>9</v>
      </c>
      <c r="E6" s="12" t="s">
        <v>7</v>
      </c>
      <c r="F6" s="12" t="s">
        <v>2</v>
      </c>
      <c r="G6" s="12" t="s">
        <v>5</v>
      </c>
      <c r="H6" s="12" t="s">
        <v>4</v>
      </c>
      <c r="I6" s="12" t="s">
        <v>3</v>
      </c>
      <c r="J6" s="12" t="s">
        <v>103</v>
      </c>
      <c r="K6" s="12" t="s">
        <v>100</v>
      </c>
      <c r="L6" s="12" t="s">
        <v>4</v>
      </c>
      <c r="M6" s="12" t="s">
        <v>3</v>
      </c>
      <c r="N6" s="12" t="s">
        <v>101</v>
      </c>
      <c r="O6" s="12" t="s">
        <v>102</v>
      </c>
      <c r="P6" s="12" t="s">
        <v>103</v>
      </c>
      <c r="Q6" s="12" t="s">
        <v>100</v>
      </c>
      <c r="R6" s="12" t="s">
        <v>4</v>
      </c>
      <c r="S6" s="12" t="s">
        <v>3</v>
      </c>
      <c r="T6" s="12" t="s">
        <v>101</v>
      </c>
      <c r="U6" s="12" t="s">
        <v>102</v>
      </c>
      <c r="V6" s="12" t="s">
        <v>103</v>
      </c>
      <c r="W6" s="12" t="s">
        <v>100</v>
      </c>
      <c r="X6" s="12" t="s">
        <v>4</v>
      </c>
      <c r="Y6" s="12" t="s">
        <v>3</v>
      </c>
      <c r="Z6" s="12" t="s">
        <v>101</v>
      </c>
      <c r="AA6" s="12" t="s">
        <v>102</v>
      </c>
      <c r="AB6" s="12" t="s">
        <v>103</v>
      </c>
      <c r="AC6" s="12" t="s">
        <v>100</v>
      </c>
      <c r="AD6" s="12" t="s">
        <v>4</v>
      </c>
      <c r="AE6" s="12" t="s">
        <v>3</v>
      </c>
      <c r="AF6" s="12" t="s">
        <v>101</v>
      </c>
      <c r="AG6" s="12" t="s">
        <v>102</v>
      </c>
      <c r="AH6" s="12" t="s">
        <v>103</v>
      </c>
      <c r="AI6" s="12" t="s">
        <v>100</v>
      </c>
      <c r="AJ6" s="12" t="s">
        <v>4</v>
      </c>
      <c r="AK6" s="12" t="s">
        <v>3</v>
      </c>
      <c r="AL6" s="12" t="s">
        <v>101</v>
      </c>
      <c r="AM6" s="12" t="s">
        <v>102</v>
      </c>
    </row>
    <row r="7" spans="1:39">
      <c r="A7" t="s">
        <v>10</v>
      </c>
      <c r="B7" t="s">
        <v>11</v>
      </c>
      <c r="F7" t="s">
        <v>12</v>
      </c>
      <c r="G7">
        <f>BoardQty*1</f>
        <v>0</v>
      </c>
      <c r="H7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7" s="13">
        <f>iferror(G7*H7,"")</f>
        <v>0</v>
      </c>
      <c r="J7">
        <v>214</v>
      </c>
      <c r="L7" s="13">
        <f>iferror(lookup(if(K7="",G7,K7),{0,1,10,25,50,100},{0.0,27.01,23.831,23.0364,20.6534,19.8591}),"")</f>
        <v>0</v>
      </c>
      <c r="M7" s="13">
        <f>iferror(if(K7="",G7,K7)*L7,"")</f>
        <v>0</v>
      </c>
      <c r="N7" t="s">
        <v>105</v>
      </c>
      <c r="O7" s="14" t="s">
        <v>104</v>
      </c>
      <c r="P7">
        <v>12</v>
      </c>
      <c r="R7" s="13">
        <f>iferror(lookup(if(Q7="",G7,Q7),{0,1,10,50},{0.0,41.85030999999999,40.22392,37.22626}),"")</f>
        <v>0</v>
      </c>
      <c r="S7" s="13">
        <f>iferror(if(Q7="",G7,Q7)*R7,"")</f>
        <v>0</v>
      </c>
      <c r="T7" t="s">
        <v>124</v>
      </c>
      <c r="U7" s="14" t="s">
        <v>104</v>
      </c>
      <c r="V7">
        <v>1</v>
      </c>
      <c r="X7" s="13">
        <f>iferror(lookup(if(W7="",G7,W7),{0,1,5,10,25,50},{0.0,27.48,25.76,24.24,23.43,21.01}),"")</f>
        <v>0</v>
      </c>
      <c r="Y7" s="13">
        <f>iferror(if(W7="",G7,W7)*X7,"")</f>
        <v>0</v>
      </c>
      <c r="Z7" t="s">
        <v>140</v>
      </c>
      <c r="AA7" s="14" t="s">
        <v>104</v>
      </c>
      <c r="AB7">
        <v>25</v>
      </c>
      <c r="AD7" s="13">
        <f>iferror(lookup(if(AC7="",G7,AC7),{0,1,10,25,50,100,250},{0.0,36.83,32.81,29.11,28.3,27.66,26.38}),"")</f>
        <v>0</v>
      </c>
      <c r="AE7" s="13">
        <f>iferror(if(AC7="",G7,AC7)*AD7,"")</f>
        <v>0</v>
      </c>
      <c r="AF7" t="s">
        <v>158</v>
      </c>
      <c r="AG7" s="14" t="s">
        <v>104</v>
      </c>
    </row>
    <row r="8" spans="1:39">
      <c r="A8" t="s">
        <v>13</v>
      </c>
      <c r="B8" t="s">
        <v>14</v>
      </c>
      <c r="D8" t="s">
        <v>16</v>
      </c>
      <c r="F8" t="s">
        <v>15</v>
      </c>
      <c r="G8">
        <f>BoardQty*18</f>
        <v>0</v>
      </c>
      <c r="H8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8" s="13">
        <f>iferror(G8*H8,"")</f>
        <v>0</v>
      </c>
      <c r="J8">
        <v>160817</v>
      </c>
      <c r="L8" s="13">
        <f>iferror(lookup(if(K8="",G8,K8),{0,1,10,25,50,100,250,500,1000,4000,5000,8000,12000,20000,28000,100000},{0.0,0.2,0.134,0.0984,0.0806,0.068,0.05548,0.04654,0.04117,0.0358,0.0358,0.03401,0.03222,0.03222,0.03043,0.02417}),"")</f>
        <v>0</v>
      </c>
      <c r="M8" s="13">
        <f>iferror(if(K8="",G8,K8)*L8,"")</f>
        <v>0</v>
      </c>
      <c r="N8" t="s">
        <v>106</v>
      </c>
      <c r="O8" s="14" t="s">
        <v>104</v>
      </c>
      <c r="P8">
        <v>28950</v>
      </c>
      <c r="R8" s="13">
        <f>iferror(lookup(if(Q8="",G8,Q8),{0,1,10,100,500,1000,2500,5000,25000,50000},{0.0,0.0815321,0.0815321,0.06261069999999999,0.0490043,0.0390121,0.037842799999999996,0.0326341,0.030720699999999997,0.029232499999999998}),"")</f>
        <v>0</v>
      </c>
      <c r="S8" s="13">
        <f>iferror(if(Q8="",G8,Q8)*R8,"")</f>
        <v>0</v>
      </c>
      <c r="T8" t="s">
        <v>125</v>
      </c>
      <c r="U8" s="14" t="s">
        <v>104</v>
      </c>
      <c r="V8">
        <v>36510</v>
      </c>
      <c r="X8" s="13">
        <f>iferror(lookup(if(W8="",G8,W8),{0,1,50,100,1000,5000,30000},{0.0,0.1,0.054,0.043,0.037,0.033,0.031}),"")</f>
        <v>0</v>
      </c>
      <c r="Y8" s="13">
        <f>iferror(if(W8="",G8,W8)*X8,"")</f>
        <v>0</v>
      </c>
      <c r="Z8" t="s">
        <v>141</v>
      </c>
      <c r="AA8" s="14" t="s">
        <v>104</v>
      </c>
      <c r="AB8">
        <v>123433</v>
      </c>
      <c r="AD8" s="13">
        <f>iferror(lookup(if(AC8="",G8,AC8),{0,1,10,100,500,1000,5000},{0.0,0.1,0.072,0.044,0.041,0.037,0.033}),"")</f>
        <v>0</v>
      </c>
      <c r="AE8" s="13">
        <f>iferror(if(AC8="",G8,AC8)*AD8,"")</f>
        <v>0</v>
      </c>
      <c r="AF8" t="s">
        <v>159</v>
      </c>
      <c r="AG8" s="14" t="s">
        <v>104</v>
      </c>
      <c r="AL8" t="s">
        <v>178</v>
      </c>
      <c r="AM8" s="14" t="s">
        <v>104</v>
      </c>
    </row>
    <row r="9" spans="1:39">
      <c r="A9" t="s">
        <v>17</v>
      </c>
      <c r="B9" t="s">
        <v>18</v>
      </c>
      <c r="D9" t="s">
        <v>19</v>
      </c>
      <c r="G9">
        <f>BoardQty*8</f>
        <v>0</v>
      </c>
      <c r="H9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9" s="13">
        <f>iferror(G9*H9,"")</f>
        <v>0</v>
      </c>
    </row>
    <row r="10" spans="1:39">
      <c r="A10" t="s">
        <v>20</v>
      </c>
      <c r="B10" t="s">
        <v>21</v>
      </c>
      <c r="D10" t="s">
        <v>23</v>
      </c>
      <c r="F10" t="s">
        <v>22</v>
      </c>
      <c r="G10">
        <f>BoardQty*5</f>
        <v>0</v>
      </c>
      <c r="H10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0" s="13">
        <f>iferror(G10*H10,"")</f>
        <v>0</v>
      </c>
      <c r="J10">
        <v>5146</v>
      </c>
      <c r="L10" s="13">
        <f>iferror(lookup(if(K10="",G10,K10),{0,1,10,25,50,100,250,500,1000,5000},{0.0,0.7,0.492,0.42,0.372,0.324,0.276,0.24,0.204,0.18}),"")</f>
        <v>0</v>
      </c>
      <c r="M10" s="13">
        <f>iferror(if(K10="",G10,K10)*L10,"")</f>
        <v>0</v>
      </c>
      <c r="N10" t="s">
        <v>107</v>
      </c>
      <c r="O10" s="14" t="s">
        <v>104</v>
      </c>
      <c r="P10">
        <v>2850</v>
      </c>
      <c r="R10" s="13">
        <f>iferror(lookup(if(Q10="",G10,Q10),{0,1,25,100,250},{0.0,0.6579969999999999,0.408192,0.31358499999999995,0.280632}),"")</f>
        <v>0</v>
      </c>
      <c r="S10" s="13">
        <f>iferror(if(Q10="",G10,Q10)*R10,"")</f>
        <v>0</v>
      </c>
      <c r="T10" t="s">
        <v>126</v>
      </c>
      <c r="U10" s="14" t="s">
        <v>104</v>
      </c>
      <c r="V10">
        <v>3006</v>
      </c>
      <c r="X10" s="13">
        <f>iferror(lookup(if(W10="",G10,W10),{0,1,10,100,500,1000,2500,10000,25000},{0.0,0.7,0.372,0.276,0.24,0.204,0.18,0.167,0.156}),"")</f>
        <v>0</v>
      </c>
      <c r="Y10" s="13">
        <f>iferror(if(W10="",G10,W10)*X10,"")</f>
        <v>0</v>
      </c>
      <c r="Z10" t="s">
        <v>142</v>
      </c>
      <c r="AA10" s="14" t="s">
        <v>104</v>
      </c>
      <c r="AB10">
        <v>2850</v>
      </c>
      <c r="AD10" s="13">
        <f>iferror(lookup(if(AC10="",G10,AC10),{0,1,25,100,250},{0.0,0.292,0.261,0.237,0.209}),"")</f>
        <v>0</v>
      </c>
      <c r="AE10" s="13">
        <f>iferror(if(AC10="",G10,AC10)*AD10,"")</f>
        <v>0</v>
      </c>
      <c r="AF10" t="s">
        <v>160</v>
      </c>
      <c r="AG10" s="14" t="s">
        <v>104</v>
      </c>
    </row>
    <row r="11" spans="1:39">
      <c r="A11" t="s">
        <v>24</v>
      </c>
      <c r="B11" t="s">
        <v>25</v>
      </c>
      <c r="F11" t="s">
        <v>26</v>
      </c>
      <c r="G11">
        <f>BoardQty*1</f>
        <v>0</v>
      </c>
      <c r="H11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1" s="13">
        <f>iferror(G11*H11,"")</f>
        <v>0</v>
      </c>
      <c r="J11">
        <v>1975</v>
      </c>
      <c r="L11" s="13">
        <f>iferror(lookup(if(K11="",G11,K11),{0,1,10,25,50,100,250,500,1000,2500},{0.0,0.35,0.33,0.2968,0.2638,0.2527,0.23076,0.21976,0.1813,0.17856}),"")</f>
        <v>0</v>
      </c>
      <c r="M11" s="13">
        <f>iferror(if(K11="",G11,K11)*L11,"")</f>
        <v>0</v>
      </c>
      <c r="N11" t="s">
        <v>108</v>
      </c>
      <c r="O11" s="14" t="s">
        <v>104</v>
      </c>
      <c r="V11">
        <v>1045</v>
      </c>
      <c r="X11" s="13">
        <f>iferror(lookup(if(W11="",G11,W11),{0,1,10,100,500,1000,2500,10000},{0.0,0.44,0.412,0.316,0.275,0.227,0.206,0.179}),"")</f>
        <v>0</v>
      </c>
      <c r="Y11" s="13">
        <f>iferror(if(W11="",G11,W11)*X11,"")</f>
        <v>0</v>
      </c>
      <c r="Z11" t="s">
        <v>143</v>
      </c>
      <c r="AA11" s="14" t="s">
        <v>104</v>
      </c>
      <c r="AB11">
        <v>633</v>
      </c>
      <c r="AD11" s="13">
        <f>iferror(lookup(if(AC11="",G11,AC11),{0,1,1000,2000,2500,5000,10000,25000},{0.0,0.388,0.35,0.317,0.295,0.281,0.272,0.226}),"")</f>
        <v>0</v>
      </c>
      <c r="AE11" s="13">
        <f>iferror(if(AC11="",G11,AC11)*AD11,"")</f>
        <v>0</v>
      </c>
      <c r="AF11" t="s">
        <v>161</v>
      </c>
      <c r="AG11" s="14" t="s">
        <v>104</v>
      </c>
    </row>
    <row r="12" spans="1:39">
      <c r="A12" t="s">
        <v>27</v>
      </c>
      <c r="B12" t="s">
        <v>28</v>
      </c>
      <c r="D12" t="s">
        <v>29</v>
      </c>
      <c r="G12">
        <f>BoardQty*2</f>
        <v>0</v>
      </c>
      <c r="H12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2" s="13">
        <f>iferror(G12*H12,"")</f>
        <v>0</v>
      </c>
    </row>
    <row r="13" spans="1:39">
      <c r="A13" t="s">
        <v>30</v>
      </c>
      <c r="B13" t="s">
        <v>31</v>
      </c>
      <c r="D13" t="s">
        <v>33</v>
      </c>
      <c r="F13" t="s">
        <v>32</v>
      </c>
      <c r="G13">
        <f>BoardQty*2</f>
        <v>0</v>
      </c>
      <c r="H13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3" s="13">
        <f>iferror(G13*H13,"")</f>
        <v>0</v>
      </c>
      <c r="J13">
        <v>9268</v>
      </c>
      <c r="L13" s="13">
        <f>iferror(lookup(if(K13="",G13,K13),{0,1,10,50,100,250,500,1000},{0.0,0.55,0.529,0.506,0.4922,0.46,0.4232,0.391}),"")</f>
        <v>0</v>
      </c>
      <c r="M13" s="13">
        <f>iferror(if(K13="",G13,K13)*L13,"")</f>
        <v>0</v>
      </c>
      <c r="N13" t="s">
        <v>109</v>
      </c>
      <c r="O13" s="14" t="s">
        <v>104</v>
      </c>
      <c r="V13">
        <v>4847</v>
      </c>
      <c r="X13" s="13">
        <f>iferror(lookup(if(W13="",G13,W13),{0,1,10,25,50,100,250,500,1000},{0.0,0.55,0.528,0.513,0.506,0.492,0.46,0.423,0.407}),"")</f>
        <v>0</v>
      </c>
      <c r="Y13" s="13">
        <f>iferror(if(W13="",G13,W13)*X13,"")</f>
        <v>0</v>
      </c>
      <c r="Z13" t="s">
        <v>144</v>
      </c>
      <c r="AA13" s="14" t="s">
        <v>104</v>
      </c>
      <c r="AB13">
        <v>538</v>
      </c>
      <c r="AD13" s="13">
        <f>iferror(lookup(if(AC13="",G13,AC13),{0,1,50,100,250,500},{0.0,0.48,0.461,0.442,0.423,0.413}),"")</f>
        <v>0</v>
      </c>
      <c r="AE13" s="13">
        <f>iferror(if(AC13="",G13,AC13)*AD13,"")</f>
        <v>0</v>
      </c>
      <c r="AF13" t="s">
        <v>162</v>
      </c>
      <c r="AG13" s="14" t="s">
        <v>104</v>
      </c>
      <c r="AH13">
        <v>35</v>
      </c>
      <c r="AJ13" s="13">
        <f>iferror(lookup(if(AI13="",G13,AI13),{0,1,5,75,250,500,1000},{0.0,0.599532,0.599532,0.550634,0.514492,0.493232,0.46771999999999997}),"")</f>
        <v>0</v>
      </c>
      <c r="AK13" s="13">
        <f>iferror(if(AI13="",G13,AI13)*AJ13,"")</f>
        <v>0</v>
      </c>
      <c r="AL13" t="s">
        <v>179</v>
      </c>
      <c r="AM13" s="14" t="s">
        <v>104</v>
      </c>
    </row>
    <row r="14" spans="1:39">
      <c r="A14" t="s">
        <v>34</v>
      </c>
      <c r="B14" t="s">
        <v>35</v>
      </c>
      <c r="D14" t="s">
        <v>37</v>
      </c>
      <c r="F14" t="s">
        <v>36</v>
      </c>
      <c r="G14">
        <f>BoardQty*2</f>
        <v>0</v>
      </c>
      <c r="H14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4" s="13">
        <f>iferror(G14*H14,"")</f>
        <v>0</v>
      </c>
      <c r="J14">
        <v>430</v>
      </c>
      <c r="L14" s="13">
        <f>iferror(lookup(if(K14="",G14,K14),{0,1,10,100,500,1000},{0.0,5.03,4.517,3.7011,3.15068,2.6572}),"")</f>
        <v>0</v>
      </c>
      <c r="M14" s="13">
        <f>iferror(if(K14="",G14,K14)*L14,"")</f>
        <v>0</v>
      </c>
      <c r="N14" t="s">
        <v>110</v>
      </c>
      <c r="O14" s="14" t="s">
        <v>104</v>
      </c>
      <c r="P14">
        <v>444</v>
      </c>
      <c r="R14" s="13">
        <f>iferror(lookup(if(Q14="",G14,Q14),{0,1,5,10,30,90,300,900},{0.0,5.61264,5.03862,4.19885,3.8586899999999997,3.5185299999999997,3.13585,2.4448999999999996}),"")</f>
        <v>0</v>
      </c>
      <c r="S14" s="13">
        <f>iferror(if(Q14="",G14,Q14)*R14,"")</f>
        <v>0</v>
      </c>
      <c r="T14" t="s">
        <v>127</v>
      </c>
      <c r="U14" s="14" t="s">
        <v>104</v>
      </c>
      <c r="V14">
        <v>468</v>
      </c>
      <c r="X14" s="13">
        <f>iferror(lookup(if(W14="",G14,W14),{0,1,10,25,100,250,500,1000,2500},{0.0,5.01,4.27,4.19,3.7,3.51,3.13,2.64,2.47}),"")</f>
        <v>0</v>
      </c>
      <c r="Y14" s="13">
        <f>iferror(if(W14="",G14,W14)*X14,"")</f>
        <v>0</v>
      </c>
      <c r="Z14" t="s">
        <v>145</v>
      </c>
      <c r="AA14" s="14" t="s">
        <v>104</v>
      </c>
      <c r="AB14">
        <v>145</v>
      </c>
      <c r="AD14" s="13">
        <f>iferror(lookup(if(AC14="",G14,AC14),{0,1,10,25,50,100,250,500,1000},{0.0,4.5,3.9,3.46,3.16,2.89,2.46,2.26,2.21}),"")</f>
        <v>0</v>
      </c>
      <c r="AE14" s="13">
        <f>iferror(if(AC14="",G14,AC14)*AD14,"")</f>
        <v>0</v>
      </c>
      <c r="AF14" t="s">
        <v>163</v>
      </c>
      <c r="AG14" s="14" t="s">
        <v>104</v>
      </c>
    </row>
    <row r="15" spans="1:39">
      <c r="A15" t="s">
        <v>38</v>
      </c>
      <c r="B15" t="s">
        <v>39</v>
      </c>
      <c r="D15" t="s">
        <v>41</v>
      </c>
      <c r="F15" t="s">
        <v>40</v>
      </c>
      <c r="G15">
        <f>BoardQty*2</f>
        <v>0</v>
      </c>
      <c r="H15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5" s="13">
        <f>iferror(G15*H15,"")</f>
        <v>0</v>
      </c>
      <c r="J15">
        <v>4500</v>
      </c>
      <c r="L15" s="13">
        <f>iferror(lookup(if(K15="",G15,K15),{0,1,10,50,100,250,500,1000},{0.0,0.78,0.751,0.718,0.6985,0.6528,0.60058,0.544}),"")</f>
        <v>0</v>
      </c>
      <c r="M15" s="13">
        <f>iferror(if(K15="",G15,K15)*L15,"")</f>
        <v>0</v>
      </c>
      <c r="N15" t="s">
        <v>111</v>
      </c>
      <c r="O15" s="14" t="s">
        <v>104</v>
      </c>
      <c r="V15">
        <v>2426</v>
      </c>
      <c r="X15" s="13">
        <f>iferror(lookup(if(W15="",G15,W15),{0,1,10,25,50,100,250,500,1000},{0.0,0.76,0.735,0.712,0.704,0.684,0.64,0.588,0.565}),"")</f>
        <v>0</v>
      </c>
      <c r="Y15" s="13">
        <f>iferror(if(W15="",G15,W15)*X15,"")</f>
        <v>0</v>
      </c>
      <c r="Z15" t="s">
        <v>146</v>
      </c>
      <c r="AA15" s="14" t="s">
        <v>104</v>
      </c>
      <c r="AB15">
        <v>205</v>
      </c>
      <c r="AD15" s="13">
        <f>iferror(lookup(if(AC15="",G15,AC15),{0,1,50,100,250,500},{0.0,0.692,0.663,0.634,0.605,0.586}),"")</f>
        <v>0</v>
      </c>
      <c r="AE15" s="13">
        <f>iferror(if(AC15="",G15,AC15)*AD15,"")</f>
        <v>0</v>
      </c>
      <c r="AF15" t="s">
        <v>164</v>
      </c>
      <c r="AG15" s="14" t="s">
        <v>104</v>
      </c>
    </row>
    <row r="16" spans="1:39">
      <c r="A16" t="s">
        <v>42</v>
      </c>
      <c r="B16" t="s">
        <v>43</v>
      </c>
      <c r="D16" t="s">
        <v>45</v>
      </c>
      <c r="F16" t="s">
        <v>44</v>
      </c>
      <c r="G16">
        <f>BoardQty*1</f>
        <v>0</v>
      </c>
      <c r="H16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6" s="13">
        <f>iferror(G16*H16,"")</f>
        <v>0</v>
      </c>
      <c r="J16">
        <v>4019</v>
      </c>
      <c r="L16" s="13">
        <f>iferror(lookup(if(K16="",G16,K16),{0,1,10,25,100,250,500,1000,2500,5000},{0.0,0.98,0.868,0.784,0.686,0.602,0.532,0.42,0.392,0.3724}),"")</f>
        <v>0</v>
      </c>
      <c r="M16" s="13">
        <f>iferror(if(K16="",G16,K16)*L16,"")</f>
        <v>0</v>
      </c>
      <c r="N16" t="s">
        <v>112</v>
      </c>
      <c r="O16" s="14" t="s">
        <v>104</v>
      </c>
      <c r="P16">
        <v>970</v>
      </c>
      <c r="R16" s="13">
        <f>iferror(lookup(if(Q16="",G16,Q16),{0,1,10,40,100,300,900,3000,9000},{0.0,1.13741,0.8504,0.7749269999999999,0.61654,0.562327,0.38055399999999995,0.36886099999999994,0.355042}),"")</f>
        <v>0</v>
      </c>
      <c r="S16" s="13">
        <f>iferror(if(Q16="",G16,Q16)*R16,"")</f>
        <v>0</v>
      </c>
      <c r="T16" t="s">
        <v>128</v>
      </c>
      <c r="U16" s="14" t="s">
        <v>104</v>
      </c>
      <c r="V16">
        <v>1712</v>
      </c>
      <c r="X16" s="13">
        <f>iferror(lookup(if(W16="",G16,W16),{0,1,10,100,500,1000,5000,10000},{0.0,1.4,1.12,0.86,0.76,0.6,0.532,0.519}),"")</f>
        <v>0</v>
      </c>
      <c r="Y16" s="13">
        <f>iferror(if(W16="",G16,W16)*X16,"")</f>
        <v>0</v>
      </c>
      <c r="Z16" t="s">
        <v>147</v>
      </c>
      <c r="AA16" s="14" t="s">
        <v>104</v>
      </c>
      <c r="AD16" s="13">
        <f>iferror(lookup(if(AC16="",G16,AC16),{0,1,1000},{0.0,0.752,0.752}),"")</f>
        <v>0</v>
      </c>
      <c r="AE16" s="13">
        <f>iferror(if(AC16="",G16,AC16)*AD16,"")</f>
        <v>0</v>
      </c>
      <c r="AF16" t="s">
        <v>165</v>
      </c>
      <c r="AG16" s="14" t="s">
        <v>104</v>
      </c>
    </row>
    <row r="17" spans="1:39">
      <c r="A17" t="s">
        <v>46</v>
      </c>
      <c r="B17" t="s">
        <v>47</v>
      </c>
      <c r="D17" t="s">
        <v>29</v>
      </c>
      <c r="G17">
        <f>BoardQty*2</f>
        <v>0</v>
      </c>
      <c r="H17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7" s="13">
        <f>iferror(G17*H17,"")</f>
        <v>0</v>
      </c>
    </row>
    <row r="18" spans="1:39">
      <c r="A18" t="s">
        <v>48</v>
      </c>
      <c r="B18" t="s">
        <v>49</v>
      </c>
      <c r="D18" t="s">
        <v>51</v>
      </c>
      <c r="F18" t="s">
        <v>50</v>
      </c>
      <c r="G18">
        <f>BoardQty*1</f>
        <v>0</v>
      </c>
      <c r="H18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8" s="13">
        <f>iferror(G18*H18,"")</f>
        <v>0</v>
      </c>
      <c r="J18">
        <v>11716</v>
      </c>
      <c r="L18" s="13">
        <f>iferror(lookup(if(K18="",G18,K18),{0,1,10,100,500,1000},{0.0,0.81,0.713,0.5465,0.432,0.3456}),"")</f>
        <v>0</v>
      </c>
      <c r="M18" s="13">
        <f>iferror(if(K18="",G18,K18)*L18,"")</f>
        <v>0</v>
      </c>
      <c r="N18" t="s">
        <v>113</v>
      </c>
      <c r="O18" s="14" t="s">
        <v>104</v>
      </c>
      <c r="P18">
        <v>4057</v>
      </c>
      <c r="R18" s="13">
        <f>iferror(lookup(if(Q18="",G18,Q18),{0,1,5,10,40,100,300,1000,3000},{0.0,0.7653599999999999,0.7515409999999999,0.622918,0.56339,0.36567199999999994,0.30614399999999997,0.246616,0.238112}),"")</f>
        <v>0</v>
      </c>
      <c r="S18" s="13">
        <f>iferror(if(Q18="",G18,Q18)*R18,"")</f>
        <v>0</v>
      </c>
      <c r="T18" t="s">
        <v>129</v>
      </c>
      <c r="U18" s="14" t="s">
        <v>104</v>
      </c>
      <c r="AB18">
        <v>805</v>
      </c>
      <c r="AD18" s="13">
        <f>iferror(lookup(if(AC18="",G18,AC18),{0,1,10,100,1000,2000,5000,10000},{0.0,0.694,0.582,0.376,0.3,0.254,0.249,0.24}),"")</f>
        <v>0</v>
      </c>
      <c r="AE18" s="13">
        <f>iferror(if(AC18="",G18,AC18)*AD18,"")</f>
        <v>0</v>
      </c>
      <c r="AF18" t="s">
        <v>166</v>
      </c>
      <c r="AG18" s="14" t="s">
        <v>104</v>
      </c>
    </row>
    <row r="19" spans="1:39">
      <c r="A19" t="s">
        <v>52</v>
      </c>
      <c r="B19" t="s">
        <v>53</v>
      </c>
      <c r="D19" t="s">
        <v>29</v>
      </c>
      <c r="G19">
        <f>BoardQty*2</f>
        <v>0</v>
      </c>
      <c r="H19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19" s="13">
        <f>iferror(G19*H19,"")</f>
        <v>0</v>
      </c>
    </row>
    <row r="20" spans="1:39">
      <c r="A20" t="s">
        <v>54</v>
      </c>
      <c r="B20" t="s">
        <v>55</v>
      </c>
      <c r="D20" t="s">
        <v>57</v>
      </c>
      <c r="F20" t="s">
        <v>56</v>
      </c>
      <c r="G20">
        <f>BoardQty*3</f>
        <v>0</v>
      </c>
      <c r="H20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0" s="13">
        <f>iferror(G20*H20,"")</f>
        <v>0</v>
      </c>
      <c r="J20">
        <v>7172</v>
      </c>
      <c r="L20" s="13">
        <f>iferror(lookup(if(K20="",G20,K20),{0,1,10,100,500,1000,1450},{0.0,0.65,0.571,0.4377,0.346,0.2768,0.2768}),"")</f>
        <v>0</v>
      </c>
      <c r="M20" s="13">
        <f>iferror(if(K20="",G20,K20)*L20,"")</f>
        <v>0</v>
      </c>
      <c r="N20" t="s">
        <v>114</v>
      </c>
      <c r="O20" s="14" t="s">
        <v>104</v>
      </c>
      <c r="R20" s="13">
        <f>iferror(lookup(if(Q20="",G20,Q20),{0,1,10,100,250,500,1000},{0.0,0.60591,0.56339,0.47835,0.38267999999999996,0.36142,0.32953}),"")</f>
        <v>0</v>
      </c>
      <c r="S20" s="13">
        <f>iferror(if(Q20="",G20,Q20)*R20,"")</f>
        <v>0</v>
      </c>
      <c r="T20" t="s">
        <v>130</v>
      </c>
      <c r="U20" s="14" t="s">
        <v>104</v>
      </c>
      <c r="V20">
        <v>4662</v>
      </c>
      <c r="X20" s="13">
        <f>iferror(lookup(if(W20="",G20,W20),{0,1,10,100,1000,2000,5000,10000},{0.0,0.64,0.535,0.346,0.277,0.251,0.234,0.225}),"")</f>
        <v>0</v>
      </c>
      <c r="Y20" s="13">
        <f>iferror(if(W20="",G20,W20)*X20,"")</f>
        <v>0</v>
      </c>
      <c r="Z20" t="s">
        <v>148</v>
      </c>
      <c r="AA20" s="14" t="s">
        <v>104</v>
      </c>
      <c r="AB20">
        <v>1718</v>
      </c>
      <c r="AD20" s="13">
        <f>iferror(lookup(if(AC20="",G20,AC20),{0,1,10,100,1000,2000,5000,10000},{0.0,0.653,0.547,0.353,0.282,0.239,0.234,0.225}),"")</f>
        <v>0</v>
      </c>
      <c r="AE20" s="13">
        <f>iferror(if(AC20="",G20,AC20)*AD20,"")</f>
        <v>0</v>
      </c>
      <c r="AF20" t="s">
        <v>167</v>
      </c>
      <c r="AG20" s="14" t="s">
        <v>104</v>
      </c>
    </row>
    <row r="21" spans="1:39">
      <c r="A21" t="s">
        <v>58</v>
      </c>
      <c r="B21" t="s">
        <v>59</v>
      </c>
      <c r="D21" t="s">
        <v>19</v>
      </c>
      <c r="G21">
        <f>BoardQty*4</f>
        <v>0</v>
      </c>
      <c r="H21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1" s="13">
        <f>iferror(G21*H21,"")</f>
        <v>0</v>
      </c>
    </row>
    <row r="22" spans="1:39">
      <c r="A22" t="s">
        <v>60</v>
      </c>
      <c r="B22" t="s">
        <v>61</v>
      </c>
      <c r="D22" t="s">
        <v>63</v>
      </c>
      <c r="F22" t="s">
        <v>62</v>
      </c>
      <c r="G22">
        <f>BoardQty*2</f>
        <v>0</v>
      </c>
      <c r="H22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2" s="13">
        <f>iferror(G22*H22,"")</f>
        <v>0</v>
      </c>
      <c r="J22">
        <v>4195</v>
      </c>
      <c r="L22" s="13">
        <f>iferror(lookup(if(K22="",G22,K22),{0,1,10,25,50,100,250,500,1000,2000,5000,10000},{0.0,0.3,0.258,0.1876,0.136,0.1008,0.0774,0.06098,0.03838,0.03518,0.03198,0.03091}),"")</f>
        <v>0</v>
      </c>
      <c r="M22" s="13">
        <f>iferror(if(K22="",G22,K22)*L22,"")</f>
        <v>0</v>
      </c>
      <c r="N22" t="s">
        <v>115</v>
      </c>
      <c r="O22" s="14" t="s">
        <v>104</v>
      </c>
      <c r="P22">
        <v>1268</v>
      </c>
      <c r="R22" s="13">
        <f>iferror(lookup(if(Q22="",G22,Q22),{0,1,50,100,250,500,1000,5000,10000},{0.0,0.141379,0.10948899999999999,0.0846148,0.0681383,0.05633899999999999,0.0482602,0.0389058,0.030720699999999997}),"")</f>
        <v>0</v>
      </c>
      <c r="S22" s="13">
        <f>iferror(if(Q22="",G22,Q22)*R22,"")</f>
        <v>0</v>
      </c>
      <c r="T22" t="s">
        <v>131</v>
      </c>
      <c r="U22" s="14" t="s">
        <v>104</v>
      </c>
      <c r="V22">
        <v>4000</v>
      </c>
      <c r="X22" s="13">
        <f>iferror(lookup(if(W22="",G22,W22),{0,1,2000,6000,10000,26000},{0.0,0.04,0.04,0.038,0.033,0.029}),"")</f>
        <v>0</v>
      </c>
      <c r="Y22" s="13">
        <f>iferror(if(W22="",G22,W22)*X22,"")</f>
        <v>0</v>
      </c>
      <c r="Z22" t="s">
        <v>149</v>
      </c>
      <c r="AA22" s="14" t="s">
        <v>104</v>
      </c>
      <c r="AB22">
        <v>967</v>
      </c>
      <c r="AD22" s="13">
        <f>iferror(lookup(if(AC22="",G22,AC22),{0,1},{0.0,0.039}),"")</f>
        <v>0</v>
      </c>
      <c r="AE22" s="13">
        <f>iferror(if(AC22="",G22,AC22)*AD22,"")</f>
        <v>0</v>
      </c>
      <c r="AF22" t="s">
        <v>168</v>
      </c>
      <c r="AG22" s="14" t="s">
        <v>104</v>
      </c>
    </row>
    <row r="23" spans="1:39">
      <c r="A23" t="s">
        <v>64</v>
      </c>
      <c r="B23" t="s">
        <v>65</v>
      </c>
      <c r="D23" t="s">
        <v>29</v>
      </c>
      <c r="G23">
        <f>BoardQty*4</f>
        <v>0</v>
      </c>
      <c r="H23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3" s="13">
        <f>iferror(G23*H23,"")</f>
        <v>0</v>
      </c>
    </row>
    <row r="24" spans="1:39">
      <c r="A24" t="s">
        <v>66</v>
      </c>
      <c r="B24" t="s">
        <v>67</v>
      </c>
      <c r="D24" t="s">
        <v>69</v>
      </c>
      <c r="F24" t="s">
        <v>68</v>
      </c>
      <c r="G24">
        <f>BoardQty*2</f>
        <v>0</v>
      </c>
      <c r="H24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4" s="13">
        <f>iferror(G24*H24,"")</f>
        <v>0</v>
      </c>
      <c r="J24">
        <v>3244</v>
      </c>
      <c r="L24" s="13">
        <f>iferror(lookup(if(K24="",G24,K24),{0,1,10,25,50,100,250,500,1000,5000},{0.0,0.43,0.4,0.36,0.348,0.336,0.312,0.288,0.27,0.204}),"")</f>
        <v>0</v>
      </c>
      <c r="M24" s="13">
        <f>iferror(if(K24="",G24,K24)*L24,"")</f>
        <v>0</v>
      </c>
      <c r="N24" t="s">
        <v>116</v>
      </c>
      <c r="O24" s="14" t="s">
        <v>104</v>
      </c>
      <c r="P24">
        <v>18342</v>
      </c>
      <c r="R24" s="13">
        <f>iferror(lookup(if(Q24="",G24,Q24),{0,1,2,3,5,10,20,50,100},{0.0,0.7951239999999999,0.7355959999999999,0.676068,0.6005949999999999,0.541067,0.45071199999999995,0.38586899999999996,0.338034}),"")</f>
        <v>0</v>
      </c>
      <c r="S24" s="13">
        <f>iferror(if(Q24="",G24,Q24)*R24,"")</f>
        <v>0</v>
      </c>
      <c r="T24" t="s">
        <v>132</v>
      </c>
      <c r="U24" s="14" t="s">
        <v>104</v>
      </c>
      <c r="V24">
        <v>4276</v>
      </c>
      <c r="X24" s="13">
        <f>iferror(lookup(if(W24="",G24,W24),{0,1,10,50,100,500,1000,2000,5000,10000},{0.0,0.431,0.361,0.35,0.313,0.289,0.271,0.229,0.205,0.176}),"")</f>
        <v>0</v>
      </c>
      <c r="Y24" s="13">
        <f>iferror(if(W24="",G24,W24)*X24,"")</f>
        <v>0</v>
      </c>
      <c r="Z24" t="s">
        <v>150</v>
      </c>
      <c r="AA24" s="14" t="s">
        <v>104</v>
      </c>
      <c r="AB24">
        <v>28349</v>
      </c>
      <c r="AD24" s="13">
        <f>iferror(lookup(if(AC24="",G24,AC24),{0,1,10,100,500,1000,5000,10000},{0.0,0.43,0.36,0.312,0.288,0.27,0.213,0.175}),"")</f>
        <v>0</v>
      </c>
      <c r="AE24" s="13">
        <f>iferror(if(AC24="",G24,AC24)*AD24,"")</f>
        <v>0</v>
      </c>
      <c r="AF24" t="s">
        <v>169</v>
      </c>
      <c r="AG24" s="14" t="s">
        <v>104</v>
      </c>
      <c r="AJ24" s="13">
        <f>iferror(lookup(if(AI24="",G24,AI24),{0,1,10,50},{0.0,0.196655,0.196655,0.19133999999999998}),"")</f>
        <v>0</v>
      </c>
      <c r="AK24" s="13">
        <f>iferror(if(AI24="",G24,AI24)*AJ24,"")</f>
        <v>0</v>
      </c>
      <c r="AL24" t="s">
        <v>180</v>
      </c>
      <c r="AM24" s="14" t="s">
        <v>104</v>
      </c>
    </row>
    <row r="25" spans="1:39">
      <c r="A25" t="s">
        <v>70</v>
      </c>
      <c r="B25" t="s">
        <v>14</v>
      </c>
      <c r="D25" t="s">
        <v>72</v>
      </c>
      <c r="F25" t="s">
        <v>71</v>
      </c>
      <c r="G25">
        <f>BoardQty*24</f>
        <v>0</v>
      </c>
      <c r="H25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5" s="13">
        <f>iferror(G25*H25,"")</f>
        <v>0</v>
      </c>
      <c r="J25">
        <v>3717</v>
      </c>
      <c r="L25" s="13">
        <f>iferror(lookup(if(K25="",G25,K25),{0,1,10,25,50,100,250,500,1000,2000,4000,10000,14000,50000},{0.0,0.77,0.585,0.5176,0.4862,0.4187,0.3782,0.32416,0.27914,0.2349,0.21924,0.21141,0.20828,0.19967}),"")</f>
        <v>0</v>
      </c>
      <c r="M25" s="13">
        <f>iferror(if(K25="",G25,K25)*L25,"")</f>
        <v>0</v>
      </c>
      <c r="N25" t="s">
        <v>117</v>
      </c>
      <c r="O25" s="14" t="s">
        <v>104</v>
      </c>
      <c r="V25">
        <v>6102</v>
      </c>
      <c r="X25" s="13">
        <f>iferror(lookup(if(W25="",G25,W25),{0,1,10,100,500,1000,2000,10000,24000},{0.0,0.979,0.83,0.407,0.368,0.336,0.219,0.208,0.204}),"")</f>
        <v>0</v>
      </c>
      <c r="Y25" s="13">
        <f>iferror(if(W25="",G25,W25)*X25,"")</f>
        <v>0</v>
      </c>
      <c r="Z25" t="s">
        <v>151</v>
      </c>
      <c r="AA25" s="14" t="s">
        <v>104</v>
      </c>
      <c r="AD25" s="13">
        <f>iferror(lookup(if(AC25="",G25,AC25),{0,1,1000,5000},{0.0,0.372,0.372,0.337}),"")</f>
        <v>0</v>
      </c>
      <c r="AE25" s="13">
        <f>iferror(if(AC25="",G25,AC25)*AD25,"")</f>
        <v>0</v>
      </c>
      <c r="AF25" t="s">
        <v>170</v>
      </c>
      <c r="AG25" s="14" t="s">
        <v>104</v>
      </c>
    </row>
    <row r="26" spans="1:39">
      <c r="A26" t="s">
        <v>73</v>
      </c>
      <c r="B26" t="s">
        <v>74</v>
      </c>
      <c r="D26" t="s">
        <v>19</v>
      </c>
      <c r="F26" t="s">
        <v>75</v>
      </c>
      <c r="G26">
        <f>BoardQty*20</f>
        <v>0</v>
      </c>
      <c r="H26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6" s="13">
        <f>iferror(G26*H26,"")</f>
        <v>0</v>
      </c>
      <c r="R26" s="13">
        <f>iferror(lookup(if(Q26="",G26,Q26),{0,1,5000,10000,25000,50000},{0.0,0.011374099999999998,0.011374099999999998,0.0088229,0.007228399999999999,0.0060590999999999996}),"")</f>
        <v>0</v>
      </c>
      <c r="S26" s="13">
        <f>iferror(if(Q26="",G26,Q26)*R26,"")</f>
        <v>0</v>
      </c>
      <c r="T26" t="s">
        <v>133</v>
      </c>
      <c r="U26" s="14" t="s">
        <v>104</v>
      </c>
      <c r="AB26">
        <v>4801</v>
      </c>
      <c r="AD26" s="13">
        <f>iferror(lookup(if(AC26="",G26,AC26),{0,1,50,100,500,1000,2000},{0.0,0.112,0.095,0.07,0.05,0.043,0.04}),"")</f>
        <v>0</v>
      </c>
      <c r="AE26" s="13">
        <f>iferror(if(AC26="",G26,AC26)*AD26,"")</f>
        <v>0</v>
      </c>
      <c r="AF26" t="s">
        <v>171</v>
      </c>
      <c r="AG26" s="14" t="s">
        <v>104</v>
      </c>
    </row>
    <row r="27" spans="1:39">
      <c r="A27" t="s">
        <v>76</v>
      </c>
      <c r="B27" t="s">
        <v>77</v>
      </c>
      <c r="D27" t="s">
        <v>19</v>
      </c>
      <c r="F27" t="s">
        <v>78</v>
      </c>
      <c r="G27">
        <f>BoardQty*1</f>
        <v>0</v>
      </c>
      <c r="H27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7" s="13">
        <f>iferror(G27*H27,"")</f>
        <v>0</v>
      </c>
      <c r="J27">
        <v>24159</v>
      </c>
      <c r="L27" s="13">
        <f>iferror(lookup(if(K27="",G27,K27),{0,1,10,25,50,100,250,500,1000,5000,10000,25000,50000,125000},{0.0,0.1,0.071,0.0516,0.0394,0.0291,0.0222,0.01774,0.01306,0.00851,0.00739,0.0065,0.00596,0.00584}),"")</f>
        <v>0</v>
      </c>
      <c r="M27" s="13">
        <f>iferror(if(K27="",G27,K27)*L27,"")</f>
        <v>0</v>
      </c>
      <c r="N27" t="s">
        <v>118</v>
      </c>
      <c r="O27" s="14" t="s">
        <v>104</v>
      </c>
      <c r="P27">
        <v>9260</v>
      </c>
      <c r="R27" s="13">
        <f>iferror(lookup(if(Q27="",G27,Q27),{0,1,10,100,500,1000,2500,5000,25000,50000},{0.0,0.0346538,0.0346538,0.0309333,0.0272128,0.020409599999999996,0.013818999999999998,0.010629999999999999,0.009885899999999998,0.0090355}),"")</f>
        <v>0</v>
      </c>
      <c r="S27" s="13">
        <f>iferror(if(Q27="",G27,Q27)*R27,"")</f>
        <v>0</v>
      </c>
      <c r="T27" t="s">
        <v>134</v>
      </c>
      <c r="U27" s="14" t="s">
        <v>104</v>
      </c>
      <c r="Z27" t="s">
        <v>152</v>
      </c>
      <c r="AA27" s="14" t="s">
        <v>104</v>
      </c>
      <c r="AB27">
        <v>4018</v>
      </c>
      <c r="AD27" s="13">
        <f>iferror(lookup(if(AC27="",G27,AC27),{0,1,100,500,1000},{0.0,0.008,0.008,0.007,0.006}),"")</f>
        <v>0</v>
      </c>
      <c r="AE27" s="13">
        <f>iferror(if(AC27="",G27,AC27)*AD27,"")</f>
        <v>0</v>
      </c>
      <c r="AF27" t="s">
        <v>172</v>
      </c>
      <c r="AG27" s="14" t="s">
        <v>104</v>
      </c>
    </row>
    <row r="28" spans="1:39">
      <c r="A28" t="s">
        <v>79</v>
      </c>
      <c r="B28" t="s">
        <v>80</v>
      </c>
      <c r="F28" t="s">
        <v>81</v>
      </c>
      <c r="G28">
        <f>BoardQty*1</f>
        <v>0</v>
      </c>
      <c r="H28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8" s="13">
        <f>iferror(G28*H28,"")</f>
        <v>0</v>
      </c>
      <c r="J28">
        <v>416</v>
      </c>
      <c r="L28" s="13">
        <f>iferror(lookup(if(K28="",G28,K28),{0,1,10,25,50,100,250,500,1000,5000},{0.0,2.01,1.769,1.586,1.525,1.464,1.403,1.159,1.098,0.915}),"")</f>
        <v>0</v>
      </c>
      <c r="M28" s="13">
        <f>iferror(if(K28="",G28,K28)*L28,"")</f>
        <v>0</v>
      </c>
      <c r="N28" t="s">
        <v>119</v>
      </c>
      <c r="O28" s="14" t="s">
        <v>104</v>
      </c>
      <c r="P28">
        <v>274</v>
      </c>
      <c r="R28" s="13">
        <f>iferror(lookup(if(Q28="",G28,Q28),{0,1,10,25,50,100,288,1440,2880},{0.0,2.81695,1.8708799999999999,1.7858399999999999,1.5413499999999998,1.42442,1.11615,0.9567,0.9354399999999999}),"")</f>
        <v>0</v>
      </c>
      <c r="S28" s="13">
        <f>iferror(if(Q28="",G28,Q28)*R28,"")</f>
        <v>0</v>
      </c>
      <c r="T28" t="s">
        <v>135</v>
      </c>
      <c r="U28" s="14" t="s">
        <v>104</v>
      </c>
      <c r="V28">
        <v>144</v>
      </c>
      <c r="X28" s="13">
        <f>iferror(lookup(if(W28="",G28,W28),{0,1,10,50,100,500,1000,2000,5000,10000},{0.0,2.01,1.6,1.54,1.42,1.17,1.1,0.95,0.919,0.793}),"")</f>
        <v>0</v>
      </c>
      <c r="Y28" s="13">
        <f>iferror(if(W28="",G28,W28)*X28,"")</f>
        <v>0</v>
      </c>
      <c r="Z28" t="s">
        <v>153</v>
      </c>
      <c r="AA28" s="14" t="s">
        <v>104</v>
      </c>
      <c r="AB28">
        <v>266</v>
      </c>
      <c r="AD28" s="13">
        <f>iferror(lookup(if(AC28="",G28,AC28),{0,1,10,25,100,500,1000,2500},{0.0,2.01,1.77,1.59,1.41,1.16,1.1,0.946}),"")</f>
        <v>0</v>
      </c>
      <c r="AE28" s="13">
        <f>iferror(if(AC28="",G28,AC28)*AD28,"")</f>
        <v>0</v>
      </c>
      <c r="AF28" t="s">
        <v>173</v>
      </c>
      <c r="AG28" s="14" t="s">
        <v>104</v>
      </c>
    </row>
    <row r="29" spans="1:39">
      <c r="A29" t="s">
        <v>82</v>
      </c>
      <c r="B29" t="s">
        <v>83</v>
      </c>
      <c r="D29" t="s">
        <v>29</v>
      </c>
      <c r="G29">
        <f>BoardQty*2</f>
        <v>0</v>
      </c>
      <c r="H29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29" s="13">
        <f>iferror(G29*H29,"")</f>
        <v>0</v>
      </c>
    </row>
    <row r="30" spans="1:39">
      <c r="A30" t="s">
        <v>84</v>
      </c>
      <c r="B30" t="s">
        <v>85</v>
      </c>
      <c r="D30" t="s">
        <v>87</v>
      </c>
      <c r="F30" t="s">
        <v>86</v>
      </c>
      <c r="G30">
        <f>BoardQty*4</f>
        <v>0</v>
      </c>
      <c r="H30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30" s="13">
        <f>iferror(G30*H30,"")</f>
        <v>0</v>
      </c>
      <c r="J30">
        <v>9945</v>
      </c>
      <c r="L30" s="13">
        <f>iferror(lookup(if(K30="",G30,K30),{0,1,10,25,50,100,250,500,1000,5000},{0.0,0.21,0.143,0.1044,0.0856,0.0722,0.05892,0.0494,0.0437,0.038}),"")</f>
        <v>0</v>
      </c>
      <c r="M30" s="13">
        <f>iferror(if(K30="",G30,K30)*L30,"")</f>
        <v>0</v>
      </c>
      <c r="N30" t="s">
        <v>120</v>
      </c>
      <c r="O30" s="14" t="s">
        <v>104</v>
      </c>
      <c r="P30">
        <v>6122</v>
      </c>
      <c r="R30" s="13">
        <f>iferror(lookup(if(Q30="",G30,Q30),{0,1,25,100,250},{0.0,0.119056,0.0926936,0.07355959999999999,0.06463039999999999}),"")</f>
        <v>0</v>
      </c>
      <c r="S30" s="13">
        <f>iferror(if(Q30="",G30,Q30)*R30,"")</f>
        <v>0</v>
      </c>
      <c r="T30" t="s">
        <v>136</v>
      </c>
      <c r="U30" s="14" t="s">
        <v>104</v>
      </c>
      <c r="V30">
        <v>4167</v>
      </c>
      <c r="X30" s="13">
        <f>iferror(lookup(if(W30="",G30,W30),{0,1,10,100,500,1000,2000,10000,25000,50000},{0.0,0.2,0.082,0.067,0.061,0.043,0.038,0.036,0.034,0.03}),"")</f>
        <v>0</v>
      </c>
      <c r="Y30" s="13">
        <f>iferror(if(W30="",G30,W30)*X30,"")</f>
        <v>0</v>
      </c>
      <c r="Z30" t="s">
        <v>154</v>
      </c>
      <c r="AA30" s="14" t="s">
        <v>104</v>
      </c>
      <c r="AB30">
        <v>6122</v>
      </c>
      <c r="AD30" s="13">
        <f>iferror(lookup(if(AC30="",G30,AC30),{0,1,25,100,250},{0.0,0.047,0.042,0.038,0.033}),"")</f>
        <v>0</v>
      </c>
      <c r="AE30" s="13">
        <f>iferror(if(AC30="",G30,AC30)*AD30,"")</f>
        <v>0</v>
      </c>
      <c r="AF30" t="s">
        <v>174</v>
      </c>
      <c r="AG30" s="14" t="s">
        <v>104</v>
      </c>
    </row>
    <row r="31" spans="1:39">
      <c r="A31" t="s">
        <v>88</v>
      </c>
      <c r="B31" t="s">
        <v>89</v>
      </c>
      <c r="D31" t="s">
        <v>91</v>
      </c>
      <c r="F31" t="s">
        <v>90</v>
      </c>
      <c r="G31">
        <f>BoardQty*2</f>
        <v>0</v>
      </c>
      <c r="H31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31" s="13">
        <f>iferror(G31*H31,"")</f>
        <v>0</v>
      </c>
      <c r="J31">
        <v>18361</v>
      </c>
      <c r="L31" s="13">
        <f>iferror(lookup(if(K31="",G31,K31),{0,1,10,25,50,100,250,500,1000,5000},{0.0,3.42,2.758,2.5928,2.372,2.1514,1.76528,1.59978,1.48946,1.40671}),"")</f>
        <v>0</v>
      </c>
      <c r="M31" s="13">
        <f>iferror(if(K31="",G31,K31)*L31,"")</f>
        <v>0</v>
      </c>
      <c r="N31" t="s">
        <v>121</v>
      </c>
      <c r="O31" s="14" t="s">
        <v>104</v>
      </c>
      <c r="P31">
        <v>171</v>
      </c>
      <c r="R31" s="13">
        <f>iferror(lookup(if(Q31="",G31,Q31),{0,1,10,25,50,100,250,500,1000},{0.0,5.17681,3.4866399999999995,3.15711,2.88073,2.6149799999999996,2.41301,2.28545,2.1472599999999997}),"")</f>
        <v>0</v>
      </c>
      <c r="S31" s="13">
        <f>iferror(if(Q31="",G31,Q31)*R31,"")</f>
        <v>0</v>
      </c>
      <c r="T31" t="s">
        <v>137</v>
      </c>
      <c r="U31" s="14" t="s">
        <v>104</v>
      </c>
      <c r="V31">
        <v>364</v>
      </c>
      <c r="X31" s="13">
        <f>iferror(lookup(if(W31="",G31,W31),{0,1,10,100,500,1000,5000},{0.0,3.42,2.37,1.77,1.6,1.49,1.43}),"")</f>
        <v>0</v>
      </c>
      <c r="Y31" s="13">
        <f>iferror(if(W31="",G31,W31)*X31,"")</f>
        <v>0</v>
      </c>
      <c r="Z31" t="s">
        <v>155</v>
      </c>
      <c r="AA31" s="14" t="s">
        <v>104</v>
      </c>
      <c r="AB31">
        <v>171</v>
      </c>
      <c r="AD31" s="13">
        <f>iferror(lookup(if(AC31="",G31,AC31),{0,1,10,25,50,100,250,500,1000},{0.0,3.38,2.92,2.75,2.52,2.28,1.87,1.7,1.59}),"")</f>
        <v>0</v>
      </c>
      <c r="AE31" s="13">
        <f>iferror(if(AC31="",G31,AC31)*AD31,"")</f>
        <v>0</v>
      </c>
      <c r="AF31" t="s">
        <v>175</v>
      </c>
      <c r="AG31" s="14" t="s">
        <v>104</v>
      </c>
    </row>
    <row r="32" spans="1:39">
      <c r="A32" t="s">
        <v>92</v>
      </c>
      <c r="B32" t="s">
        <v>93</v>
      </c>
      <c r="D32" t="s">
        <v>95</v>
      </c>
      <c r="F32" t="s">
        <v>94</v>
      </c>
      <c r="G32">
        <f>BoardQty*1</f>
        <v>0</v>
      </c>
      <c r="H32" s="13">
        <f>MINA(INDIRECT(ADDRESS(ROW(),COLUMN(farnell_part_data)+2)),INDIRECT(ADDRESS(ROW(),COLUMN(digikey_part_data)+2)),INDIRECT(ADDRESS(ROW(),COLUMN(rs_part_data)+2)),INDIRECT(ADDRESS(ROW(),COLUMN(newark_part_data)+2)),INDIRECT(ADDRESS(ROW(),COLUMN(mouser_part_data)+2)))</f>
        <v>0</v>
      </c>
      <c r="I32" s="13">
        <f>iferror(G32*H32,"")</f>
        <v>0</v>
      </c>
      <c r="J32">
        <v>38276</v>
      </c>
      <c r="L32" s="13">
        <f>iferror(lookup(if(K32="",G32,K32),{0,1,10,50,100,250,500,1000,2500},{0.0,0.27,0.255,0.1906,0.177,0.1566,0.14978,0.12254,0.11233}),"")</f>
        <v>0</v>
      </c>
      <c r="M32" s="13">
        <f>iferror(if(K32="",G32,K32)*L32,"")</f>
        <v>0</v>
      </c>
      <c r="N32" t="s">
        <v>122</v>
      </c>
      <c r="O32" s="14" t="s">
        <v>104</v>
      </c>
      <c r="P32">
        <v>20408</v>
      </c>
      <c r="R32" s="13">
        <f>iferror(lookup(if(Q32="",G32,Q32),{0,1,20,50,150,400,1250,4000,10000},{0.0,0.160513,0.145631,0.130749,0.128623,0.123308,0.11692999999999999,0.11480399999999999,0.11267799999999999}),"")</f>
        <v>0</v>
      </c>
      <c r="S32" s="13">
        <f>iferror(if(Q32="",G32,Q32)*R32,"")</f>
        <v>0</v>
      </c>
      <c r="T32" t="s">
        <v>138</v>
      </c>
      <c r="U32" s="14" t="s">
        <v>104</v>
      </c>
      <c r="V32">
        <v>29645</v>
      </c>
      <c r="X32" s="13">
        <f>iferror(lookup(if(W32="",G32,W32),{0,1,10,100,500,1000,2500,10000,25000,50000},{0.0,0.27,0.243,0.21,0.172,0.152,0.138,0.127,0.124,0.119}),"")</f>
        <v>0</v>
      </c>
      <c r="Y32" s="13">
        <f>iferror(if(W32="",G32,W32)*X32,"")</f>
        <v>0</v>
      </c>
      <c r="Z32" t="s">
        <v>156</v>
      </c>
      <c r="AA32" s="14" t="s">
        <v>104</v>
      </c>
      <c r="AB32">
        <v>23705</v>
      </c>
      <c r="AD32" s="13">
        <f>iferror(lookup(if(AC32="",G32,AC32),{0,1,10,100,500,1000,2500,10000,25000},{0.0,0.27,0.24,0.21,0.17,0.15,0.14,0.13,0.12}),"")</f>
        <v>0</v>
      </c>
      <c r="AE32" s="13">
        <f>iferror(if(AC32="",G32,AC32)*AD32,"")</f>
        <v>0</v>
      </c>
      <c r="AF32" t="s">
        <v>176</v>
      </c>
      <c r="AG32" s="14" t="s">
        <v>104</v>
      </c>
    </row>
    <row r="34" spans="11:37">
      <c r="K34">
        <f t="array" ref="K34">IFERROR(CONCATENATE(TEXT(INDEX($K$7:$K$32,SMALL(IF($N$7:$N$32&lt;&gt;"",IF($K$7:$K$32&lt;&gt;"",ROW($K$7:$K$32)-MIN(ROW($K$7:$K$32))+1,""),""),ROW()-ROW(A$34)+1)),"##0"),","),"")</f>
        <v>0</v>
      </c>
      <c r="L34">
        <f t="array" ref="L34">IFERROR(CONCATENATE((INDEX($N$7:$N$32,SMALL(IF($N$7:$N$32&lt;&gt;"",IF($K$7:$K$32&lt;&gt;"",ROW($K$7:$K$32)-MIN(ROW($K$7:$K$32))+1,""),""),ROW()-ROW(A$34)+1))),","),"")</f>
        <v>0</v>
      </c>
      <c r="M34">
        <f t="array" ref="M34">IFERROR(CONCATENATE((INDEX($A$7:$A$32,SMALL(IF($N$7:$N$32&lt;&gt;"",IF($K$7:$K$32&lt;&gt;"",ROW($K$7:$K$32)-MIN(ROW($K$7:$K$32))+1,""),""),ROW()-ROW(A$34)+1))),),"")</f>
        <v>0</v>
      </c>
      <c r="Q34">
        <f t="array" ref="Q34">IFERROR(CONCATENATE((INDEX($T$7:$T$32,SMALL(IF($T$7:$T$32&lt;&gt;"",IF($Q$7:$Q$32&lt;&gt;"",ROW($Q$7:$Q$32)-MIN(ROW($Q$7:$Q$32))+1,""),""),ROW()-ROW(A$34)+1)))," "),"")</f>
        <v>0</v>
      </c>
      <c r="R34">
        <f t="array" ref="R34">IFERROR(CONCATENATE(TEXT(INDEX($Q$7:$Q$32,SMALL(IF($T$7:$T$32&lt;&gt;"",IF($Q$7:$Q$32&lt;&gt;"",ROW($Q$7:$Q$32)-MIN(ROW($Q$7:$Q$32))+1,""),""),ROW()-ROW(A$34)+1)),"##0")," "),"")</f>
        <v>0</v>
      </c>
      <c r="S34">
        <f t="array" ref="S34">IFERROR(CONCATENATE((INDEX($A$7:$A$32,SMALL(IF($T$7:$T$32&lt;&gt;"",IF($Q$7:$Q$32&lt;&gt;"",ROW($Q$7:$Q$32)-MIN(ROW($Q$7:$Q$32))+1,""),""),ROW()-ROW(A$34)+1))),),"")</f>
        <v>0</v>
      </c>
      <c r="W34">
        <f t="array" ref="W34">IFERROR(CONCATENATE((INDEX($Z$7:$Z$32,SMALL(IF($Z$7:$Z$32&lt;&gt;"",IF($W$7:$W$32&lt;&gt;"",ROW($W$7:$W$32)-MIN(ROW($W$7:$W$32))+1,""),""),ROW()-ROW(A$34)+1)))," "),"")</f>
        <v>0</v>
      </c>
      <c r="X34">
        <f t="array" ref="X34">IFERROR(CONCATENATE(TEXT(INDEX($W$7:$W$32,SMALL(IF($Z$7:$Z$32&lt;&gt;"",IF($W$7:$W$32&lt;&gt;"",ROW($W$7:$W$32)-MIN(ROW($W$7:$W$32))+1,""),""),ROW()-ROW(A$34)+1)),"##0")," "),"")</f>
        <v>0</v>
      </c>
      <c r="Y34">
        <f t="array" ref="Y34">IFERROR(CONCATENATE((INDEX($A$7:$A$32,SMALL(IF($Z$7:$Z$32&lt;&gt;"",IF($W$7:$W$32&lt;&gt;"",ROW($W$7:$W$32)-MIN(ROW($W$7:$W$32))+1,""),""),ROW()-ROW(A$34)+1))),),"")</f>
        <v>0</v>
      </c>
      <c r="AC34">
        <f t="array" ref="AC34">IFERROR(CONCATENATE((INDEX($AF$7:$AF$32,SMALL(IF($AF$7:$AF$32&lt;&gt;"",IF($AC$7:$AC$32&lt;&gt;"",ROW($AC$7:$AC$32)-MIN(ROW($AC$7:$AC$32))+1,""),""),ROW()-ROW(A$34)+1))),","),"")</f>
        <v>0</v>
      </c>
      <c r="AD34">
        <f t="array" ref="AD34">IFERROR(CONCATENATE(TEXT(INDEX($AC$7:$AC$32,SMALL(IF($AF$7:$AF$32&lt;&gt;"",IF($AC$7:$AC$32&lt;&gt;"",ROW($AC$7:$AC$32)-MIN(ROW($AC$7:$AC$32))+1,""),""),ROW()-ROW(A$34)+1)),"##0"),","),"")</f>
        <v>0</v>
      </c>
      <c r="AE34">
        <f t="array" ref="AE34">IFERROR(CONCATENATE((INDEX($A$7:$A$32,SMALL(IF($AF$7:$AF$32&lt;&gt;"",IF($AC$7:$AC$32&lt;&gt;"",ROW($AC$7:$AC$32)-MIN(ROW($AC$7:$AC$32))+1,""),""),ROW()-ROW(A$34)+1))),),"")</f>
        <v>0</v>
      </c>
      <c r="AI34">
        <f t="array" ref="AI34">IFERROR(CONCATENATE((INDEX($AL$7:$AL$32,SMALL(IF($AL$7:$AL$32&lt;&gt;"",IF($AI$7:$AI$32&lt;&gt;"",ROW($AI$7:$AI$32)-MIN(ROW($AI$7:$AI$32))+1,""),""),ROW()-ROW(A$34)+1)))," "),"")</f>
        <v>0</v>
      </c>
      <c r="AJ34">
        <f t="array" ref="AJ34">IFERROR(CONCATENATE(TEXT(INDEX($AI$7:$AI$32,SMALL(IF($AL$7:$AL$32&lt;&gt;"",IF($AI$7:$AI$32&lt;&gt;"",ROW($AI$7:$AI$32)-MIN(ROW($AI$7:$AI$32))+1,""),""),ROW()-ROW(A$34)+1)),"##0")," "),"")</f>
        <v>0</v>
      </c>
      <c r="AK34">
        <f t="array" ref="AK34">IFERROR(CONCATENATE((INDEX($A$7:$A$32,SMALL(IF($AL$7:$AL$32&lt;&gt;"",IF($AI$7:$AI$32&lt;&gt;"",ROW($AI$7:$AI$32)-MIN(ROW($AI$7:$AI$32))+1,""),""),ROW()-ROW(A$34)+1))),),"")</f>
        <v>0</v>
      </c>
    </row>
    <row r="35" spans="11:37">
      <c r="K35">
        <f t="array" ref="K35">IFERROR(CONCATENATE(TEXT(INDEX($K$7:$K$32,SMALL(IF($N$7:$N$32&lt;&gt;"",IF($K$7:$K$32&lt;&gt;"",ROW($K$7:$K$32)-MIN(ROW($K$7:$K$32))+1,""),""),ROW()-ROW(A$34)+1)),"##0"),","),"")</f>
        <v>0</v>
      </c>
      <c r="L35">
        <f t="array" ref="L35">IFERROR(CONCATENATE((INDEX($N$7:$N$32,SMALL(IF($N$7:$N$32&lt;&gt;"",IF($K$7:$K$32&lt;&gt;"",ROW($K$7:$K$32)-MIN(ROW($K$7:$K$32))+1,""),""),ROW()-ROW(A$34)+1))),","),"")</f>
        <v>0</v>
      </c>
      <c r="M35">
        <f t="array" ref="M35">IFERROR(CONCATENATE((INDEX($A$7:$A$32,SMALL(IF($N$7:$N$32&lt;&gt;"",IF($K$7:$K$32&lt;&gt;"",ROW($K$7:$K$32)-MIN(ROW($K$7:$K$32))+1,""),""),ROW()-ROW(A$34)+1))),),"")</f>
        <v>0</v>
      </c>
      <c r="Q35">
        <f t="array" ref="Q35">IFERROR(CONCATENATE((INDEX($T$7:$T$32,SMALL(IF($T$7:$T$32&lt;&gt;"",IF($Q$7:$Q$32&lt;&gt;"",ROW($Q$7:$Q$32)-MIN(ROW($Q$7:$Q$32))+1,""),""),ROW()-ROW(A$34)+1)))," "),"")</f>
        <v>0</v>
      </c>
      <c r="R35">
        <f t="array" ref="R35">IFERROR(CONCATENATE(TEXT(INDEX($Q$7:$Q$32,SMALL(IF($T$7:$T$32&lt;&gt;"",IF($Q$7:$Q$32&lt;&gt;"",ROW($Q$7:$Q$32)-MIN(ROW($Q$7:$Q$32))+1,""),""),ROW()-ROW(A$34)+1)),"##0")," "),"")</f>
        <v>0</v>
      </c>
      <c r="S35">
        <f t="array" ref="S35">IFERROR(CONCATENATE((INDEX($A$7:$A$32,SMALL(IF($T$7:$T$32&lt;&gt;"",IF($Q$7:$Q$32&lt;&gt;"",ROW($Q$7:$Q$32)-MIN(ROW($Q$7:$Q$32))+1,""),""),ROW()-ROW(A$34)+1))),),"")</f>
        <v>0</v>
      </c>
      <c r="W35">
        <f t="array" ref="W35">IFERROR(CONCATENATE((INDEX($Z$7:$Z$32,SMALL(IF($Z$7:$Z$32&lt;&gt;"",IF($W$7:$W$32&lt;&gt;"",ROW($W$7:$W$32)-MIN(ROW($W$7:$W$32))+1,""),""),ROW()-ROW(A$34)+1)))," "),"")</f>
        <v>0</v>
      </c>
      <c r="X35">
        <f t="array" ref="X35">IFERROR(CONCATENATE(TEXT(INDEX($W$7:$W$32,SMALL(IF($Z$7:$Z$32&lt;&gt;"",IF($W$7:$W$32&lt;&gt;"",ROW($W$7:$W$32)-MIN(ROW($W$7:$W$32))+1,""),""),ROW()-ROW(A$34)+1)),"##0")," "),"")</f>
        <v>0</v>
      </c>
      <c r="Y35">
        <f t="array" ref="Y35">IFERROR(CONCATENATE((INDEX($A$7:$A$32,SMALL(IF($Z$7:$Z$32&lt;&gt;"",IF($W$7:$W$32&lt;&gt;"",ROW($W$7:$W$32)-MIN(ROW($W$7:$W$32))+1,""),""),ROW()-ROW(A$34)+1))),),"")</f>
        <v>0</v>
      </c>
      <c r="AC35">
        <f t="array" ref="AC35">IFERROR(CONCATENATE((INDEX($AF$7:$AF$32,SMALL(IF($AF$7:$AF$32&lt;&gt;"",IF($AC$7:$AC$32&lt;&gt;"",ROW($AC$7:$AC$32)-MIN(ROW($AC$7:$AC$32))+1,""),""),ROW()-ROW(A$34)+1))),","),"")</f>
        <v>0</v>
      </c>
      <c r="AD35">
        <f t="array" ref="AD35">IFERROR(CONCATENATE(TEXT(INDEX($AC$7:$AC$32,SMALL(IF($AF$7:$AF$32&lt;&gt;"",IF($AC$7:$AC$32&lt;&gt;"",ROW($AC$7:$AC$32)-MIN(ROW($AC$7:$AC$32))+1,""),""),ROW()-ROW(A$34)+1)),"##0"),","),"")</f>
        <v>0</v>
      </c>
      <c r="AE35">
        <f t="array" ref="AE35">IFERROR(CONCATENATE((INDEX($A$7:$A$32,SMALL(IF($AF$7:$AF$32&lt;&gt;"",IF($AC$7:$AC$32&lt;&gt;"",ROW($AC$7:$AC$32)-MIN(ROW($AC$7:$AC$32))+1,""),""),ROW()-ROW(A$34)+1))),),"")</f>
        <v>0</v>
      </c>
      <c r="AI35">
        <f t="array" ref="AI35">IFERROR(CONCATENATE((INDEX($AL$7:$AL$32,SMALL(IF($AL$7:$AL$32&lt;&gt;"",IF($AI$7:$AI$32&lt;&gt;"",ROW($AI$7:$AI$32)-MIN(ROW($AI$7:$AI$32))+1,""),""),ROW()-ROW(A$34)+1)))," "),"")</f>
        <v>0</v>
      </c>
      <c r="AJ35">
        <f t="array" ref="AJ35">IFERROR(CONCATENATE(TEXT(INDEX($AI$7:$AI$32,SMALL(IF($AL$7:$AL$32&lt;&gt;"",IF($AI$7:$AI$32&lt;&gt;"",ROW($AI$7:$AI$32)-MIN(ROW($AI$7:$AI$32))+1,""),""),ROW()-ROW(A$34)+1)),"##0")," "),"")</f>
        <v>0</v>
      </c>
      <c r="AK35">
        <f t="array" ref="AK35">IFERROR(CONCATENATE((INDEX($A$7:$A$32,SMALL(IF($AL$7:$AL$32&lt;&gt;"",IF($AI$7:$AI$32&lt;&gt;"",ROW($AI$7:$AI$32)-MIN(ROW($AI$7:$AI$32))+1,""),""),ROW()-ROW(A$34)+1))),),"")</f>
        <v>0</v>
      </c>
    </row>
    <row r="36" spans="11:37">
      <c r="K36">
        <f t="array" ref="K36">IFERROR(CONCATENATE(TEXT(INDEX($K$7:$K$32,SMALL(IF($N$7:$N$32&lt;&gt;"",IF($K$7:$K$32&lt;&gt;"",ROW($K$7:$K$32)-MIN(ROW($K$7:$K$32))+1,""),""),ROW()-ROW(A$34)+1)),"##0"),","),"")</f>
        <v>0</v>
      </c>
      <c r="L36">
        <f t="array" ref="L36">IFERROR(CONCATENATE((INDEX($N$7:$N$32,SMALL(IF($N$7:$N$32&lt;&gt;"",IF($K$7:$K$32&lt;&gt;"",ROW($K$7:$K$32)-MIN(ROW($K$7:$K$32))+1,""),""),ROW()-ROW(A$34)+1))),","),"")</f>
        <v>0</v>
      </c>
      <c r="M36">
        <f t="array" ref="M36">IFERROR(CONCATENATE((INDEX($A$7:$A$32,SMALL(IF($N$7:$N$32&lt;&gt;"",IF($K$7:$K$32&lt;&gt;"",ROW($K$7:$K$32)-MIN(ROW($K$7:$K$32))+1,""),""),ROW()-ROW(A$34)+1))),),"")</f>
        <v>0</v>
      </c>
      <c r="Q36">
        <f t="array" ref="Q36">IFERROR(CONCATENATE((INDEX($T$7:$T$32,SMALL(IF($T$7:$T$32&lt;&gt;"",IF($Q$7:$Q$32&lt;&gt;"",ROW($Q$7:$Q$32)-MIN(ROW($Q$7:$Q$32))+1,""),""),ROW()-ROW(A$34)+1)))," "),"")</f>
        <v>0</v>
      </c>
      <c r="R36">
        <f t="array" ref="R36">IFERROR(CONCATENATE(TEXT(INDEX($Q$7:$Q$32,SMALL(IF($T$7:$T$32&lt;&gt;"",IF($Q$7:$Q$32&lt;&gt;"",ROW($Q$7:$Q$32)-MIN(ROW($Q$7:$Q$32))+1,""),""),ROW()-ROW(A$34)+1)),"##0")," "),"")</f>
        <v>0</v>
      </c>
      <c r="S36">
        <f t="array" ref="S36">IFERROR(CONCATENATE((INDEX($A$7:$A$32,SMALL(IF($T$7:$T$32&lt;&gt;"",IF($Q$7:$Q$32&lt;&gt;"",ROW($Q$7:$Q$32)-MIN(ROW($Q$7:$Q$32))+1,""),""),ROW()-ROW(A$34)+1))),),"")</f>
        <v>0</v>
      </c>
      <c r="W36">
        <f t="array" ref="W36">IFERROR(CONCATENATE((INDEX($Z$7:$Z$32,SMALL(IF($Z$7:$Z$32&lt;&gt;"",IF($W$7:$W$32&lt;&gt;"",ROW($W$7:$W$32)-MIN(ROW($W$7:$W$32))+1,""),""),ROW()-ROW(A$34)+1)))," "),"")</f>
        <v>0</v>
      </c>
      <c r="X36">
        <f t="array" ref="X36">IFERROR(CONCATENATE(TEXT(INDEX($W$7:$W$32,SMALL(IF($Z$7:$Z$32&lt;&gt;"",IF($W$7:$W$32&lt;&gt;"",ROW($W$7:$W$32)-MIN(ROW($W$7:$W$32))+1,""),""),ROW()-ROW(A$34)+1)),"##0")," "),"")</f>
        <v>0</v>
      </c>
      <c r="Y36">
        <f t="array" ref="Y36">IFERROR(CONCATENATE((INDEX($A$7:$A$32,SMALL(IF($Z$7:$Z$32&lt;&gt;"",IF($W$7:$W$32&lt;&gt;"",ROW($W$7:$W$32)-MIN(ROW($W$7:$W$32))+1,""),""),ROW()-ROW(A$34)+1))),),"")</f>
        <v>0</v>
      </c>
      <c r="AC36">
        <f t="array" ref="AC36">IFERROR(CONCATENATE((INDEX($AF$7:$AF$32,SMALL(IF($AF$7:$AF$32&lt;&gt;"",IF($AC$7:$AC$32&lt;&gt;"",ROW($AC$7:$AC$32)-MIN(ROW($AC$7:$AC$32))+1,""),""),ROW()-ROW(A$34)+1))),","),"")</f>
        <v>0</v>
      </c>
      <c r="AD36">
        <f t="array" ref="AD36">IFERROR(CONCATENATE(TEXT(INDEX($AC$7:$AC$32,SMALL(IF($AF$7:$AF$32&lt;&gt;"",IF($AC$7:$AC$32&lt;&gt;"",ROW($AC$7:$AC$32)-MIN(ROW($AC$7:$AC$32))+1,""),""),ROW()-ROW(A$34)+1)),"##0"),","),"")</f>
        <v>0</v>
      </c>
      <c r="AE36">
        <f t="array" ref="AE36">IFERROR(CONCATENATE((INDEX($A$7:$A$32,SMALL(IF($AF$7:$AF$32&lt;&gt;"",IF($AC$7:$AC$32&lt;&gt;"",ROW($AC$7:$AC$32)-MIN(ROW($AC$7:$AC$32))+1,""),""),ROW()-ROW(A$34)+1))),),"")</f>
        <v>0</v>
      </c>
      <c r="AI36">
        <f t="array" ref="AI36">IFERROR(CONCATENATE((INDEX($AL$7:$AL$32,SMALL(IF($AL$7:$AL$32&lt;&gt;"",IF($AI$7:$AI$32&lt;&gt;"",ROW($AI$7:$AI$32)-MIN(ROW($AI$7:$AI$32))+1,""),""),ROW()-ROW(A$34)+1)))," "),"")</f>
        <v>0</v>
      </c>
      <c r="AJ36">
        <f t="array" ref="AJ36">IFERROR(CONCATENATE(TEXT(INDEX($AI$7:$AI$32,SMALL(IF($AL$7:$AL$32&lt;&gt;"",IF($AI$7:$AI$32&lt;&gt;"",ROW($AI$7:$AI$32)-MIN(ROW($AI$7:$AI$32))+1,""),""),ROW()-ROW(A$34)+1)),"##0")," "),"")</f>
        <v>0</v>
      </c>
      <c r="AK36">
        <f t="array" ref="AK36">IFERROR(CONCATENATE((INDEX($A$7:$A$32,SMALL(IF($AL$7:$AL$32&lt;&gt;"",IF($AI$7:$AI$32&lt;&gt;"",ROW($AI$7:$AI$32)-MIN(ROW($AI$7:$AI$32))+1,""),""),ROW()-ROW(A$34)+1))),),"")</f>
        <v>0</v>
      </c>
    </row>
    <row r="37" spans="11:37">
      <c r="K37">
        <f t="array" ref="K37">IFERROR(CONCATENATE(TEXT(INDEX($K$7:$K$32,SMALL(IF($N$7:$N$32&lt;&gt;"",IF($K$7:$K$32&lt;&gt;"",ROW($K$7:$K$32)-MIN(ROW($K$7:$K$32))+1,""),""),ROW()-ROW(A$34)+1)),"##0"),","),"")</f>
        <v>0</v>
      </c>
      <c r="L37">
        <f t="array" ref="L37">IFERROR(CONCATENATE((INDEX($N$7:$N$32,SMALL(IF($N$7:$N$32&lt;&gt;"",IF($K$7:$K$32&lt;&gt;"",ROW($K$7:$K$32)-MIN(ROW($K$7:$K$32))+1,""),""),ROW()-ROW(A$34)+1))),","),"")</f>
        <v>0</v>
      </c>
      <c r="M37">
        <f t="array" ref="M37">IFERROR(CONCATENATE((INDEX($A$7:$A$32,SMALL(IF($N$7:$N$32&lt;&gt;"",IF($K$7:$K$32&lt;&gt;"",ROW($K$7:$K$32)-MIN(ROW($K$7:$K$32))+1,""),""),ROW()-ROW(A$34)+1))),),"")</f>
        <v>0</v>
      </c>
      <c r="Q37">
        <f t="array" ref="Q37">IFERROR(CONCATENATE((INDEX($T$7:$T$32,SMALL(IF($T$7:$T$32&lt;&gt;"",IF($Q$7:$Q$32&lt;&gt;"",ROW($Q$7:$Q$32)-MIN(ROW($Q$7:$Q$32))+1,""),""),ROW()-ROW(A$34)+1)))," "),"")</f>
        <v>0</v>
      </c>
      <c r="R37">
        <f t="array" ref="R37">IFERROR(CONCATENATE(TEXT(INDEX($Q$7:$Q$32,SMALL(IF($T$7:$T$32&lt;&gt;"",IF($Q$7:$Q$32&lt;&gt;"",ROW($Q$7:$Q$32)-MIN(ROW($Q$7:$Q$32))+1,""),""),ROW()-ROW(A$34)+1)),"##0")," "),"")</f>
        <v>0</v>
      </c>
      <c r="S37">
        <f t="array" ref="S37">IFERROR(CONCATENATE((INDEX($A$7:$A$32,SMALL(IF($T$7:$T$32&lt;&gt;"",IF($Q$7:$Q$32&lt;&gt;"",ROW($Q$7:$Q$32)-MIN(ROW($Q$7:$Q$32))+1,""),""),ROW()-ROW(A$34)+1))),),"")</f>
        <v>0</v>
      </c>
      <c r="W37">
        <f t="array" ref="W37">IFERROR(CONCATENATE((INDEX($Z$7:$Z$32,SMALL(IF($Z$7:$Z$32&lt;&gt;"",IF($W$7:$W$32&lt;&gt;"",ROW($W$7:$W$32)-MIN(ROW($W$7:$W$32))+1,""),""),ROW()-ROW(A$34)+1)))," "),"")</f>
        <v>0</v>
      </c>
      <c r="X37">
        <f t="array" ref="X37">IFERROR(CONCATENATE(TEXT(INDEX($W$7:$W$32,SMALL(IF($Z$7:$Z$32&lt;&gt;"",IF($W$7:$W$32&lt;&gt;"",ROW($W$7:$W$32)-MIN(ROW($W$7:$W$32))+1,""),""),ROW()-ROW(A$34)+1)),"##0")," "),"")</f>
        <v>0</v>
      </c>
      <c r="Y37">
        <f t="array" ref="Y37">IFERROR(CONCATENATE((INDEX($A$7:$A$32,SMALL(IF($Z$7:$Z$32&lt;&gt;"",IF($W$7:$W$32&lt;&gt;"",ROW($W$7:$W$32)-MIN(ROW($W$7:$W$32))+1,""),""),ROW()-ROW(A$34)+1))),),"")</f>
        <v>0</v>
      </c>
      <c r="AC37">
        <f t="array" ref="AC37">IFERROR(CONCATENATE((INDEX($AF$7:$AF$32,SMALL(IF($AF$7:$AF$32&lt;&gt;"",IF($AC$7:$AC$32&lt;&gt;"",ROW($AC$7:$AC$32)-MIN(ROW($AC$7:$AC$32))+1,""),""),ROW()-ROW(A$34)+1))),","),"")</f>
        <v>0</v>
      </c>
      <c r="AD37">
        <f t="array" ref="AD37">IFERROR(CONCATENATE(TEXT(INDEX($AC$7:$AC$32,SMALL(IF($AF$7:$AF$32&lt;&gt;"",IF($AC$7:$AC$32&lt;&gt;"",ROW($AC$7:$AC$32)-MIN(ROW($AC$7:$AC$32))+1,""),""),ROW()-ROW(A$34)+1)),"##0"),","),"")</f>
        <v>0</v>
      </c>
      <c r="AE37">
        <f t="array" ref="AE37">IFERROR(CONCATENATE((INDEX($A$7:$A$32,SMALL(IF($AF$7:$AF$32&lt;&gt;"",IF($AC$7:$AC$32&lt;&gt;"",ROW($AC$7:$AC$32)-MIN(ROW($AC$7:$AC$32))+1,""),""),ROW()-ROW(A$34)+1))),),"")</f>
        <v>0</v>
      </c>
      <c r="AI37">
        <f t="array" ref="AI37">IFERROR(CONCATENATE((INDEX($AL$7:$AL$32,SMALL(IF($AL$7:$AL$32&lt;&gt;"",IF($AI$7:$AI$32&lt;&gt;"",ROW($AI$7:$AI$32)-MIN(ROW($AI$7:$AI$32))+1,""),""),ROW()-ROW(A$34)+1)))," "),"")</f>
        <v>0</v>
      </c>
      <c r="AJ37">
        <f t="array" ref="AJ37">IFERROR(CONCATENATE(TEXT(INDEX($AI$7:$AI$32,SMALL(IF($AL$7:$AL$32&lt;&gt;"",IF($AI$7:$AI$32&lt;&gt;"",ROW($AI$7:$AI$32)-MIN(ROW($AI$7:$AI$32))+1,""),""),ROW()-ROW(A$34)+1)),"##0")," "),"")</f>
        <v>0</v>
      </c>
      <c r="AK37">
        <f t="array" ref="AK37">IFERROR(CONCATENATE((INDEX($A$7:$A$32,SMALL(IF($AL$7:$AL$32&lt;&gt;"",IF($AI$7:$AI$32&lt;&gt;"",ROW($AI$7:$AI$32)-MIN(ROW($AI$7:$AI$32))+1,""),""),ROW()-ROW(A$34)+1))),),"")</f>
        <v>0</v>
      </c>
    </row>
    <row r="38" spans="11:37">
      <c r="K38">
        <f t="array" ref="K38">IFERROR(CONCATENATE(TEXT(INDEX($K$7:$K$32,SMALL(IF($N$7:$N$32&lt;&gt;"",IF($K$7:$K$32&lt;&gt;"",ROW($K$7:$K$32)-MIN(ROW($K$7:$K$32))+1,""),""),ROW()-ROW(A$34)+1)),"##0"),","),"")</f>
        <v>0</v>
      </c>
      <c r="L38">
        <f t="array" ref="L38">IFERROR(CONCATENATE((INDEX($N$7:$N$32,SMALL(IF($N$7:$N$32&lt;&gt;"",IF($K$7:$K$32&lt;&gt;"",ROW($K$7:$K$32)-MIN(ROW($K$7:$K$32))+1,""),""),ROW()-ROW(A$34)+1))),","),"")</f>
        <v>0</v>
      </c>
      <c r="M38">
        <f t="array" ref="M38">IFERROR(CONCATENATE((INDEX($A$7:$A$32,SMALL(IF($N$7:$N$32&lt;&gt;"",IF($K$7:$K$32&lt;&gt;"",ROW($K$7:$K$32)-MIN(ROW($K$7:$K$32))+1,""),""),ROW()-ROW(A$34)+1))),),"")</f>
        <v>0</v>
      </c>
      <c r="Q38">
        <f t="array" ref="Q38">IFERROR(CONCATENATE((INDEX($T$7:$T$32,SMALL(IF($T$7:$T$32&lt;&gt;"",IF($Q$7:$Q$32&lt;&gt;"",ROW($Q$7:$Q$32)-MIN(ROW($Q$7:$Q$32))+1,""),""),ROW()-ROW(A$34)+1)))," "),"")</f>
        <v>0</v>
      </c>
      <c r="R38">
        <f t="array" ref="R38">IFERROR(CONCATENATE(TEXT(INDEX($Q$7:$Q$32,SMALL(IF($T$7:$T$32&lt;&gt;"",IF($Q$7:$Q$32&lt;&gt;"",ROW($Q$7:$Q$32)-MIN(ROW($Q$7:$Q$32))+1,""),""),ROW()-ROW(A$34)+1)),"##0")," "),"")</f>
        <v>0</v>
      </c>
      <c r="S38">
        <f t="array" ref="S38">IFERROR(CONCATENATE((INDEX($A$7:$A$32,SMALL(IF($T$7:$T$32&lt;&gt;"",IF($Q$7:$Q$32&lt;&gt;"",ROW($Q$7:$Q$32)-MIN(ROW($Q$7:$Q$32))+1,""),""),ROW()-ROW(A$34)+1))),),"")</f>
        <v>0</v>
      </c>
      <c r="W38">
        <f t="array" ref="W38">IFERROR(CONCATENATE((INDEX($Z$7:$Z$32,SMALL(IF($Z$7:$Z$32&lt;&gt;"",IF($W$7:$W$32&lt;&gt;"",ROW($W$7:$W$32)-MIN(ROW($W$7:$W$32))+1,""),""),ROW()-ROW(A$34)+1)))," "),"")</f>
        <v>0</v>
      </c>
      <c r="X38">
        <f t="array" ref="X38">IFERROR(CONCATENATE(TEXT(INDEX($W$7:$W$32,SMALL(IF($Z$7:$Z$32&lt;&gt;"",IF($W$7:$W$32&lt;&gt;"",ROW($W$7:$W$32)-MIN(ROW($W$7:$W$32))+1,""),""),ROW()-ROW(A$34)+1)),"##0")," "),"")</f>
        <v>0</v>
      </c>
      <c r="Y38">
        <f t="array" ref="Y38">IFERROR(CONCATENATE((INDEX($A$7:$A$32,SMALL(IF($Z$7:$Z$32&lt;&gt;"",IF($W$7:$W$32&lt;&gt;"",ROW($W$7:$W$32)-MIN(ROW($W$7:$W$32))+1,""),""),ROW()-ROW(A$34)+1))),),"")</f>
        <v>0</v>
      </c>
      <c r="AC38">
        <f t="array" ref="AC38">IFERROR(CONCATENATE((INDEX($AF$7:$AF$32,SMALL(IF($AF$7:$AF$32&lt;&gt;"",IF($AC$7:$AC$32&lt;&gt;"",ROW($AC$7:$AC$32)-MIN(ROW($AC$7:$AC$32))+1,""),""),ROW()-ROW(A$34)+1))),","),"")</f>
        <v>0</v>
      </c>
      <c r="AD38">
        <f t="array" ref="AD38">IFERROR(CONCATENATE(TEXT(INDEX($AC$7:$AC$32,SMALL(IF($AF$7:$AF$32&lt;&gt;"",IF($AC$7:$AC$32&lt;&gt;"",ROW($AC$7:$AC$32)-MIN(ROW($AC$7:$AC$32))+1,""),""),ROW()-ROW(A$34)+1)),"##0"),","),"")</f>
        <v>0</v>
      </c>
      <c r="AE38">
        <f t="array" ref="AE38">IFERROR(CONCATENATE((INDEX($A$7:$A$32,SMALL(IF($AF$7:$AF$32&lt;&gt;"",IF($AC$7:$AC$32&lt;&gt;"",ROW($AC$7:$AC$32)-MIN(ROW($AC$7:$AC$32))+1,""),""),ROW()-ROW(A$34)+1))),),"")</f>
        <v>0</v>
      </c>
      <c r="AI38">
        <f t="array" ref="AI38">IFERROR(CONCATENATE((INDEX($AL$7:$AL$32,SMALL(IF($AL$7:$AL$32&lt;&gt;"",IF($AI$7:$AI$32&lt;&gt;"",ROW($AI$7:$AI$32)-MIN(ROW($AI$7:$AI$32))+1,""),""),ROW()-ROW(A$34)+1)))," "),"")</f>
        <v>0</v>
      </c>
      <c r="AJ38">
        <f t="array" ref="AJ38">IFERROR(CONCATENATE(TEXT(INDEX($AI$7:$AI$32,SMALL(IF($AL$7:$AL$32&lt;&gt;"",IF($AI$7:$AI$32&lt;&gt;"",ROW($AI$7:$AI$32)-MIN(ROW($AI$7:$AI$32))+1,""),""),ROW()-ROW(A$34)+1)),"##0")," "),"")</f>
        <v>0</v>
      </c>
      <c r="AK38">
        <f t="array" ref="AK38">IFERROR(CONCATENATE((INDEX($A$7:$A$32,SMALL(IF($AL$7:$AL$32&lt;&gt;"",IF($AI$7:$AI$32&lt;&gt;"",ROW($AI$7:$AI$32)-MIN(ROW($AI$7:$AI$32))+1,""),""),ROW()-ROW(A$34)+1))),),"")</f>
        <v>0</v>
      </c>
    </row>
    <row r="39" spans="11:37">
      <c r="K39">
        <f t="array" ref="K39">IFERROR(CONCATENATE(TEXT(INDEX($K$7:$K$32,SMALL(IF($N$7:$N$32&lt;&gt;"",IF($K$7:$K$32&lt;&gt;"",ROW($K$7:$K$32)-MIN(ROW($K$7:$K$32))+1,""),""),ROW()-ROW(A$34)+1)),"##0"),","),"")</f>
        <v>0</v>
      </c>
      <c r="L39">
        <f t="array" ref="L39">IFERROR(CONCATENATE((INDEX($N$7:$N$32,SMALL(IF($N$7:$N$32&lt;&gt;"",IF($K$7:$K$32&lt;&gt;"",ROW($K$7:$K$32)-MIN(ROW($K$7:$K$32))+1,""),""),ROW()-ROW(A$34)+1))),","),"")</f>
        <v>0</v>
      </c>
      <c r="M39">
        <f t="array" ref="M39">IFERROR(CONCATENATE((INDEX($A$7:$A$32,SMALL(IF($N$7:$N$32&lt;&gt;"",IF($K$7:$K$32&lt;&gt;"",ROW($K$7:$K$32)-MIN(ROW($K$7:$K$32))+1,""),""),ROW()-ROW(A$34)+1))),),"")</f>
        <v>0</v>
      </c>
      <c r="Q39">
        <f t="array" ref="Q39">IFERROR(CONCATENATE((INDEX($T$7:$T$32,SMALL(IF($T$7:$T$32&lt;&gt;"",IF($Q$7:$Q$32&lt;&gt;"",ROW($Q$7:$Q$32)-MIN(ROW($Q$7:$Q$32))+1,""),""),ROW()-ROW(A$34)+1)))," "),"")</f>
        <v>0</v>
      </c>
      <c r="R39">
        <f t="array" ref="R39">IFERROR(CONCATENATE(TEXT(INDEX($Q$7:$Q$32,SMALL(IF($T$7:$T$32&lt;&gt;"",IF($Q$7:$Q$32&lt;&gt;"",ROW($Q$7:$Q$32)-MIN(ROW($Q$7:$Q$32))+1,""),""),ROW()-ROW(A$34)+1)),"##0")," "),"")</f>
        <v>0</v>
      </c>
      <c r="S39">
        <f t="array" ref="S39">IFERROR(CONCATENATE((INDEX($A$7:$A$32,SMALL(IF($T$7:$T$32&lt;&gt;"",IF($Q$7:$Q$32&lt;&gt;"",ROW($Q$7:$Q$32)-MIN(ROW($Q$7:$Q$32))+1,""),""),ROW()-ROW(A$34)+1))),),"")</f>
        <v>0</v>
      </c>
      <c r="W39">
        <f t="array" ref="W39">IFERROR(CONCATENATE((INDEX($Z$7:$Z$32,SMALL(IF($Z$7:$Z$32&lt;&gt;"",IF($W$7:$W$32&lt;&gt;"",ROW($W$7:$W$32)-MIN(ROW($W$7:$W$32))+1,""),""),ROW()-ROW(A$34)+1)))," "),"")</f>
        <v>0</v>
      </c>
      <c r="X39">
        <f t="array" ref="X39">IFERROR(CONCATENATE(TEXT(INDEX($W$7:$W$32,SMALL(IF($Z$7:$Z$32&lt;&gt;"",IF($W$7:$W$32&lt;&gt;"",ROW($W$7:$W$32)-MIN(ROW($W$7:$W$32))+1,""),""),ROW()-ROW(A$34)+1)),"##0")," "),"")</f>
        <v>0</v>
      </c>
      <c r="Y39">
        <f t="array" ref="Y39">IFERROR(CONCATENATE((INDEX($A$7:$A$32,SMALL(IF($Z$7:$Z$32&lt;&gt;"",IF($W$7:$W$32&lt;&gt;"",ROW($W$7:$W$32)-MIN(ROW($W$7:$W$32))+1,""),""),ROW()-ROW(A$34)+1))),),"")</f>
        <v>0</v>
      </c>
      <c r="AC39">
        <f t="array" ref="AC39">IFERROR(CONCATENATE((INDEX($AF$7:$AF$32,SMALL(IF($AF$7:$AF$32&lt;&gt;"",IF($AC$7:$AC$32&lt;&gt;"",ROW($AC$7:$AC$32)-MIN(ROW($AC$7:$AC$32))+1,""),""),ROW()-ROW(A$34)+1))),","),"")</f>
        <v>0</v>
      </c>
      <c r="AD39">
        <f t="array" ref="AD39">IFERROR(CONCATENATE(TEXT(INDEX($AC$7:$AC$32,SMALL(IF($AF$7:$AF$32&lt;&gt;"",IF($AC$7:$AC$32&lt;&gt;"",ROW($AC$7:$AC$32)-MIN(ROW($AC$7:$AC$32))+1,""),""),ROW()-ROW(A$34)+1)),"##0"),","),"")</f>
        <v>0</v>
      </c>
      <c r="AE39">
        <f t="array" ref="AE39">IFERROR(CONCATENATE((INDEX($A$7:$A$32,SMALL(IF($AF$7:$AF$32&lt;&gt;"",IF($AC$7:$AC$32&lt;&gt;"",ROW($AC$7:$AC$32)-MIN(ROW($AC$7:$AC$32))+1,""),""),ROW()-ROW(A$34)+1))),),"")</f>
        <v>0</v>
      </c>
      <c r="AI39">
        <f t="array" ref="AI39">IFERROR(CONCATENATE((INDEX($AL$7:$AL$32,SMALL(IF($AL$7:$AL$32&lt;&gt;"",IF($AI$7:$AI$32&lt;&gt;"",ROW($AI$7:$AI$32)-MIN(ROW($AI$7:$AI$32))+1,""),""),ROW()-ROW(A$34)+1)))," "),"")</f>
        <v>0</v>
      </c>
      <c r="AJ39">
        <f t="array" ref="AJ39">IFERROR(CONCATENATE(TEXT(INDEX($AI$7:$AI$32,SMALL(IF($AL$7:$AL$32&lt;&gt;"",IF($AI$7:$AI$32&lt;&gt;"",ROW($AI$7:$AI$32)-MIN(ROW($AI$7:$AI$32))+1,""),""),ROW()-ROW(A$34)+1)),"##0")," "),"")</f>
        <v>0</v>
      </c>
      <c r="AK39">
        <f t="array" ref="AK39">IFERROR(CONCATENATE((INDEX($A$7:$A$32,SMALL(IF($AL$7:$AL$32&lt;&gt;"",IF($AI$7:$AI$32&lt;&gt;"",ROW($AI$7:$AI$32)-MIN(ROW($AI$7:$AI$32))+1,""),""),ROW()-ROW(A$34)+1))),),"")</f>
        <v>0</v>
      </c>
    </row>
    <row r="40" spans="11:37">
      <c r="K40">
        <f t="array" ref="K40">IFERROR(CONCATENATE(TEXT(INDEX($K$7:$K$32,SMALL(IF($N$7:$N$32&lt;&gt;"",IF($K$7:$K$32&lt;&gt;"",ROW($K$7:$K$32)-MIN(ROW($K$7:$K$32))+1,""),""),ROW()-ROW(A$34)+1)),"##0"),","),"")</f>
        <v>0</v>
      </c>
      <c r="L40">
        <f t="array" ref="L40">IFERROR(CONCATENATE((INDEX($N$7:$N$32,SMALL(IF($N$7:$N$32&lt;&gt;"",IF($K$7:$K$32&lt;&gt;"",ROW($K$7:$K$32)-MIN(ROW($K$7:$K$32))+1,""),""),ROW()-ROW(A$34)+1))),","),"")</f>
        <v>0</v>
      </c>
      <c r="M40">
        <f t="array" ref="M40">IFERROR(CONCATENATE((INDEX($A$7:$A$32,SMALL(IF($N$7:$N$32&lt;&gt;"",IF($K$7:$K$32&lt;&gt;"",ROW($K$7:$K$32)-MIN(ROW($K$7:$K$32))+1,""),""),ROW()-ROW(A$34)+1))),),"")</f>
        <v>0</v>
      </c>
      <c r="Q40">
        <f t="array" ref="Q40">IFERROR(CONCATENATE((INDEX($T$7:$T$32,SMALL(IF($T$7:$T$32&lt;&gt;"",IF($Q$7:$Q$32&lt;&gt;"",ROW($Q$7:$Q$32)-MIN(ROW($Q$7:$Q$32))+1,""),""),ROW()-ROW(A$34)+1)))," "),"")</f>
        <v>0</v>
      </c>
      <c r="R40">
        <f t="array" ref="R40">IFERROR(CONCATENATE(TEXT(INDEX($Q$7:$Q$32,SMALL(IF($T$7:$T$32&lt;&gt;"",IF($Q$7:$Q$32&lt;&gt;"",ROW($Q$7:$Q$32)-MIN(ROW($Q$7:$Q$32))+1,""),""),ROW()-ROW(A$34)+1)),"##0")," "),"")</f>
        <v>0</v>
      </c>
      <c r="S40">
        <f t="array" ref="S40">IFERROR(CONCATENATE((INDEX($A$7:$A$32,SMALL(IF($T$7:$T$32&lt;&gt;"",IF($Q$7:$Q$32&lt;&gt;"",ROW($Q$7:$Q$32)-MIN(ROW($Q$7:$Q$32))+1,""),""),ROW()-ROW(A$34)+1))),),"")</f>
        <v>0</v>
      </c>
      <c r="W40">
        <f t="array" ref="W40">IFERROR(CONCATENATE((INDEX($Z$7:$Z$32,SMALL(IF($Z$7:$Z$32&lt;&gt;"",IF($W$7:$W$32&lt;&gt;"",ROW($W$7:$W$32)-MIN(ROW($W$7:$W$32))+1,""),""),ROW()-ROW(A$34)+1)))," "),"")</f>
        <v>0</v>
      </c>
      <c r="X40">
        <f t="array" ref="X40">IFERROR(CONCATENATE(TEXT(INDEX($W$7:$W$32,SMALL(IF($Z$7:$Z$32&lt;&gt;"",IF($W$7:$W$32&lt;&gt;"",ROW($W$7:$W$32)-MIN(ROW($W$7:$W$32))+1,""),""),ROW()-ROW(A$34)+1)),"##0")," "),"")</f>
        <v>0</v>
      </c>
      <c r="Y40">
        <f t="array" ref="Y40">IFERROR(CONCATENATE((INDEX($A$7:$A$32,SMALL(IF($Z$7:$Z$32&lt;&gt;"",IF($W$7:$W$32&lt;&gt;"",ROW($W$7:$W$32)-MIN(ROW($W$7:$W$32))+1,""),""),ROW()-ROW(A$34)+1))),),"")</f>
        <v>0</v>
      </c>
      <c r="AC40">
        <f t="array" ref="AC40">IFERROR(CONCATENATE((INDEX($AF$7:$AF$32,SMALL(IF($AF$7:$AF$32&lt;&gt;"",IF($AC$7:$AC$32&lt;&gt;"",ROW($AC$7:$AC$32)-MIN(ROW($AC$7:$AC$32))+1,""),""),ROW()-ROW(A$34)+1))),","),"")</f>
        <v>0</v>
      </c>
      <c r="AD40">
        <f t="array" ref="AD40">IFERROR(CONCATENATE(TEXT(INDEX($AC$7:$AC$32,SMALL(IF($AF$7:$AF$32&lt;&gt;"",IF($AC$7:$AC$32&lt;&gt;"",ROW($AC$7:$AC$32)-MIN(ROW($AC$7:$AC$32))+1,""),""),ROW()-ROW(A$34)+1)),"##0"),","),"")</f>
        <v>0</v>
      </c>
      <c r="AE40">
        <f t="array" ref="AE40">IFERROR(CONCATENATE((INDEX($A$7:$A$32,SMALL(IF($AF$7:$AF$32&lt;&gt;"",IF($AC$7:$AC$32&lt;&gt;"",ROW($AC$7:$AC$32)-MIN(ROW($AC$7:$AC$32))+1,""),""),ROW()-ROW(A$34)+1))),),"")</f>
        <v>0</v>
      </c>
      <c r="AI40">
        <f t="array" ref="AI40">IFERROR(CONCATENATE((INDEX($AL$7:$AL$32,SMALL(IF($AL$7:$AL$32&lt;&gt;"",IF($AI$7:$AI$32&lt;&gt;"",ROW($AI$7:$AI$32)-MIN(ROW($AI$7:$AI$32))+1,""),""),ROW()-ROW(A$34)+1)))," "),"")</f>
        <v>0</v>
      </c>
      <c r="AJ40">
        <f t="array" ref="AJ40">IFERROR(CONCATENATE(TEXT(INDEX($AI$7:$AI$32,SMALL(IF($AL$7:$AL$32&lt;&gt;"",IF($AI$7:$AI$32&lt;&gt;"",ROW($AI$7:$AI$32)-MIN(ROW($AI$7:$AI$32))+1,""),""),ROW()-ROW(A$34)+1)),"##0")," "),"")</f>
        <v>0</v>
      </c>
      <c r="AK40">
        <f t="array" ref="AK40">IFERROR(CONCATENATE((INDEX($A$7:$A$32,SMALL(IF($AL$7:$AL$32&lt;&gt;"",IF($AI$7:$AI$32&lt;&gt;"",ROW($AI$7:$AI$32)-MIN(ROW($AI$7:$AI$32))+1,""),""),ROW()-ROW(A$34)+1))),),"")</f>
        <v>0</v>
      </c>
    </row>
    <row r="41" spans="11:37">
      <c r="K41">
        <f t="array" ref="K41">IFERROR(CONCATENATE(TEXT(INDEX($K$7:$K$32,SMALL(IF($N$7:$N$32&lt;&gt;"",IF($K$7:$K$32&lt;&gt;"",ROW($K$7:$K$32)-MIN(ROW($K$7:$K$32))+1,""),""),ROW()-ROW(A$34)+1)),"##0"),","),"")</f>
        <v>0</v>
      </c>
      <c r="L41">
        <f t="array" ref="L41">IFERROR(CONCATENATE((INDEX($N$7:$N$32,SMALL(IF($N$7:$N$32&lt;&gt;"",IF($K$7:$K$32&lt;&gt;"",ROW($K$7:$K$32)-MIN(ROW($K$7:$K$32))+1,""),""),ROW()-ROW(A$34)+1))),","),"")</f>
        <v>0</v>
      </c>
      <c r="M41">
        <f t="array" ref="M41">IFERROR(CONCATENATE((INDEX($A$7:$A$32,SMALL(IF($N$7:$N$32&lt;&gt;"",IF($K$7:$K$32&lt;&gt;"",ROW($K$7:$K$32)-MIN(ROW($K$7:$K$32))+1,""),""),ROW()-ROW(A$34)+1))),),"")</f>
        <v>0</v>
      </c>
      <c r="Q41">
        <f t="array" ref="Q41">IFERROR(CONCATENATE((INDEX($T$7:$T$32,SMALL(IF($T$7:$T$32&lt;&gt;"",IF($Q$7:$Q$32&lt;&gt;"",ROW($Q$7:$Q$32)-MIN(ROW($Q$7:$Q$32))+1,""),""),ROW()-ROW(A$34)+1)))," "),"")</f>
        <v>0</v>
      </c>
      <c r="R41">
        <f t="array" ref="R41">IFERROR(CONCATENATE(TEXT(INDEX($Q$7:$Q$32,SMALL(IF($T$7:$T$32&lt;&gt;"",IF($Q$7:$Q$32&lt;&gt;"",ROW($Q$7:$Q$32)-MIN(ROW($Q$7:$Q$32))+1,""),""),ROW()-ROW(A$34)+1)),"##0")," "),"")</f>
        <v>0</v>
      </c>
      <c r="S41">
        <f t="array" ref="S41">IFERROR(CONCATENATE((INDEX($A$7:$A$32,SMALL(IF($T$7:$T$32&lt;&gt;"",IF($Q$7:$Q$32&lt;&gt;"",ROW($Q$7:$Q$32)-MIN(ROW($Q$7:$Q$32))+1,""),""),ROW()-ROW(A$34)+1))),),"")</f>
        <v>0</v>
      </c>
      <c r="W41">
        <f t="array" ref="W41">IFERROR(CONCATENATE((INDEX($Z$7:$Z$32,SMALL(IF($Z$7:$Z$32&lt;&gt;"",IF($W$7:$W$32&lt;&gt;"",ROW($W$7:$W$32)-MIN(ROW($W$7:$W$32))+1,""),""),ROW()-ROW(A$34)+1)))," "),"")</f>
        <v>0</v>
      </c>
      <c r="X41">
        <f t="array" ref="X41">IFERROR(CONCATENATE(TEXT(INDEX($W$7:$W$32,SMALL(IF($Z$7:$Z$32&lt;&gt;"",IF($W$7:$W$32&lt;&gt;"",ROW($W$7:$W$32)-MIN(ROW($W$7:$W$32))+1,""),""),ROW()-ROW(A$34)+1)),"##0")," "),"")</f>
        <v>0</v>
      </c>
      <c r="Y41">
        <f t="array" ref="Y41">IFERROR(CONCATENATE((INDEX($A$7:$A$32,SMALL(IF($Z$7:$Z$32&lt;&gt;"",IF($W$7:$W$32&lt;&gt;"",ROW($W$7:$W$32)-MIN(ROW($W$7:$W$32))+1,""),""),ROW()-ROW(A$34)+1))),),"")</f>
        <v>0</v>
      </c>
      <c r="AC41">
        <f t="array" ref="AC41">IFERROR(CONCATENATE((INDEX($AF$7:$AF$32,SMALL(IF($AF$7:$AF$32&lt;&gt;"",IF($AC$7:$AC$32&lt;&gt;"",ROW($AC$7:$AC$32)-MIN(ROW($AC$7:$AC$32))+1,""),""),ROW()-ROW(A$34)+1))),","),"")</f>
        <v>0</v>
      </c>
      <c r="AD41">
        <f t="array" ref="AD41">IFERROR(CONCATENATE(TEXT(INDEX($AC$7:$AC$32,SMALL(IF($AF$7:$AF$32&lt;&gt;"",IF($AC$7:$AC$32&lt;&gt;"",ROW($AC$7:$AC$32)-MIN(ROW($AC$7:$AC$32))+1,""),""),ROW()-ROW(A$34)+1)),"##0"),","),"")</f>
        <v>0</v>
      </c>
      <c r="AE41">
        <f t="array" ref="AE41">IFERROR(CONCATENATE((INDEX($A$7:$A$32,SMALL(IF($AF$7:$AF$32&lt;&gt;"",IF($AC$7:$AC$32&lt;&gt;"",ROW($AC$7:$AC$32)-MIN(ROW($AC$7:$AC$32))+1,""),""),ROW()-ROW(A$34)+1))),),"")</f>
        <v>0</v>
      </c>
      <c r="AI41">
        <f t="array" ref="AI41">IFERROR(CONCATENATE((INDEX($AL$7:$AL$32,SMALL(IF($AL$7:$AL$32&lt;&gt;"",IF($AI$7:$AI$32&lt;&gt;"",ROW($AI$7:$AI$32)-MIN(ROW($AI$7:$AI$32))+1,""),""),ROW()-ROW(A$34)+1)))," "),"")</f>
        <v>0</v>
      </c>
      <c r="AJ41">
        <f t="array" ref="AJ41">IFERROR(CONCATENATE(TEXT(INDEX($AI$7:$AI$32,SMALL(IF($AL$7:$AL$32&lt;&gt;"",IF($AI$7:$AI$32&lt;&gt;"",ROW($AI$7:$AI$32)-MIN(ROW($AI$7:$AI$32))+1,""),""),ROW()-ROW(A$34)+1)),"##0")," "),"")</f>
        <v>0</v>
      </c>
      <c r="AK41">
        <f t="array" ref="AK41">IFERROR(CONCATENATE((INDEX($A$7:$A$32,SMALL(IF($AL$7:$AL$32&lt;&gt;"",IF($AI$7:$AI$32&lt;&gt;"",ROW($AI$7:$AI$32)-MIN(ROW($AI$7:$AI$32))+1,""),""),ROW()-ROW(A$34)+1))),),"")</f>
        <v>0</v>
      </c>
    </row>
    <row r="42" spans="11:37">
      <c r="K42">
        <f t="array" ref="K42">IFERROR(CONCATENATE(TEXT(INDEX($K$7:$K$32,SMALL(IF($N$7:$N$32&lt;&gt;"",IF($K$7:$K$32&lt;&gt;"",ROW($K$7:$K$32)-MIN(ROW($K$7:$K$32))+1,""),""),ROW()-ROW(A$34)+1)),"##0"),","),"")</f>
        <v>0</v>
      </c>
      <c r="L42">
        <f t="array" ref="L42">IFERROR(CONCATENATE((INDEX($N$7:$N$32,SMALL(IF($N$7:$N$32&lt;&gt;"",IF($K$7:$K$32&lt;&gt;"",ROW($K$7:$K$32)-MIN(ROW($K$7:$K$32))+1,""),""),ROW()-ROW(A$34)+1))),","),"")</f>
        <v>0</v>
      </c>
      <c r="M42">
        <f t="array" ref="M42">IFERROR(CONCATENATE((INDEX($A$7:$A$32,SMALL(IF($N$7:$N$32&lt;&gt;"",IF($K$7:$K$32&lt;&gt;"",ROW($K$7:$K$32)-MIN(ROW($K$7:$K$32))+1,""),""),ROW()-ROW(A$34)+1))),),"")</f>
        <v>0</v>
      </c>
      <c r="Q42">
        <f t="array" ref="Q42">IFERROR(CONCATENATE((INDEX($T$7:$T$32,SMALL(IF($T$7:$T$32&lt;&gt;"",IF($Q$7:$Q$32&lt;&gt;"",ROW($Q$7:$Q$32)-MIN(ROW($Q$7:$Q$32))+1,""),""),ROW()-ROW(A$34)+1)))," "),"")</f>
        <v>0</v>
      </c>
      <c r="R42">
        <f t="array" ref="R42">IFERROR(CONCATENATE(TEXT(INDEX($Q$7:$Q$32,SMALL(IF($T$7:$T$32&lt;&gt;"",IF($Q$7:$Q$32&lt;&gt;"",ROW($Q$7:$Q$32)-MIN(ROW($Q$7:$Q$32))+1,""),""),ROW()-ROW(A$34)+1)),"##0")," "),"")</f>
        <v>0</v>
      </c>
      <c r="S42">
        <f t="array" ref="S42">IFERROR(CONCATENATE((INDEX($A$7:$A$32,SMALL(IF($T$7:$T$32&lt;&gt;"",IF($Q$7:$Q$32&lt;&gt;"",ROW($Q$7:$Q$32)-MIN(ROW($Q$7:$Q$32))+1,""),""),ROW()-ROW(A$34)+1))),),"")</f>
        <v>0</v>
      </c>
      <c r="W42">
        <f t="array" ref="W42">IFERROR(CONCATENATE((INDEX($Z$7:$Z$32,SMALL(IF($Z$7:$Z$32&lt;&gt;"",IF($W$7:$W$32&lt;&gt;"",ROW($W$7:$W$32)-MIN(ROW($W$7:$W$32))+1,""),""),ROW()-ROW(A$34)+1)))," "),"")</f>
        <v>0</v>
      </c>
      <c r="X42">
        <f t="array" ref="X42">IFERROR(CONCATENATE(TEXT(INDEX($W$7:$W$32,SMALL(IF($Z$7:$Z$32&lt;&gt;"",IF($W$7:$W$32&lt;&gt;"",ROW($W$7:$W$32)-MIN(ROW($W$7:$W$32))+1,""),""),ROW()-ROW(A$34)+1)),"##0")," "),"")</f>
        <v>0</v>
      </c>
      <c r="Y42">
        <f t="array" ref="Y42">IFERROR(CONCATENATE((INDEX($A$7:$A$32,SMALL(IF($Z$7:$Z$32&lt;&gt;"",IF($W$7:$W$32&lt;&gt;"",ROW($W$7:$W$32)-MIN(ROW($W$7:$W$32))+1,""),""),ROW()-ROW(A$34)+1))),),"")</f>
        <v>0</v>
      </c>
      <c r="AC42">
        <f t="array" ref="AC42">IFERROR(CONCATENATE((INDEX($AF$7:$AF$32,SMALL(IF($AF$7:$AF$32&lt;&gt;"",IF($AC$7:$AC$32&lt;&gt;"",ROW($AC$7:$AC$32)-MIN(ROW($AC$7:$AC$32))+1,""),""),ROW()-ROW(A$34)+1))),","),"")</f>
        <v>0</v>
      </c>
      <c r="AD42">
        <f t="array" ref="AD42">IFERROR(CONCATENATE(TEXT(INDEX($AC$7:$AC$32,SMALL(IF($AF$7:$AF$32&lt;&gt;"",IF($AC$7:$AC$32&lt;&gt;"",ROW($AC$7:$AC$32)-MIN(ROW($AC$7:$AC$32))+1,""),""),ROW()-ROW(A$34)+1)),"##0"),","),"")</f>
        <v>0</v>
      </c>
      <c r="AE42">
        <f t="array" ref="AE42">IFERROR(CONCATENATE((INDEX($A$7:$A$32,SMALL(IF($AF$7:$AF$32&lt;&gt;"",IF($AC$7:$AC$32&lt;&gt;"",ROW($AC$7:$AC$32)-MIN(ROW($AC$7:$AC$32))+1,""),""),ROW()-ROW(A$34)+1))),),"")</f>
        <v>0</v>
      </c>
      <c r="AI42">
        <f t="array" ref="AI42">IFERROR(CONCATENATE((INDEX($AL$7:$AL$32,SMALL(IF($AL$7:$AL$32&lt;&gt;"",IF($AI$7:$AI$32&lt;&gt;"",ROW($AI$7:$AI$32)-MIN(ROW($AI$7:$AI$32))+1,""),""),ROW()-ROW(A$34)+1)))," "),"")</f>
        <v>0</v>
      </c>
      <c r="AJ42">
        <f t="array" ref="AJ42">IFERROR(CONCATENATE(TEXT(INDEX($AI$7:$AI$32,SMALL(IF($AL$7:$AL$32&lt;&gt;"",IF($AI$7:$AI$32&lt;&gt;"",ROW($AI$7:$AI$32)-MIN(ROW($AI$7:$AI$32))+1,""),""),ROW()-ROW(A$34)+1)),"##0")," "),"")</f>
        <v>0</v>
      </c>
      <c r="AK42">
        <f t="array" ref="AK42">IFERROR(CONCATENATE((INDEX($A$7:$A$32,SMALL(IF($AL$7:$AL$32&lt;&gt;"",IF($AI$7:$AI$32&lt;&gt;"",ROW($AI$7:$AI$32)-MIN(ROW($AI$7:$AI$32))+1,""),""),ROW()-ROW(A$34)+1))),),"")</f>
        <v>0</v>
      </c>
    </row>
    <row r="43" spans="11:37">
      <c r="K43">
        <f t="array" ref="K43">IFERROR(CONCATENATE(TEXT(INDEX($K$7:$K$32,SMALL(IF($N$7:$N$32&lt;&gt;"",IF($K$7:$K$32&lt;&gt;"",ROW($K$7:$K$32)-MIN(ROW($K$7:$K$32))+1,""),""),ROW()-ROW(A$34)+1)),"##0"),","),"")</f>
        <v>0</v>
      </c>
      <c r="L43">
        <f t="array" ref="L43">IFERROR(CONCATENATE((INDEX($N$7:$N$32,SMALL(IF($N$7:$N$32&lt;&gt;"",IF($K$7:$K$32&lt;&gt;"",ROW($K$7:$K$32)-MIN(ROW($K$7:$K$32))+1,""),""),ROW()-ROW(A$34)+1))),","),"")</f>
        <v>0</v>
      </c>
      <c r="M43">
        <f t="array" ref="M43">IFERROR(CONCATENATE((INDEX($A$7:$A$32,SMALL(IF($N$7:$N$32&lt;&gt;"",IF($K$7:$K$32&lt;&gt;"",ROW($K$7:$K$32)-MIN(ROW($K$7:$K$32))+1,""),""),ROW()-ROW(A$34)+1))),),"")</f>
        <v>0</v>
      </c>
      <c r="Q43">
        <f t="array" ref="Q43">IFERROR(CONCATENATE((INDEX($T$7:$T$32,SMALL(IF($T$7:$T$32&lt;&gt;"",IF($Q$7:$Q$32&lt;&gt;"",ROW($Q$7:$Q$32)-MIN(ROW($Q$7:$Q$32))+1,""),""),ROW()-ROW(A$34)+1)))," "),"")</f>
        <v>0</v>
      </c>
      <c r="R43">
        <f t="array" ref="R43">IFERROR(CONCATENATE(TEXT(INDEX($Q$7:$Q$32,SMALL(IF($T$7:$T$32&lt;&gt;"",IF($Q$7:$Q$32&lt;&gt;"",ROW($Q$7:$Q$32)-MIN(ROW($Q$7:$Q$32))+1,""),""),ROW()-ROW(A$34)+1)),"##0")," "),"")</f>
        <v>0</v>
      </c>
      <c r="S43">
        <f t="array" ref="S43">IFERROR(CONCATENATE((INDEX($A$7:$A$32,SMALL(IF($T$7:$T$32&lt;&gt;"",IF($Q$7:$Q$32&lt;&gt;"",ROW($Q$7:$Q$32)-MIN(ROW($Q$7:$Q$32))+1,""),""),ROW()-ROW(A$34)+1))),),"")</f>
        <v>0</v>
      </c>
      <c r="W43">
        <f t="array" ref="W43">IFERROR(CONCATENATE((INDEX($Z$7:$Z$32,SMALL(IF($Z$7:$Z$32&lt;&gt;"",IF($W$7:$W$32&lt;&gt;"",ROW($W$7:$W$32)-MIN(ROW($W$7:$W$32))+1,""),""),ROW()-ROW(A$34)+1)))," "),"")</f>
        <v>0</v>
      </c>
      <c r="X43">
        <f t="array" ref="X43">IFERROR(CONCATENATE(TEXT(INDEX($W$7:$W$32,SMALL(IF($Z$7:$Z$32&lt;&gt;"",IF($W$7:$W$32&lt;&gt;"",ROW($W$7:$W$32)-MIN(ROW($W$7:$W$32))+1,""),""),ROW()-ROW(A$34)+1)),"##0")," "),"")</f>
        <v>0</v>
      </c>
      <c r="Y43">
        <f t="array" ref="Y43">IFERROR(CONCATENATE((INDEX($A$7:$A$32,SMALL(IF($Z$7:$Z$32&lt;&gt;"",IF($W$7:$W$32&lt;&gt;"",ROW($W$7:$W$32)-MIN(ROW($W$7:$W$32))+1,""),""),ROW()-ROW(A$34)+1))),),"")</f>
        <v>0</v>
      </c>
      <c r="AC43">
        <f t="array" ref="AC43">IFERROR(CONCATENATE((INDEX($AF$7:$AF$32,SMALL(IF($AF$7:$AF$32&lt;&gt;"",IF($AC$7:$AC$32&lt;&gt;"",ROW($AC$7:$AC$32)-MIN(ROW($AC$7:$AC$32))+1,""),""),ROW()-ROW(A$34)+1))),","),"")</f>
        <v>0</v>
      </c>
      <c r="AD43">
        <f t="array" ref="AD43">IFERROR(CONCATENATE(TEXT(INDEX($AC$7:$AC$32,SMALL(IF($AF$7:$AF$32&lt;&gt;"",IF($AC$7:$AC$32&lt;&gt;"",ROW($AC$7:$AC$32)-MIN(ROW($AC$7:$AC$32))+1,""),""),ROW()-ROW(A$34)+1)),"##0"),","),"")</f>
        <v>0</v>
      </c>
      <c r="AE43">
        <f t="array" ref="AE43">IFERROR(CONCATENATE((INDEX($A$7:$A$32,SMALL(IF($AF$7:$AF$32&lt;&gt;"",IF($AC$7:$AC$32&lt;&gt;"",ROW($AC$7:$AC$32)-MIN(ROW($AC$7:$AC$32))+1,""),""),ROW()-ROW(A$34)+1))),),"")</f>
        <v>0</v>
      </c>
      <c r="AI43">
        <f t="array" ref="AI43">IFERROR(CONCATENATE((INDEX($AL$7:$AL$32,SMALL(IF($AL$7:$AL$32&lt;&gt;"",IF($AI$7:$AI$32&lt;&gt;"",ROW($AI$7:$AI$32)-MIN(ROW($AI$7:$AI$32))+1,""),""),ROW()-ROW(A$34)+1)))," "),"")</f>
        <v>0</v>
      </c>
      <c r="AJ43">
        <f t="array" ref="AJ43">IFERROR(CONCATENATE(TEXT(INDEX($AI$7:$AI$32,SMALL(IF($AL$7:$AL$32&lt;&gt;"",IF($AI$7:$AI$32&lt;&gt;"",ROW($AI$7:$AI$32)-MIN(ROW($AI$7:$AI$32))+1,""),""),ROW()-ROW(A$34)+1)),"##0")," "),"")</f>
        <v>0</v>
      </c>
      <c r="AK43">
        <f t="array" ref="AK43">IFERROR(CONCATENATE((INDEX($A$7:$A$32,SMALL(IF($AL$7:$AL$32&lt;&gt;"",IF($AI$7:$AI$32&lt;&gt;"",ROW($AI$7:$AI$32)-MIN(ROW($AI$7:$AI$32))+1,""),""),ROW()-ROW(A$34)+1))),),"")</f>
        <v>0</v>
      </c>
    </row>
    <row r="44" spans="11:37">
      <c r="K44">
        <f t="array" ref="K44">IFERROR(CONCATENATE(TEXT(INDEX($K$7:$K$32,SMALL(IF($N$7:$N$32&lt;&gt;"",IF($K$7:$K$32&lt;&gt;"",ROW($K$7:$K$32)-MIN(ROW($K$7:$K$32))+1,""),""),ROW()-ROW(A$34)+1)),"##0"),","),"")</f>
        <v>0</v>
      </c>
      <c r="L44">
        <f t="array" ref="L44">IFERROR(CONCATENATE((INDEX($N$7:$N$32,SMALL(IF($N$7:$N$32&lt;&gt;"",IF($K$7:$K$32&lt;&gt;"",ROW($K$7:$K$32)-MIN(ROW($K$7:$K$32))+1,""),""),ROW()-ROW(A$34)+1))),","),"")</f>
        <v>0</v>
      </c>
      <c r="M44">
        <f t="array" ref="M44">IFERROR(CONCATENATE((INDEX($A$7:$A$32,SMALL(IF($N$7:$N$32&lt;&gt;"",IF($K$7:$K$32&lt;&gt;"",ROW($K$7:$K$32)-MIN(ROW($K$7:$K$32))+1,""),""),ROW()-ROW(A$34)+1))),),"")</f>
        <v>0</v>
      </c>
      <c r="Q44">
        <f t="array" ref="Q44">IFERROR(CONCATENATE((INDEX($T$7:$T$32,SMALL(IF($T$7:$T$32&lt;&gt;"",IF($Q$7:$Q$32&lt;&gt;"",ROW($Q$7:$Q$32)-MIN(ROW($Q$7:$Q$32))+1,""),""),ROW()-ROW(A$34)+1)))," "),"")</f>
        <v>0</v>
      </c>
      <c r="R44">
        <f t="array" ref="R44">IFERROR(CONCATENATE(TEXT(INDEX($Q$7:$Q$32,SMALL(IF($T$7:$T$32&lt;&gt;"",IF($Q$7:$Q$32&lt;&gt;"",ROW($Q$7:$Q$32)-MIN(ROW($Q$7:$Q$32))+1,""),""),ROW()-ROW(A$34)+1)),"##0")," "),"")</f>
        <v>0</v>
      </c>
      <c r="S44">
        <f t="array" ref="S44">IFERROR(CONCATENATE((INDEX($A$7:$A$32,SMALL(IF($T$7:$T$32&lt;&gt;"",IF($Q$7:$Q$32&lt;&gt;"",ROW($Q$7:$Q$32)-MIN(ROW($Q$7:$Q$32))+1,""),""),ROW()-ROW(A$34)+1))),),"")</f>
        <v>0</v>
      </c>
      <c r="W44">
        <f t="array" ref="W44">IFERROR(CONCATENATE((INDEX($Z$7:$Z$32,SMALL(IF($Z$7:$Z$32&lt;&gt;"",IF($W$7:$W$32&lt;&gt;"",ROW($W$7:$W$32)-MIN(ROW($W$7:$W$32))+1,""),""),ROW()-ROW(A$34)+1)))," "),"")</f>
        <v>0</v>
      </c>
      <c r="X44">
        <f t="array" ref="X44">IFERROR(CONCATENATE(TEXT(INDEX($W$7:$W$32,SMALL(IF($Z$7:$Z$32&lt;&gt;"",IF($W$7:$W$32&lt;&gt;"",ROW($W$7:$W$32)-MIN(ROW($W$7:$W$32))+1,""),""),ROW()-ROW(A$34)+1)),"##0")," "),"")</f>
        <v>0</v>
      </c>
      <c r="Y44">
        <f t="array" ref="Y44">IFERROR(CONCATENATE((INDEX($A$7:$A$32,SMALL(IF($Z$7:$Z$32&lt;&gt;"",IF($W$7:$W$32&lt;&gt;"",ROW($W$7:$W$32)-MIN(ROW($W$7:$W$32))+1,""),""),ROW()-ROW(A$34)+1))),),"")</f>
        <v>0</v>
      </c>
      <c r="AC44">
        <f t="array" ref="AC44">IFERROR(CONCATENATE((INDEX($AF$7:$AF$32,SMALL(IF($AF$7:$AF$32&lt;&gt;"",IF($AC$7:$AC$32&lt;&gt;"",ROW($AC$7:$AC$32)-MIN(ROW($AC$7:$AC$32))+1,""),""),ROW()-ROW(A$34)+1))),","),"")</f>
        <v>0</v>
      </c>
      <c r="AD44">
        <f t="array" ref="AD44">IFERROR(CONCATENATE(TEXT(INDEX($AC$7:$AC$32,SMALL(IF($AF$7:$AF$32&lt;&gt;"",IF($AC$7:$AC$32&lt;&gt;"",ROW($AC$7:$AC$32)-MIN(ROW($AC$7:$AC$32))+1,""),""),ROW()-ROW(A$34)+1)),"##0"),","),"")</f>
        <v>0</v>
      </c>
      <c r="AE44">
        <f t="array" ref="AE44">IFERROR(CONCATENATE((INDEX($A$7:$A$32,SMALL(IF($AF$7:$AF$32&lt;&gt;"",IF($AC$7:$AC$32&lt;&gt;"",ROW($AC$7:$AC$32)-MIN(ROW($AC$7:$AC$32))+1,""),""),ROW()-ROW(A$34)+1))),),"")</f>
        <v>0</v>
      </c>
      <c r="AI44">
        <f t="array" ref="AI44">IFERROR(CONCATENATE((INDEX($AL$7:$AL$32,SMALL(IF($AL$7:$AL$32&lt;&gt;"",IF($AI$7:$AI$32&lt;&gt;"",ROW($AI$7:$AI$32)-MIN(ROW($AI$7:$AI$32))+1,""),""),ROW()-ROW(A$34)+1)))," "),"")</f>
        <v>0</v>
      </c>
      <c r="AJ44">
        <f t="array" ref="AJ44">IFERROR(CONCATENATE(TEXT(INDEX($AI$7:$AI$32,SMALL(IF($AL$7:$AL$32&lt;&gt;"",IF($AI$7:$AI$32&lt;&gt;"",ROW($AI$7:$AI$32)-MIN(ROW($AI$7:$AI$32))+1,""),""),ROW()-ROW(A$34)+1)),"##0")," "),"")</f>
        <v>0</v>
      </c>
      <c r="AK44">
        <f t="array" ref="AK44">IFERROR(CONCATENATE((INDEX($A$7:$A$32,SMALL(IF($AL$7:$AL$32&lt;&gt;"",IF($AI$7:$AI$32&lt;&gt;"",ROW($AI$7:$AI$32)-MIN(ROW($AI$7:$AI$32))+1,""),""),ROW()-ROW(A$34)+1))),),"")</f>
        <v>0</v>
      </c>
    </row>
    <row r="45" spans="11:37">
      <c r="K45">
        <f t="array" ref="K45">IFERROR(CONCATENATE(TEXT(INDEX($K$7:$K$32,SMALL(IF($N$7:$N$32&lt;&gt;"",IF($K$7:$K$32&lt;&gt;"",ROW($K$7:$K$32)-MIN(ROW($K$7:$K$32))+1,""),""),ROW()-ROW(A$34)+1)),"##0"),","),"")</f>
        <v>0</v>
      </c>
      <c r="L45">
        <f t="array" ref="L45">IFERROR(CONCATENATE((INDEX($N$7:$N$32,SMALL(IF($N$7:$N$32&lt;&gt;"",IF($K$7:$K$32&lt;&gt;"",ROW($K$7:$K$32)-MIN(ROW($K$7:$K$32))+1,""),""),ROW()-ROW(A$34)+1))),","),"")</f>
        <v>0</v>
      </c>
      <c r="M45">
        <f t="array" ref="M45">IFERROR(CONCATENATE((INDEX($A$7:$A$32,SMALL(IF($N$7:$N$32&lt;&gt;"",IF($K$7:$K$32&lt;&gt;"",ROW($K$7:$K$32)-MIN(ROW($K$7:$K$32))+1,""),""),ROW()-ROW(A$34)+1))),),"")</f>
        <v>0</v>
      </c>
      <c r="Q45">
        <f t="array" ref="Q45">IFERROR(CONCATENATE((INDEX($T$7:$T$32,SMALL(IF($T$7:$T$32&lt;&gt;"",IF($Q$7:$Q$32&lt;&gt;"",ROW($Q$7:$Q$32)-MIN(ROW($Q$7:$Q$32))+1,""),""),ROW()-ROW(A$34)+1)))," "),"")</f>
        <v>0</v>
      </c>
      <c r="R45">
        <f t="array" ref="R45">IFERROR(CONCATENATE(TEXT(INDEX($Q$7:$Q$32,SMALL(IF($T$7:$T$32&lt;&gt;"",IF($Q$7:$Q$32&lt;&gt;"",ROW($Q$7:$Q$32)-MIN(ROW($Q$7:$Q$32))+1,""),""),ROW()-ROW(A$34)+1)),"##0")," "),"")</f>
        <v>0</v>
      </c>
      <c r="S45">
        <f t="array" ref="S45">IFERROR(CONCATENATE((INDEX($A$7:$A$32,SMALL(IF($T$7:$T$32&lt;&gt;"",IF($Q$7:$Q$32&lt;&gt;"",ROW($Q$7:$Q$32)-MIN(ROW($Q$7:$Q$32))+1,""),""),ROW()-ROW(A$34)+1))),),"")</f>
        <v>0</v>
      </c>
      <c r="W45">
        <f t="array" ref="W45">IFERROR(CONCATENATE((INDEX($Z$7:$Z$32,SMALL(IF($Z$7:$Z$32&lt;&gt;"",IF($W$7:$W$32&lt;&gt;"",ROW($W$7:$W$32)-MIN(ROW($W$7:$W$32))+1,""),""),ROW()-ROW(A$34)+1)))," "),"")</f>
        <v>0</v>
      </c>
      <c r="X45">
        <f t="array" ref="X45">IFERROR(CONCATENATE(TEXT(INDEX($W$7:$W$32,SMALL(IF($Z$7:$Z$32&lt;&gt;"",IF($W$7:$W$32&lt;&gt;"",ROW($W$7:$W$32)-MIN(ROW($W$7:$W$32))+1,""),""),ROW()-ROW(A$34)+1)),"##0")," "),"")</f>
        <v>0</v>
      </c>
      <c r="Y45">
        <f t="array" ref="Y45">IFERROR(CONCATENATE((INDEX($A$7:$A$32,SMALL(IF($Z$7:$Z$32&lt;&gt;"",IF($W$7:$W$32&lt;&gt;"",ROW($W$7:$W$32)-MIN(ROW($W$7:$W$32))+1,""),""),ROW()-ROW(A$34)+1))),),"")</f>
        <v>0</v>
      </c>
      <c r="AC45">
        <f t="array" ref="AC45">IFERROR(CONCATENATE((INDEX($AF$7:$AF$32,SMALL(IF($AF$7:$AF$32&lt;&gt;"",IF($AC$7:$AC$32&lt;&gt;"",ROW($AC$7:$AC$32)-MIN(ROW($AC$7:$AC$32))+1,""),""),ROW()-ROW(A$34)+1))),","),"")</f>
        <v>0</v>
      </c>
      <c r="AD45">
        <f t="array" ref="AD45">IFERROR(CONCATENATE(TEXT(INDEX($AC$7:$AC$32,SMALL(IF($AF$7:$AF$32&lt;&gt;"",IF($AC$7:$AC$32&lt;&gt;"",ROW($AC$7:$AC$32)-MIN(ROW($AC$7:$AC$32))+1,""),""),ROW()-ROW(A$34)+1)),"##0"),","),"")</f>
        <v>0</v>
      </c>
      <c r="AE45">
        <f t="array" ref="AE45">IFERROR(CONCATENATE((INDEX($A$7:$A$32,SMALL(IF($AF$7:$AF$32&lt;&gt;"",IF($AC$7:$AC$32&lt;&gt;"",ROW($AC$7:$AC$32)-MIN(ROW($AC$7:$AC$32))+1,""),""),ROW()-ROW(A$34)+1))),),"")</f>
        <v>0</v>
      </c>
      <c r="AI45">
        <f t="array" ref="AI45">IFERROR(CONCATENATE((INDEX($AL$7:$AL$32,SMALL(IF($AL$7:$AL$32&lt;&gt;"",IF($AI$7:$AI$32&lt;&gt;"",ROW($AI$7:$AI$32)-MIN(ROW($AI$7:$AI$32))+1,""),""),ROW()-ROW(A$34)+1)))," "),"")</f>
        <v>0</v>
      </c>
      <c r="AJ45">
        <f t="array" ref="AJ45">IFERROR(CONCATENATE(TEXT(INDEX($AI$7:$AI$32,SMALL(IF($AL$7:$AL$32&lt;&gt;"",IF($AI$7:$AI$32&lt;&gt;"",ROW($AI$7:$AI$32)-MIN(ROW($AI$7:$AI$32))+1,""),""),ROW()-ROW(A$34)+1)),"##0")," "),"")</f>
        <v>0</v>
      </c>
      <c r="AK45">
        <f t="array" ref="AK45">IFERROR(CONCATENATE((INDEX($A$7:$A$32,SMALL(IF($AL$7:$AL$32&lt;&gt;"",IF($AI$7:$AI$32&lt;&gt;"",ROW($AI$7:$AI$32)-MIN(ROW($AI$7:$AI$32))+1,""),""),ROW()-ROW(A$34)+1))),),"")</f>
        <v>0</v>
      </c>
    </row>
    <row r="46" spans="11:37">
      <c r="K46">
        <f t="array" ref="K46">IFERROR(CONCATENATE(TEXT(INDEX($K$7:$K$32,SMALL(IF($N$7:$N$32&lt;&gt;"",IF($K$7:$K$32&lt;&gt;"",ROW($K$7:$K$32)-MIN(ROW($K$7:$K$32))+1,""),""),ROW()-ROW(A$34)+1)),"##0"),","),"")</f>
        <v>0</v>
      </c>
      <c r="L46">
        <f t="array" ref="L46">IFERROR(CONCATENATE((INDEX($N$7:$N$32,SMALL(IF($N$7:$N$32&lt;&gt;"",IF($K$7:$K$32&lt;&gt;"",ROW($K$7:$K$32)-MIN(ROW($K$7:$K$32))+1,""),""),ROW()-ROW(A$34)+1))),","),"")</f>
        <v>0</v>
      </c>
      <c r="M46">
        <f t="array" ref="M46">IFERROR(CONCATENATE((INDEX($A$7:$A$32,SMALL(IF($N$7:$N$32&lt;&gt;"",IF($K$7:$K$32&lt;&gt;"",ROW($K$7:$K$32)-MIN(ROW($K$7:$K$32))+1,""),""),ROW()-ROW(A$34)+1))),),"")</f>
        <v>0</v>
      </c>
      <c r="Q46">
        <f t="array" ref="Q46">IFERROR(CONCATENATE((INDEX($T$7:$T$32,SMALL(IF($T$7:$T$32&lt;&gt;"",IF($Q$7:$Q$32&lt;&gt;"",ROW($Q$7:$Q$32)-MIN(ROW($Q$7:$Q$32))+1,""),""),ROW()-ROW(A$34)+1)))," "),"")</f>
        <v>0</v>
      </c>
      <c r="R46">
        <f t="array" ref="R46">IFERROR(CONCATENATE(TEXT(INDEX($Q$7:$Q$32,SMALL(IF($T$7:$T$32&lt;&gt;"",IF($Q$7:$Q$32&lt;&gt;"",ROW($Q$7:$Q$32)-MIN(ROW($Q$7:$Q$32))+1,""),""),ROW()-ROW(A$34)+1)),"##0")," "),"")</f>
        <v>0</v>
      </c>
      <c r="S46">
        <f t="array" ref="S46">IFERROR(CONCATENATE((INDEX($A$7:$A$32,SMALL(IF($T$7:$T$32&lt;&gt;"",IF($Q$7:$Q$32&lt;&gt;"",ROW($Q$7:$Q$32)-MIN(ROW($Q$7:$Q$32))+1,""),""),ROW()-ROW(A$34)+1))),),"")</f>
        <v>0</v>
      </c>
      <c r="W46">
        <f t="array" ref="W46">IFERROR(CONCATENATE((INDEX($Z$7:$Z$32,SMALL(IF($Z$7:$Z$32&lt;&gt;"",IF($W$7:$W$32&lt;&gt;"",ROW($W$7:$W$32)-MIN(ROW($W$7:$W$32))+1,""),""),ROW()-ROW(A$34)+1)))," "),"")</f>
        <v>0</v>
      </c>
      <c r="X46">
        <f t="array" ref="X46">IFERROR(CONCATENATE(TEXT(INDEX($W$7:$W$32,SMALL(IF($Z$7:$Z$32&lt;&gt;"",IF($W$7:$W$32&lt;&gt;"",ROW($W$7:$W$32)-MIN(ROW($W$7:$W$32))+1,""),""),ROW()-ROW(A$34)+1)),"##0")," "),"")</f>
        <v>0</v>
      </c>
      <c r="Y46">
        <f t="array" ref="Y46">IFERROR(CONCATENATE((INDEX($A$7:$A$32,SMALL(IF($Z$7:$Z$32&lt;&gt;"",IF($W$7:$W$32&lt;&gt;"",ROW($W$7:$W$32)-MIN(ROW($W$7:$W$32))+1,""),""),ROW()-ROW(A$34)+1))),),"")</f>
        <v>0</v>
      </c>
      <c r="AC46">
        <f t="array" ref="AC46">IFERROR(CONCATENATE((INDEX($AF$7:$AF$32,SMALL(IF($AF$7:$AF$32&lt;&gt;"",IF($AC$7:$AC$32&lt;&gt;"",ROW($AC$7:$AC$32)-MIN(ROW($AC$7:$AC$32))+1,""),""),ROW()-ROW(A$34)+1))),","),"")</f>
        <v>0</v>
      </c>
      <c r="AD46">
        <f t="array" ref="AD46">IFERROR(CONCATENATE(TEXT(INDEX($AC$7:$AC$32,SMALL(IF($AF$7:$AF$32&lt;&gt;"",IF($AC$7:$AC$32&lt;&gt;"",ROW($AC$7:$AC$32)-MIN(ROW($AC$7:$AC$32))+1,""),""),ROW()-ROW(A$34)+1)),"##0"),","),"")</f>
        <v>0</v>
      </c>
      <c r="AE46">
        <f t="array" ref="AE46">IFERROR(CONCATENATE((INDEX($A$7:$A$32,SMALL(IF($AF$7:$AF$32&lt;&gt;"",IF($AC$7:$AC$32&lt;&gt;"",ROW($AC$7:$AC$32)-MIN(ROW($AC$7:$AC$32))+1,""),""),ROW()-ROW(A$34)+1))),),"")</f>
        <v>0</v>
      </c>
      <c r="AI46">
        <f t="array" ref="AI46">IFERROR(CONCATENATE((INDEX($AL$7:$AL$32,SMALL(IF($AL$7:$AL$32&lt;&gt;"",IF($AI$7:$AI$32&lt;&gt;"",ROW($AI$7:$AI$32)-MIN(ROW($AI$7:$AI$32))+1,""),""),ROW()-ROW(A$34)+1)))," "),"")</f>
        <v>0</v>
      </c>
      <c r="AJ46">
        <f t="array" ref="AJ46">IFERROR(CONCATENATE(TEXT(INDEX($AI$7:$AI$32,SMALL(IF($AL$7:$AL$32&lt;&gt;"",IF($AI$7:$AI$32&lt;&gt;"",ROW($AI$7:$AI$32)-MIN(ROW($AI$7:$AI$32))+1,""),""),ROW()-ROW(A$34)+1)),"##0")," "),"")</f>
        <v>0</v>
      </c>
      <c r="AK46">
        <f t="array" ref="AK46">IFERROR(CONCATENATE((INDEX($A$7:$A$32,SMALL(IF($AL$7:$AL$32&lt;&gt;"",IF($AI$7:$AI$32&lt;&gt;"",ROW($AI$7:$AI$32)-MIN(ROW($AI$7:$AI$32))+1,""),""),ROW()-ROW(A$34)+1))),),"")</f>
        <v>0</v>
      </c>
    </row>
    <row r="47" spans="11:37">
      <c r="K47">
        <f t="array" ref="K47">IFERROR(CONCATENATE(TEXT(INDEX($K$7:$K$32,SMALL(IF($N$7:$N$32&lt;&gt;"",IF($K$7:$K$32&lt;&gt;"",ROW($K$7:$K$32)-MIN(ROW($K$7:$K$32))+1,""),""),ROW()-ROW(A$34)+1)),"##0"),","),"")</f>
        <v>0</v>
      </c>
      <c r="L47">
        <f t="array" ref="L47">IFERROR(CONCATENATE((INDEX($N$7:$N$32,SMALL(IF($N$7:$N$32&lt;&gt;"",IF($K$7:$K$32&lt;&gt;"",ROW($K$7:$K$32)-MIN(ROW($K$7:$K$32))+1,""),""),ROW()-ROW(A$34)+1))),","),"")</f>
        <v>0</v>
      </c>
      <c r="M47">
        <f t="array" ref="M47">IFERROR(CONCATENATE((INDEX($A$7:$A$32,SMALL(IF($N$7:$N$32&lt;&gt;"",IF($K$7:$K$32&lt;&gt;"",ROW($K$7:$K$32)-MIN(ROW($K$7:$K$32))+1,""),""),ROW()-ROW(A$34)+1))),),"")</f>
        <v>0</v>
      </c>
      <c r="Q47">
        <f t="array" ref="Q47">IFERROR(CONCATENATE((INDEX($T$7:$T$32,SMALL(IF($T$7:$T$32&lt;&gt;"",IF($Q$7:$Q$32&lt;&gt;"",ROW($Q$7:$Q$32)-MIN(ROW($Q$7:$Q$32))+1,""),""),ROW()-ROW(A$34)+1)))," "),"")</f>
        <v>0</v>
      </c>
      <c r="R47">
        <f t="array" ref="R47">IFERROR(CONCATENATE(TEXT(INDEX($Q$7:$Q$32,SMALL(IF($T$7:$T$32&lt;&gt;"",IF($Q$7:$Q$32&lt;&gt;"",ROW($Q$7:$Q$32)-MIN(ROW($Q$7:$Q$32))+1,""),""),ROW()-ROW(A$34)+1)),"##0")," "),"")</f>
        <v>0</v>
      </c>
      <c r="S47">
        <f t="array" ref="S47">IFERROR(CONCATENATE((INDEX($A$7:$A$32,SMALL(IF($T$7:$T$32&lt;&gt;"",IF($Q$7:$Q$32&lt;&gt;"",ROW($Q$7:$Q$32)-MIN(ROW($Q$7:$Q$32))+1,""),""),ROW()-ROW(A$34)+1))),),"")</f>
        <v>0</v>
      </c>
      <c r="W47">
        <f t="array" ref="W47">IFERROR(CONCATENATE((INDEX($Z$7:$Z$32,SMALL(IF($Z$7:$Z$32&lt;&gt;"",IF($W$7:$W$32&lt;&gt;"",ROW($W$7:$W$32)-MIN(ROW($W$7:$W$32))+1,""),""),ROW()-ROW(A$34)+1)))," "),"")</f>
        <v>0</v>
      </c>
      <c r="X47">
        <f t="array" ref="X47">IFERROR(CONCATENATE(TEXT(INDEX($W$7:$W$32,SMALL(IF($Z$7:$Z$32&lt;&gt;"",IF($W$7:$W$32&lt;&gt;"",ROW($W$7:$W$32)-MIN(ROW($W$7:$W$32))+1,""),""),ROW()-ROW(A$34)+1)),"##0")," "),"")</f>
        <v>0</v>
      </c>
      <c r="Y47">
        <f t="array" ref="Y47">IFERROR(CONCATENATE((INDEX($A$7:$A$32,SMALL(IF($Z$7:$Z$32&lt;&gt;"",IF($W$7:$W$32&lt;&gt;"",ROW($W$7:$W$32)-MIN(ROW($W$7:$W$32))+1,""),""),ROW()-ROW(A$34)+1))),),"")</f>
        <v>0</v>
      </c>
      <c r="AC47">
        <f t="array" ref="AC47">IFERROR(CONCATENATE((INDEX($AF$7:$AF$32,SMALL(IF($AF$7:$AF$32&lt;&gt;"",IF($AC$7:$AC$32&lt;&gt;"",ROW($AC$7:$AC$32)-MIN(ROW($AC$7:$AC$32))+1,""),""),ROW()-ROW(A$34)+1))),","),"")</f>
        <v>0</v>
      </c>
      <c r="AD47">
        <f t="array" ref="AD47">IFERROR(CONCATENATE(TEXT(INDEX($AC$7:$AC$32,SMALL(IF($AF$7:$AF$32&lt;&gt;"",IF($AC$7:$AC$32&lt;&gt;"",ROW($AC$7:$AC$32)-MIN(ROW($AC$7:$AC$32))+1,""),""),ROW()-ROW(A$34)+1)),"##0"),","),"")</f>
        <v>0</v>
      </c>
      <c r="AE47">
        <f t="array" ref="AE47">IFERROR(CONCATENATE((INDEX($A$7:$A$32,SMALL(IF($AF$7:$AF$32&lt;&gt;"",IF($AC$7:$AC$32&lt;&gt;"",ROW($AC$7:$AC$32)-MIN(ROW($AC$7:$AC$32))+1,""),""),ROW()-ROW(A$34)+1))),),"")</f>
        <v>0</v>
      </c>
      <c r="AI47">
        <f t="array" ref="AI47">IFERROR(CONCATENATE((INDEX($AL$7:$AL$32,SMALL(IF($AL$7:$AL$32&lt;&gt;"",IF($AI$7:$AI$32&lt;&gt;"",ROW($AI$7:$AI$32)-MIN(ROW($AI$7:$AI$32))+1,""),""),ROW()-ROW(A$34)+1)))," "),"")</f>
        <v>0</v>
      </c>
      <c r="AJ47">
        <f t="array" ref="AJ47">IFERROR(CONCATENATE(TEXT(INDEX($AI$7:$AI$32,SMALL(IF($AL$7:$AL$32&lt;&gt;"",IF($AI$7:$AI$32&lt;&gt;"",ROW($AI$7:$AI$32)-MIN(ROW($AI$7:$AI$32))+1,""),""),ROW()-ROW(A$34)+1)),"##0")," "),"")</f>
        <v>0</v>
      </c>
      <c r="AK47">
        <f t="array" ref="AK47">IFERROR(CONCATENATE((INDEX($A$7:$A$32,SMALL(IF($AL$7:$AL$32&lt;&gt;"",IF($AI$7:$AI$32&lt;&gt;"",ROW($AI$7:$AI$32)-MIN(ROW($AI$7:$AI$32))+1,""),""),ROW()-ROW(A$34)+1))),),"")</f>
        <v>0</v>
      </c>
    </row>
    <row r="48" spans="11:37">
      <c r="K48">
        <f t="array" ref="K48">IFERROR(CONCATENATE(TEXT(INDEX($K$7:$K$32,SMALL(IF($N$7:$N$32&lt;&gt;"",IF($K$7:$K$32&lt;&gt;"",ROW($K$7:$K$32)-MIN(ROW($K$7:$K$32))+1,""),""),ROW()-ROW(A$34)+1)),"##0"),","),"")</f>
        <v>0</v>
      </c>
      <c r="L48">
        <f t="array" ref="L48">IFERROR(CONCATENATE((INDEX($N$7:$N$32,SMALL(IF($N$7:$N$32&lt;&gt;"",IF($K$7:$K$32&lt;&gt;"",ROW($K$7:$K$32)-MIN(ROW($K$7:$K$32))+1,""),""),ROW()-ROW(A$34)+1))),","),"")</f>
        <v>0</v>
      </c>
      <c r="M48">
        <f t="array" ref="M48">IFERROR(CONCATENATE((INDEX($A$7:$A$32,SMALL(IF($N$7:$N$32&lt;&gt;"",IF($K$7:$K$32&lt;&gt;"",ROW($K$7:$K$32)-MIN(ROW($K$7:$K$32))+1,""),""),ROW()-ROW(A$34)+1))),),"")</f>
        <v>0</v>
      </c>
      <c r="Q48">
        <f t="array" ref="Q48">IFERROR(CONCATENATE((INDEX($T$7:$T$32,SMALL(IF($T$7:$T$32&lt;&gt;"",IF($Q$7:$Q$32&lt;&gt;"",ROW($Q$7:$Q$32)-MIN(ROW($Q$7:$Q$32))+1,""),""),ROW()-ROW(A$34)+1)))," "),"")</f>
        <v>0</v>
      </c>
      <c r="R48">
        <f t="array" ref="R48">IFERROR(CONCATENATE(TEXT(INDEX($Q$7:$Q$32,SMALL(IF($T$7:$T$32&lt;&gt;"",IF($Q$7:$Q$32&lt;&gt;"",ROW($Q$7:$Q$32)-MIN(ROW($Q$7:$Q$32))+1,""),""),ROW()-ROW(A$34)+1)),"##0")," "),"")</f>
        <v>0</v>
      </c>
      <c r="S48">
        <f t="array" ref="S48">IFERROR(CONCATENATE((INDEX($A$7:$A$32,SMALL(IF($T$7:$T$32&lt;&gt;"",IF($Q$7:$Q$32&lt;&gt;"",ROW($Q$7:$Q$32)-MIN(ROW($Q$7:$Q$32))+1,""),""),ROW()-ROW(A$34)+1))),),"")</f>
        <v>0</v>
      </c>
      <c r="W48">
        <f t="array" ref="W48">IFERROR(CONCATENATE((INDEX($Z$7:$Z$32,SMALL(IF($Z$7:$Z$32&lt;&gt;"",IF($W$7:$W$32&lt;&gt;"",ROW($W$7:$W$32)-MIN(ROW($W$7:$W$32))+1,""),""),ROW()-ROW(A$34)+1)))," "),"")</f>
        <v>0</v>
      </c>
      <c r="X48">
        <f t="array" ref="X48">IFERROR(CONCATENATE(TEXT(INDEX($W$7:$W$32,SMALL(IF($Z$7:$Z$32&lt;&gt;"",IF($W$7:$W$32&lt;&gt;"",ROW($W$7:$W$32)-MIN(ROW($W$7:$W$32))+1,""),""),ROW()-ROW(A$34)+1)),"##0")," "),"")</f>
        <v>0</v>
      </c>
      <c r="Y48">
        <f t="array" ref="Y48">IFERROR(CONCATENATE((INDEX($A$7:$A$32,SMALL(IF($Z$7:$Z$32&lt;&gt;"",IF($W$7:$W$32&lt;&gt;"",ROW($W$7:$W$32)-MIN(ROW($W$7:$W$32))+1,""),""),ROW()-ROW(A$34)+1))),),"")</f>
        <v>0</v>
      </c>
      <c r="AC48">
        <f t="array" ref="AC48">IFERROR(CONCATENATE((INDEX($AF$7:$AF$32,SMALL(IF($AF$7:$AF$32&lt;&gt;"",IF($AC$7:$AC$32&lt;&gt;"",ROW($AC$7:$AC$32)-MIN(ROW($AC$7:$AC$32))+1,""),""),ROW()-ROW(A$34)+1))),","),"")</f>
        <v>0</v>
      </c>
      <c r="AD48">
        <f t="array" ref="AD48">IFERROR(CONCATENATE(TEXT(INDEX($AC$7:$AC$32,SMALL(IF($AF$7:$AF$32&lt;&gt;"",IF($AC$7:$AC$32&lt;&gt;"",ROW($AC$7:$AC$32)-MIN(ROW($AC$7:$AC$32))+1,""),""),ROW()-ROW(A$34)+1)),"##0"),","),"")</f>
        <v>0</v>
      </c>
      <c r="AE48">
        <f t="array" ref="AE48">IFERROR(CONCATENATE((INDEX($A$7:$A$32,SMALL(IF($AF$7:$AF$32&lt;&gt;"",IF($AC$7:$AC$32&lt;&gt;"",ROW($AC$7:$AC$32)-MIN(ROW($AC$7:$AC$32))+1,""),""),ROW()-ROW(A$34)+1))),),"")</f>
        <v>0</v>
      </c>
      <c r="AI48">
        <f t="array" ref="AI48">IFERROR(CONCATENATE((INDEX($AL$7:$AL$32,SMALL(IF($AL$7:$AL$32&lt;&gt;"",IF($AI$7:$AI$32&lt;&gt;"",ROW($AI$7:$AI$32)-MIN(ROW($AI$7:$AI$32))+1,""),""),ROW()-ROW(A$34)+1)))," "),"")</f>
        <v>0</v>
      </c>
      <c r="AJ48">
        <f t="array" ref="AJ48">IFERROR(CONCATENATE(TEXT(INDEX($AI$7:$AI$32,SMALL(IF($AL$7:$AL$32&lt;&gt;"",IF($AI$7:$AI$32&lt;&gt;"",ROW($AI$7:$AI$32)-MIN(ROW($AI$7:$AI$32))+1,""),""),ROW()-ROW(A$34)+1)),"##0")," "),"")</f>
        <v>0</v>
      </c>
      <c r="AK48">
        <f t="array" ref="AK48">IFERROR(CONCATENATE((INDEX($A$7:$A$32,SMALL(IF($AL$7:$AL$32&lt;&gt;"",IF($AI$7:$AI$32&lt;&gt;"",ROW($AI$7:$AI$32)-MIN(ROW($AI$7:$AI$32))+1,""),""),ROW()-ROW(A$34)+1))),),"")</f>
        <v>0</v>
      </c>
    </row>
    <row r="49" spans="11:37">
      <c r="K49">
        <f t="array" ref="K49">IFERROR(CONCATENATE(TEXT(INDEX($K$7:$K$32,SMALL(IF($N$7:$N$32&lt;&gt;"",IF($K$7:$K$32&lt;&gt;"",ROW($K$7:$K$32)-MIN(ROW($K$7:$K$32))+1,""),""),ROW()-ROW(A$34)+1)),"##0"),","),"")</f>
        <v>0</v>
      </c>
      <c r="L49">
        <f t="array" ref="L49">IFERROR(CONCATENATE((INDEX($N$7:$N$32,SMALL(IF($N$7:$N$32&lt;&gt;"",IF($K$7:$K$32&lt;&gt;"",ROW($K$7:$K$32)-MIN(ROW($K$7:$K$32))+1,""),""),ROW()-ROW(A$34)+1))),","),"")</f>
        <v>0</v>
      </c>
      <c r="M49">
        <f t="array" ref="M49">IFERROR(CONCATENATE((INDEX($A$7:$A$32,SMALL(IF($N$7:$N$32&lt;&gt;"",IF($K$7:$K$32&lt;&gt;"",ROW($K$7:$K$32)-MIN(ROW($K$7:$K$32))+1,""),""),ROW()-ROW(A$34)+1))),),"")</f>
        <v>0</v>
      </c>
      <c r="Q49">
        <f t="array" ref="Q49">IFERROR(CONCATENATE((INDEX($T$7:$T$32,SMALL(IF($T$7:$T$32&lt;&gt;"",IF($Q$7:$Q$32&lt;&gt;"",ROW($Q$7:$Q$32)-MIN(ROW($Q$7:$Q$32))+1,""),""),ROW()-ROW(A$34)+1)))," "),"")</f>
        <v>0</v>
      </c>
      <c r="R49">
        <f t="array" ref="R49">IFERROR(CONCATENATE(TEXT(INDEX($Q$7:$Q$32,SMALL(IF($T$7:$T$32&lt;&gt;"",IF($Q$7:$Q$32&lt;&gt;"",ROW($Q$7:$Q$32)-MIN(ROW($Q$7:$Q$32))+1,""),""),ROW()-ROW(A$34)+1)),"##0")," "),"")</f>
        <v>0</v>
      </c>
      <c r="S49">
        <f t="array" ref="S49">IFERROR(CONCATENATE((INDEX($A$7:$A$32,SMALL(IF($T$7:$T$32&lt;&gt;"",IF($Q$7:$Q$32&lt;&gt;"",ROW($Q$7:$Q$32)-MIN(ROW($Q$7:$Q$32))+1,""),""),ROW()-ROW(A$34)+1))),),"")</f>
        <v>0</v>
      </c>
      <c r="W49">
        <f t="array" ref="W49">IFERROR(CONCATENATE((INDEX($Z$7:$Z$32,SMALL(IF($Z$7:$Z$32&lt;&gt;"",IF($W$7:$W$32&lt;&gt;"",ROW($W$7:$W$32)-MIN(ROW($W$7:$W$32))+1,""),""),ROW()-ROW(A$34)+1)))," "),"")</f>
        <v>0</v>
      </c>
      <c r="X49">
        <f t="array" ref="X49">IFERROR(CONCATENATE(TEXT(INDEX($W$7:$W$32,SMALL(IF($Z$7:$Z$32&lt;&gt;"",IF($W$7:$W$32&lt;&gt;"",ROW($W$7:$W$32)-MIN(ROW($W$7:$W$32))+1,""),""),ROW()-ROW(A$34)+1)),"##0")," "),"")</f>
        <v>0</v>
      </c>
      <c r="Y49">
        <f t="array" ref="Y49">IFERROR(CONCATENATE((INDEX($A$7:$A$32,SMALL(IF($Z$7:$Z$32&lt;&gt;"",IF($W$7:$W$32&lt;&gt;"",ROW($W$7:$W$32)-MIN(ROW($W$7:$W$32))+1,""),""),ROW()-ROW(A$34)+1))),),"")</f>
        <v>0</v>
      </c>
      <c r="AC49">
        <f t="array" ref="AC49">IFERROR(CONCATENATE((INDEX($AF$7:$AF$32,SMALL(IF($AF$7:$AF$32&lt;&gt;"",IF($AC$7:$AC$32&lt;&gt;"",ROW($AC$7:$AC$32)-MIN(ROW($AC$7:$AC$32))+1,""),""),ROW()-ROW(A$34)+1))),","),"")</f>
        <v>0</v>
      </c>
      <c r="AD49">
        <f t="array" ref="AD49">IFERROR(CONCATENATE(TEXT(INDEX($AC$7:$AC$32,SMALL(IF($AF$7:$AF$32&lt;&gt;"",IF($AC$7:$AC$32&lt;&gt;"",ROW($AC$7:$AC$32)-MIN(ROW($AC$7:$AC$32))+1,""),""),ROW()-ROW(A$34)+1)),"##0"),","),"")</f>
        <v>0</v>
      </c>
      <c r="AE49">
        <f t="array" ref="AE49">IFERROR(CONCATENATE((INDEX($A$7:$A$32,SMALL(IF($AF$7:$AF$32&lt;&gt;"",IF($AC$7:$AC$32&lt;&gt;"",ROW($AC$7:$AC$32)-MIN(ROW($AC$7:$AC$32))+1,""),""),ROW()-ROW(A$34)+1))),),"")</f>
        <v>0</v>
      </c>
      <c r="AI49">
        <f t="array" ref="AI49">IFERROR(CONCATENATE((INDEX($AL$7:$AL$32,SMALL(IF($AL$7:$AL$32&lt;&gt;"",IF($AI$7:$AI$32&lt;&gt;"",ROW($AI$7:$AI$32)-MIN(ROW($AI$7:$AI$32))+1,""),""),ROW()-ROW(A$34)+1)))," "),"")</f>
        <v>0</v>
      </c>
      <c r="AJ49">
        <f t="array" ref="AJ49">IFERROR(CONCATENATE(TEXT(INDEX($AI$7:$AI$32,SMALL(IF($AL$7:$AL$32&lt;&gt;"",IF($AI$7:$AI$32&lt;&gt;"",ROW($AI$7:$AI$32)-MIN(ROW($AI$7:$AI$32))+1,""),""),ROW()-ROW(A$34)+1)),"##0")," "),"")</f>
        <v>0</v>
      </c>
      <c r="AK49">
        <f t="array" ref="AK49">IFERROR(CONCATENATE((INDEX($A$7:$A$32,SMALL(IF($AL$7:$AL$32&lt;&gt;"",IF($AI$7:$AI$32&lt;&gt;"",ROW($AI$7:$AI$32)-MIN(ROW($AI$7:$AI$32))+1,""),""),ROW()-ROW(A$34)+1))),),"")</f>
        <v>0</v>
      </c>
    </row>
    <row r="50" spans="11:37">
      <c r="K50">
        <f t="array" ref="K50">IFERROR(CONCATENATE(TEXT(INDEX($K$7:$K$32,SMALL(IF($N$7:$N$32&lt;&gt;"",IF($K$7:$K$32&lt;&gt;"",ROW($K$7:$K$32)-MIN(ROW($K$7:$K$32))+1,""),""),ROW()-ROW(A$34)+1)),"##0"),","),"")</f>
        <v>0</v>
      </c>
      <c r="L50">
        <f t="array" ref="L50">IFERROR(CONCATENATE((INDEX($N$7:$N$32,SMALL(IF($N$7:$N$32&lt;&gt;"",IF($K$7:$K$32&lt;&gt;"",ROW($K$7:$K$32)-MIN(ROW($K$7:$K$32))+1,""),""),ROW()-ROW(A$34)+1))),","),"")</f>
        <v>0</v>
      </c>
      <c r="M50">
        <f t="array" ref="M50">IFERROR(CONCATENATE((INDEX($A$7:$A$32,SMALL(IF($N$7:$N$32&lt;&gt;"",IF($K$7:$K$32&lt;&gt;"",ROW($K$7:$K$32)-MIN(ROW($K$7:$K$32))+1,""),""),ROW()-ROW(A$34)+1))),),"")</f>
        <v>0</v>
      </c>
      <c r="Q50">
        <f t="array" ref="Q50">IFERROR(CONCATENATE((INDEX($T$7:$T$32,SMALL(IF($T$7:$T$32&lt;&gt;"",IF($Q$7:$Q$32&lt;&gt;"",ROW($Q$7:$Q$32)-MIN(ROW($Q$7:$Q$32))+1,""),""),ROW()-ROW(A$34)+1)))," "),"")</f>
        <v>0</v>
      </c>
      <c r="R50">
        <f t="array" ref="R50">IFERROR(CONCATENATE(TEXT(INDEX($Q$7:$Q$32,SMALL(IF($T$7:$T$32&lt;&gt;"",IF($Q$7:$Q$32&lt;&gt;"",ROW($Q$7:$Q$32)-MIN(ROW($Q$7:$Q$32))+1,""),""),ROW()-ROW(A$34)+1)),"##0")," "),"")</f>
        <v>0</v>
      </c>
      <c r="S50">
        <f t="array" ref="S50">IFERROR(CONCATENATE((INDEX($A$7:$A$32,SMALL(IF($T$7:$T$32&lt;&gt;"",IF($Q$7:$Q$32&lt;&gt;"",ROW($Q$7:$Q$32)-MIN(ROW($Q$7:$Q$32))+1,""),""),ROW()-ROW(A$34)+1))),),"")</f>
        <v>0</v>
      </c>
      <c r="W50">
        <f t="array" ref="W50">IFERROR(CONCATENATE((INDEX($Z$7:$Z$32,SMALL(IF($Z$7:$Z$32&lt;&gt;"",IF($W$7:$W$32&lt;&gt;"",ROW($W$7:$W$32)-MIN(ROW($W$7:$W$32))+1,""),""),ROW()-ROW(A$34)+1)))," "),"")</f>
        <v>0</v>
      </c>
      <c r="X50">
        <f t="array" ref="X50">IFERROR(CONCATENATE(TEXT(INDEX($W$7:$W$32,SMALL(IF($Z$7:$Z$32&lt;&gt;"",IF($W$7:$W$32&lt;&gt;"",ROW($W$7:$W$32)-MIN(ROW($W$7:$W$32))+1,""),""),ROW()-ROW(A$34)+1)),"##0")," "),"")</f>
        <v>0</v>
      </c>
      <c r="Y50">
        <f t="array" ref="Y50">IFERROR(CONCATENATE((INDEX($A$7:$A$32,SMALL(IF($Z$7:$Z$32&lt;&gt;"",IF($W$7:$W$32&lt;&gt;"",ROW($W$7:$W$32)-MIN(ROW($W$7:$W$32))+1,""),""),ROW()-ROW(A$34)+1))),),"")</f>
        <v>0</v>
      </c>
      <c r="AC50">
        <f t="array" ref="AC50">IFERROR(CONCATENATE((INDEX($AF$7:$AF$32,SMALL(IF($AF$7:$AF$32&lt;&gt;"",IF($AC$7:$AC$32&lt;&gt;"",ROW($AC$7:$AC$32)-MIN(ROW($AC$7:$AC$32))+1,""),""),ROW()-ROW(A$34)+1))),","),"")</f>
        <v>0</v>
      </c>
      <c r="AD50">
        <f t="array" ref="AD50">IFERROR(CONCATENATE(TEXT(INDEX($AC$7:$AC$32,SMALL(IF($AF$7:$AF$32&lt;&gt;"",IF($AC$7:$AC$32&lt;&gt;"",ROW($AC$7:$AC$32)-MIN(ROW($AC$7:$AC$32))+1,""),""),ROW()-ROW(A$34)+1)),"##0"),","),"")</f>
        <v>0</v>
      </c>
      <c r="AE50">
        <f t="array" ref="AE50">IFERROR(CONCATENATE((INDEX($A$7:$A$32,SMALL(IF($AF$7:$AF$32&lt;&gt;"",IF($AC$7:$AC$32&lt;&gt;"",ROW($AC$7:$AC$32)-MIN(ROW($AC$7:$AC$32))+1,""),""),ROW()-ROW(A$34)+1))),),"")</f>
        <v>0</v>
      </c>
      <c r="AI50">
        <f t="array" ref="AI50">IFERROR(CONCATENATE((INDEX($AL$7:$AL$32,SMALL(IF($AL$7:$AL$32&lt;&gt;"",IF($AI$7:$AI$32&lt;&gt;"",ROW($AI$7:$AI$32)-MIN(ROW($AI$7:$AI$32))+1,""),""),ROW()-ROW(A$34)+1)))," "),"")</f>
        <v>0</v>
      </c>
      <c r="AJ50">
        <f t="array" ref="AJ50">IFERROR(CONCATENATE(TEXT(INDEX($AI$7:$AI$32,SMALL(IF($AL$7:$AL$32&lt;&gt;"",IF($AI$7:$AI$32&lt;&gt;"",ROW($AI$7:$AI$32)-MIN(ROW($AI$7:$AI$32))+1,""),""),ROW()-ROW(A$34)+1)),"##0")," "),"")</f>
        <v>0</v>
      </c>
      <c r="AK50">
        <f t="array" ref="AK50">IFERROR(CONCATENATE((INDEX($A$7:$A$32,SMALL(IF($AL$7:$AL$32&lt;&gt;"",IF($AI$7:$AI$32&lt;&gt;"",ROW($AI$7:$AI$32)-MIN(ROW($AI$7:$AI$32))+1,""),""),ROW()-ROW(A$34)+1))),),"")</f>
        <v>0</v>
      </c>
    </row>
    <row r="51" spans="11:37">
      <c r="K51">
        <f t="array" ref="K51">IFERROR(CONCATENATE(TEXT(INDEX($K$7:$K$32,SMALL(IF($N$7:$N$32&lt;&gt;"",IF($K$7:$K$32&lt;&gt;"",ROW($K$7:$K$32)-MIN(ROW($K$7:$K$32))+1,""),""),ROW()-ROW(A$34)+1)),"##0"),","),"")</f>
        <v>0</v>
      </c>
      <c r="L51">
        <f t="array" ref="L51">IFERROR(CONCATENATE((INDEX($N$7:$N$32,SMALL(IF($N$7:$N$32&lt;&gt;"",IF($K$7:$K$32&lt;&gt;"",ROW($K$7:$K$32)-MIN(ROW($K$7:$K$32))+1,""),""),ROW()-ROW(A$34)+1))),","),"")</f>
        <v>0</v>
      </c>
      <c r="M51">
        <f t="array" ref="M51">IFERROR(CONCATENATE((INDEX($A$7:$A$32,SMALL(IF($N$7:$N$32&lt;&gt;"",IF($K$7:$K$32&lt;&gt;"",ROW($K$7:$K$32)-MIN(ROW($K$7:$K$32))+1,""),""),ROW()-ROW(A$34)+1))),),"")</f>
        <v>0</v>
      </c>
      <c r="Q51">
        <f t="array" ref="Q51">IFERROR(CONCATENATE((INDEX($T$7:$T$32,SMALL(IF($T$7:$T$32&lt;&gt;"",IF($Q$7:$Q$32&lt;&gt;"",ROW($Q$7:$Q$32)-MIN(ROW($Q$7:$Q$32))+1,""),""),ROW()-ROW(A$34)+1)))," "),"")</f>
        <v>0</v>
      </c>
      <c r="R51">
        <f t="array" ref="R51">IFERROR(CONCATENATE(TEXT(INDEX($Q$7:$Q$32,SMALL(IF($T$7:$T$32&lt;&gt;"",IF($Q$7:$Q$32&lt;&gt;"",ROW($Q$7:$Q$32)-MIN(ROW($Q$7:$Q$32))+1,""),""),ROW()-ROW(A$34)+1)),"##0")," "),"")</f>
        <v>0</v>
      </c>
      <c r="S51">
        <f t="array" ref="S51">IFERROR(CONCATENATE((INDEX($A$7:$A$32,SMALL(IF($T$7:$T$32&lt;&gt;"",IF($Q$7:$Q$32&lt;&gt;"",ROW($Q$7:$Q$32)-MIN(ROW($Q$7:$Q$32))+1,""),""),ROW()-ROW(A$34)+1))),),"")</f>
        <v>0</v>
      </c>
      <c r="W51">
        <f t="array" ref="W51">IFERROR(CONCATENATE((INDEX($Z$7:$Z$32,SMALL(IF($Z$7:$Z$32&lt;&gt;"",IF($W$7:$W$32&lt;&gt;"",ROW($W$7:$W$32)-MIN(ROW($W$7:$W$32))+1,""),""),ROW()-ROW(A$34)+1)))," "),"")</f>
        <v>0</v>
      </c>
      <c r="X51">
        <f t="array" ref="X51">IFERROR(CONCATENATE(TEXT(INDEX($W$7:$W$32,SMALL(IF($Z$7:$Z$32&lt;&gt;"",IF($W$7:$W$32&lt;&gt;"",ROW($W$7:$W$32)-MIN(ROW($W$7:$W$32))+1,""),""),ROW()-ROW(A$34)+1)),"##0")," "),"")</f>
        <v>0</v>
      </c>
      <c r="Y51">
        <f t="array" ref="Y51">IFERROR(CONCATENATE((INDEX($A$7:$A$32,SMALL(IF($Z$7:$Z$32&lt;&gt;"",IF($W$7:$W$32&lt;&gt;"",ROW($W$7:$W$32)-MIN(ROW($W$7:$W$32))+1,""),""),ROW()-ROW(A$34)+1))),),"")</f>
        <v>0</v>
      </c>
      <c r="AC51">
        <f t="array" ref="AC51">IFERROR(CONCATENATE((INDEX($AF$7:$AF$32,SMALL(IF($AF$7:$AF$32&lt;&gt;"",IF($AC$7:$AC$32&lt;&gt;"",ROW($AC$7:$AC$32)-MIN(ROW($AC$7:$AC$32))+1,""),""),ROW()-ROW(A$34)+1))),","),"")</f>
        <v>0</v>
      </c>
      <c r="AD51">
        <f t="array" ref="AD51">IFERROR(CONCATENATE(TEXT(INDEX($AC$7:$AC$32,SMALL(IF($AF$7:$AF$32&lt;&gt;"",IF($AC$7:$AC$32&lt;&gt;"",ROW($AC$7:$AC$32)-MIN(ROW($AC$7:$AC$32))+1,""),""),ROW()-ROW(A$34)+1)),"##0"),","),"")</f>
        <v>0</v>
      </c>
      <c r="AE51">
        <f t="array" ref="AE51">IFERROR(CONCATENATE((INDEX($A$7:$A$32,SMALL(IF($AF$7:$AF$32&lt;&gt;"",IF($AC$7:$AC$32&lt;&gt;"",ROW($AC$7:$AC$32)-MIN(ROW($AC$7:$AC$32))+1,""),""),ROW()-ROW(A$34)+1))),),"")</f>
        <v>0</v>
      </c>
      <c r="AI51">
        <f t="array" ref="AI51">IFERROR(CONCATENATE((INDEX($AL$7:$AL$32,SMALL(IF($AL$7:$AL$32&lt;&gt;"",IF($AI$7:$AI$32&lt;&gt;"",ROW($AI$7:$AI$32)-MIN(ROW($AI$7:$AI$32))+1,""),""),ROW()-ROW(A$34)+1)))," "),"")</f>
        <v>0</v>
      </c>
      <c r="AJ51">
        <f t="array" ref="AJ51">IFERROR(CONCATENATE(TEXT(INDEX($AI$7:$AI$32,SMALL(IF($AL$7:$AL$32&lt;&gt;"",IF($AI$7:$AI$32&lt;&gt;"",ROW($AI$7:$AI$32)-MIN(ROW($AI$7:$AI$32))+1,""),""),ROW()-ROW(A$34)+1)),"##0")," "),"")</f>
        <v>0</v>
      </c>
      <c r="AK51">
        <f t="array" ref="AK51">IFERROR(CONCATENATE((INDEX($A$7:$A$32,SMALL(IF($AL$7:$AL$32&lt;&gt;"",IF($AI$7:$AI$32&lt;&gt;"",ROW($AI$7:$AI$32)-MIN(ROW($AI$7:$AI$32))+1,""),""),ROW()-ROW(A$34)+1))),),"")</f>
        <v>0</v>
      </c>
    </row>
    <row r="52" spans="11:37">
      <c r="K52">
        <f t="array" ref="K52">IFERROR(CONCATENATE(TEXT(INDEX($K$7:$K$32,SMALL(IF($N$7:$N$32&lt;&gt;"",IF($K$7:$K$32&lt;&gt;"",ROW($K$7:$K$32)-MIN(ROW($K$7:$K$32))+1,""),""),ROW()-ROW(A$34)+1)),"##0"),","),"")</f>
        <v>0</v>
      </c>
      <c r="L52">
        <f t="array" ref="L52">IFERROR(CONCATENATE((INDEX($N$7:$N$32,SMALL(IF($N$7:$N$32&lt;&gt;"",IF($K$7:$K$32&lt;&gt;"",ROW($K$7:$K$32)-MIN(ROW($K$7:$K$32))+1,""),""),ROW()-ROW(A$34)+1))),","),"")</f>
        <v>0</v>
      </c>
      <c r="M52">
        <f t="array" ref="M52">IFERROR(CONCATENATE((INDEX($A$7:$A$32,SMALL(IF($N$7:$N$32&lt;&gt;"",IF($K$7:$K$32&lt;&gt;"",ROW($K$7:$K$32)-MIN(ROW($K$7:$K$32))+1,""),""),ROW()-ROW(A$34)+1))),),"")</f>
        <v>0</v>
      </c>
      <c r="Q52">
        <f t="array" ref="Q52">IFERROR(CONCATENATE((INDEX($T$7:$T$32,SMALL(IF($T$7:$T$32&lt;&gt;"",IF($Q$7:$Q$32&lt;&gt;"",ROW($Q$7:$Q$32)-MIN(ROW($Q$7:$Q$32))+1,""),""),ROW()-ROW(A$34)+1)))," "),"")</f>
        <v>0</v>
      </c>
      <c r="R52">
        <f t="array" ref="R52">IFERROR(CONCATENATE(TEXT(INDEX($Q$7:$Q$32,SMALL(IF($T$7:$T$32&lt;&gt;"",IF($Q$7:$Q$32&lt;&gt;"",ROW($Q$7:$Q$32)-MIN(ROW($Q$7:$Q$32))+1,""),""),ROW()-ROW(A$34)+1)),"##0")," "),"")</f>
        <v>0</v>
      </c>
      <c r="S52">
        <f t="array" ref="S52">IFERROR(CONCATENATE((INDEX($A$7:$A$32,SMALL(IF($T$7:$T$32&lt;&gt;"",IF($Q$7:$Q$32&lt;&gt;"",ROW($Q$7:$Q$32)-MIN(ROW($Q$7:$Q$32))+1,""),""),ROW()-ROW(A$34)+1))),),"")</f>
        <v>0</v>
      </c>
      <c r="W52">
        <f t="array" ref="W52">IFERROR(CONCATENATE((INDEX($Z$7:$Z$32,SMALL(IF($Z$7:$Z$32&lt;&gt;"",IF($W$7:$W$32&lt;&gt;"",ROW($W$7:$W$32)-MIN(ROW($W$7:$W$32))+1,""),""),ROW()-ROW(A$34)+1)))," "),"")</f>
        <v>0</v>
      </c>
      <c r="X52">
        <f t="array" ref="X52">IFERROR(CONCATENATE(TEXT(INDEX($W$7:$W$32,SMALL(IF($Z$7:$Z$32&lt;&gt;"",IF($W$7:$W$32&lt;&gt;"",ROW($W$7:$W$32)-MIN(ROW($W$7:$W$32))+1,""),""),ROW()-ROW(A$34)+1)),"##0")," "),"")</f>
        <v>0</v>
      </c>
      <c r="Y52">
        <f t="array" ref="Y52">IFERROR(CONCATENATE((INDEX($A$7:$A$32,SMALL(IF($Z$7:$Z$32&lt;&gt;"",IF($W$7:$W$32&lt;&gt;"",ROW($W$7:$W$32)-MIN(ROW($W$7:$W$32))+1,""),""),ROW()-ROW(A$34)+1))),),"")</f>
        <v>0</v>
      </c>
      <c r="AC52">
        <f t="array" ref="AC52">IFERROR(CONCATENATE((INDEX($AF$7:$AF$32,SMALL(IF($AF$7:$AF$32&lt;&gt;"",IF($AC$7:$AC$32&lt;&gt;"",ROW($AC$7:$AC$32)-MIN(ROW($AC$7:$AC$32))+1,""),""),ROW()-ROW(A$34)+1))),","),"")</f>
        <v>0</v>
      </c>
      <c r="AD52">
        <f t="array" ref="AD52">IFERROR(CONCATENATE(TEXT(INDEX($AC$7:$AC$32,SMALL(IF($AF$7:$AF$32&lt;&gt;"",IF($AC$7:$AC$32&lt;&gt;"",ROW($AC$7:$AC$32)-MIN(ROW($AC$7:$AC$32))+1,""),""),ROW()-ROW(A$34)+1)),"##0"),","),"")</f>
        <v>0</v>
      </c>
      <c r="AE52">
        <f t="array" ref="AE52">IFERROR(CONCATENATE((INDEX($A$7:$A$32,SMALL(IF($AF$7:$AF$32&lt;&gt;"",IF($AC$7:$AC$32&lt;&gt;"",ROW($AC$7:$AC$32)-MIN(ROW($AC$7:$AC$32))+1,""),""),ROW()-ROW(A$34)+1))),),"")</f>
        <v>0</v>
      </c>
      <c r="AI52">
        <f t="array" ref="AI52">IFERROR(CONCATENATE((INDEX($AL$7:$AL$32,SMALL(IF($AL$7:$AL$32&lt;&gt;"",IF($AI$7:$AI$32&lt;&gt;"",ROW($AI$7:$AI$32)-MIN(ROW($AI$7:$AI$32))+1,""),""),ROW()-ROW(A$34)+1)))," "),"")</f>
        <v>0</v>
      </c>
      <c r="AJ52">
        <f t="array" ref="AJ52">IFERROR(CONCATENATE(TEXT(INDEX($AI$7:$AI$32,SMALL(IF($AL$7:$AL$32&lt;&gt;"",IF($AI$7:$AI$32&lt;&gt;"",ROW($AI$7:$AI$32)-MIN(ROW($AI$7:$AI$32))+1,""),""),ROW()-ROW(A$34)+1)),"##0")," "),"")</f>
        <v>0</v>
      </c>
      <c r="AK52">
        <f t="array" ref="AK52">IFERROR(CONCATENATE((INDEX($A$7:$A$32,SMALL(IF($AL$7:$AL$32&lt;&gt;"",IF($AI$7:$AI$32&lt;&gt;"",ROW($AI$7:$AI$32)-MIN(ROW($AI$7:$AI$32))+1,""),""),ROW()-ROW(A$34)+1))),),"")</f>
        <v>0</v>
      </c>
    </row>
    <row r="53" spans="11:37">
      <c r="K53">
        <f t="array" ref="K53">IFERROR(CONCATENATE(TEXT(INDEX($K$7:$K$32,SMALL(IF($N$7:$N$32&lt;&gt;"",IF($K$7:$K$32&lt;&gt;"",ROW($K$7:$K$32)-MIN(ROW($K$7:$K$32))+1,""),""),ROW()-ROW(A$34)+1)),"##0"),","),"")</f>
        <v>0</v>
      </c>
      <c r="L53">
        <f t="array" ref="L53">IFERROR(CONCATENATE((INDEX($N$7:$N$32,SMALL(IF($N$7:$N$32&lt;&gt;"",IF($K$7:$K$32&lt;&gt;"",ROW($K$7:$K$32)-MIN(ROW($K$7:$K$32))+1,""),""),ROW()-ROW(A$34)+1))),","),"")</f>
        <v>0</v>
      </c>
      <c r="M53">
        <f t="array" ref="M53">IFERROR(CONCATENATE((INDEX($A$7:$A$32,SMALL(IF($N$7:$N$32&lt;&gt;"",IF($K$7:$K$32&lt;&gt;"",ROW($K$7:$K$32)-MIN(ROW($K$7:$K$32))+1,""),""),ROW()-ROW(A$34)+1))),),"")</f>
        <v>0</v>
      </c>
      <c r="Q53">
        <f t="array" ref="Q53">IFERROR(CONCATENATE((INDEX($T$7:$T$32,SMALL(IF($T$7:$T$32&lt;&gt;"",IF($Q$7:$Q$32&lt;&gt;"",ROW($Q$7:$Q$32)-MIN(ROW($Q$7:$Q$32))+1,""),""),ROW()-ROW(A$34)+1)))," "),"")</f>
        <v>0</v>
      </c>
      <c r="R53">
        <f t="array" ref="R53">IFERROR(CONCATENATE(TEXT(INDEX($Q$7:$Q$32,SMALL(IF($T$7:$T$32&lt;&gt;"",IF($Q$7:$Q$32&lt;&gt;"",ROW($Q$7:$Q$32)-MIN(ROW($Q$7:$Q$32))+1,""),""),ROW()-ROW(A$34)+1)),"##0")," "),"")</f>
        <v>0</v>
      </c>
      <c r="S53">
        <f t="array" ref="S53">IFERROR(CONCATENATE((INDEX($A$7:$A$32,SMALL(IF($T$7:$T$32&lt;&gt;"",IF($Q$7:$Q$32&lt;&gt;"",ROW($Q$7:$Q$32)-MIN(ROW($Q$7:$Q$32))+1,""),""),ROW()-ROW(A$34)+1))),),"")</f>
        <v>0</v>
      </c>
      <c r="W53">
        <f t="array" ref="W53">IFERROR(CONCATENATE((INDEX($Z$7:$Z$32,SMALL(IF($Z$7:$Z$32&lt;&gt;"",IF($W$7:$W$32&lt;&gt;"",ROW($W$7:$W$32)-MIN(ROW($W$7:$W$32))+1,""),""),ROW()-ROW(A$34)+1)))," "),"")</f>
        <v>0</v>
      </c>
      <c r="X53">
        <f t="array" ref="X53">IFERROR(CONCATENATE(TEXT(INDEX($W$7:$W$32,SMALL(IF($Z$7:$Z$32&lt;&gt;"",IF($W$7:$W$32&lt;&gt;"",ROW($W$7:$W$32)-MIN(ROW($W$7:$W$32))+1,""),""),ROW()-ROW(A$34)+1)),"##0")," "),"")</f>
        <v>0</v>
      </c>
      <c r="Y53">
        <f t="array" ref="Y53">IFERROR(CONCATENATE((INDEX($A$7:$A$32,SMALL(IF($Z$7:$Z$32&lt;&gt;"",IF($W$7:$W$32&lt;&gt;"",ROW($W$7:$W$32)-MIN(ROW($W$7:$W$32))+1,""),""),ROW()-ROW(A$34)+1))),),"")</f>
        <v>0</v>
      </c>
      <c r="AC53">
        <f t="array" ref="AC53">IFERROR(CONCATENATE((INDEX($AF$7:$AF$32,SMALL(IF($AF$7:$AF$32&lt;&gt;"",IF($AC$7:$AC$32&lt;&gt;"",ROW($AC$7:$AC$32)-MIN(ROW($AC$7:$AC$32))+1,""),""),ROW()-ROW(A$34)+1))),","),"")</f>
        <v>0</v>
      </c>
      <c r="AD53">
        <f t="array" ref="AD53">IFERROR(CONCATENATE(TEXT(INDEX($AC$7:$AC$32,SMALL(IF($AF$7:$AF$32&lt;&gt;"",IF($AC$7:$AC$32&lt;&gt;"",ROW($AC$7:$AC$32)-MIN(ROW($AC$7:$AC$32))+1,""),""),ROW()-ROW(A$34)+1)),"##0"),","),"")</f>
        <v>0</v>
      </c>
      <c r="AE53">
        <f t="array" ref="AE53">IFERROR(CONCATENATE((INDEX($A$7:$A$32,SMALL(IF($AF$7:$AF$32&lt;&gt;"",IF($AC$7:$AC$32&lt;&gt;"",ROW($AC$7:$AC$32)-MIN(ROW($AC$7:$AC$32))+1,""),""),ROW()-ROW(A$34)+1))),),"")</f>
        <v>0</v>
      </c>
      <c r="AI53">
        <f t="array" ref="AI53">IFERROR(CONCATENATE((INDEX($AL$7:$AL$32,SMALL(IF($AL$7:$AL$32&lt;&gt;"",IF($AI$7:$AI$32&lt;&gt;"",ROW($AI$7:$AI$32)-MIN(ROW($AI$7:$AI$32))+1,""),""),ROW()-ROW(A$34)+1)))," "),"")</f>
        <v>0</v>
      </c>
      <c r="AJ53">
        <f t="array" ref="AJ53">IFERROR(CONCATENATE(TEXT(INDEX($AI$7:$AI$32,SMALL(IF($AL$7:$AL$32&lt;&gt;"",IF($AI$7:$AI$32&lt;&gt;"",ROW($AI$7:$AI$32)-MIN(ROW($AI$7:$AI$32))+1,""),""),ROW()-ROW(A$34)+1)),"##0")," "),"")</f>
        <v>0</v>
      </c>
      <c r="AK53">
        <f t="array" ref="AK53">IFERROR(CONCATENATE((INDEX($A$7:$A$32,SMALL(IF($AL$7:$AL$32&lt;&gt;"",IF($AI$7:$AI$32&lt;&gt;"",ROW($AI$7:$AI$32)-MIN(ROW($AI$7:$AI$32))+1,""),""),ROW()-ROW(A$34)+1))),),"")</f>
        <v>0</v>
      </c>
    </row>
    <row r="54" spans="11:37">
      <c r="K54">
        <f t="array" ref="K54">IFERROR(CONCATENATE(TEXT(INDEX($K$7:$K$32,SMALL(IF($N$7:$N$32&lt;&gt;"",IF($K$7:$K$32&lt;&gt;"",ROW($K$7:$K$32)-MIN(ROW($K$7:$K$32))+1,""),""),ROW()-ROW(A$34)+1)),"##0"),","),"")</f>
        <v>0</v>
      </c>
      <c r="L54">
        <f t="array" ref="L54">IFERROR(CONCATENATE((INDEX($N$7:$N$32,SMALL(IF($N$7:$N$32&lt;&gt;"",IF($K$7:$K$32&lt;&gt;"",ROW($K$7:$K$32)-MIN(ROW($K$7:$K$32))+1,""),""),ROW()-ROW(A$34)+1))),","),"")</f>
        <v>0</v>
      </c>
      <c r="M54">
        <f t="array" ref="M54">IFERROR(CONCATENATE((INDEX($A$7:$A$32,SMALL(IF($N$7:$N$32&lt;&gt;"",IF($K$7:$K$32&lt;&gt;"",ROW($K$7:$K$32)-MIN(ROW($K$7:$K$32))+1,""),""),ROW()-ROW(A$34)+1))),),"")</f>
        <v>0</v>
      </c>
      <c r="Q54">
        <f t="array" ref="Q54">IFERROR(CONCATENATE((INDEX($T$7:$T$32,SMALL(IF($T$7:$T$32&lt;&gt;"",IF($Q$7:$Q$32&lt;&gt;"",ROW($Q$7:$Q$32)-MIN(ROW($Q$7:$Q$32))+1,""),""),ROW()-ROW(A$34)+1)))," "),"")</f>
        <v>0</v>
      </c>
      <c r="R54">
        <f t="array" ref="R54">IFERROR(CONCATENATE(TEXT(INDEX($Q$7:$Q$32,SMALL(IF($T$7:$T$32&lt;&gt;"",IF($Q$7:$Q$32&lt;&gt;"",ROW($Q$7:$Q$32)-MIN(ROW($Q$7:$Q$32))+1,""),""),ROW()-ROW(A$34)+1)),"##0")," "),"")</f>
        <v>0</v>
      </c>
      <c r="S54">
        <f t="array" ref="S54">IFERROR(CONCATENATE((INDEX($A$7:$A$32,SMALL(IF($T$7:$T$32&lt;&gt;"",IF($Q$7:$Q$32&lt;&gt;"",ROW($Q$7:$Q$32)-MIN(ROW($Q$7:$Q$32))+1,""),""),ROW()-ROW(A$34)+1))),),"")</f>
        <v>0</v>
      </c>
      <c r="W54">
        <f t="array" ref="W54">IFERROR(CONCATENATE((INDEX($Z$7:$Z$32,SMALL(IF($Z$7:$Z$32&lt;&gt;"",IF($W$7:$W$32&lt;&gt;"",ROW($W$7:$W$32)-MIN(ROW($W$7:$W$32))+1,""),""),ROW()-ROW(A$34)+1)))," "),"")</f>
        <v>0</v>
      </c>
      <c r="X54">
        <f t="array" ref="X54">IFERROR(CONCATENATE(TEXT(INDEX($W$7:$W$32,SMALL(IF($Z$7:$Z$32&lt;&gt;"",IF($W$7:$W$32&lt;&gt;"",ROW($W$7:$W$32)-MIN(ROW($W$7:$W$32))+1,""),""),ROW()-ROW(A$34)+1)),"##0")," "),"")</f>
        <v>0</v>
      </c>
      <c r="Y54">
        <f t="array" ref="Y54">IFERROR(CONCATENATE((INDEX($A$7:$A$32,SMALL(IF($Z$7:$Z$32&lt;&gt;"",IF($W$7:$W$32&lt;&gt;"",ROW($W$7:$W$32)-MIN(ROW($W$7:$W$32))+1,""),""),ROW()-ROW(A$34)+1))),),"")</f>
        <v>0</v>
      </c>
      <c r="AC54">
        <f t="array" ref="AC54">IFERROR(CONCATENATE((INDEX($AF$7:$AF$32,SMALL(IF($AF$7:$AF$32&lt;&gt;"",IF($AC$7:$AC$32&lt;&gt;"",ROW($AC$7:$AC$32)-MIN(ROW($AC$7:$AC$32))+1,""),""),ROW()-ROW(A$34)+1))),","),"")</f>
        <v>0</v>
      </c>
      <c r="AD54">
        <f t="array" ref="AD54">IFERROR(CONCATENATE(TEXT(INDEX($AC$7:$AC$32,SMALL(IF($AF$7:$AF$32&lt;&gt;"",IF($AC$7:$AC$32&lt;&gt;"",ROW($AC$7:$AC$32)-MIN(ROW($AC$7:$AC$32))+1,""),""),ROW()-ROW(A$34)+1)),"##0"),","),"")</f>
        <v>0</v>
      </c>
      <c r="AE54">
        <f t="array" ref="AE54">IFERROR(CONCATENATE((INDEX($A$7:$A$32,SMALL(IF($AF$7:$AF$32&lt;&gt;"",IF($AC$7:$AC$32&lt;&gt;"",ROW($AC$7:$AC$32)-MIN(ROW($AC$7:$AC$32))+1,""),""),ROW()-ROW(A$34)+1))),),"")</f>
        <v>0</v>
      </c>
      <c r="AI54">
        <f t="array" ref="AI54">IFERROR(CONCATENATE((INDEX($AL$7:$AL$32,SMALL(IF($AL$7:$AL$32&lt;&gt;"",IF($AI$7:$AI$32&lt;&gt;"",ROW($AI$7:$AI$32)-MIN(ROW($AI$7:$AI$32))+1,""),""),ROW()-ROW(A$34)+1)))," "),"")</f>
        <v>0</v>
      </c>
      <c r="AJ54">
        <f t="array" ref="AJ54">IFERROR(CONCATENATE(TEXT(INDEX($AI$7:$AI$32,SMALL(IF($AL$7:$AL$32&lt;&gt;"",IF($AI$7:$AI$32&lt;&gt;"",ROW($AI$7:$AI$32)-MIN(ROW($AI$7:$AI$32))+1,""),""),ROW()-ROW(A$34)+1)),"##0")," "),"")</f>
        <v>0</v>
      </c>
      <c r="AK54">
        <f t="array" ref="AK54">IFERROR(CONCATENATE((INDEX($A$7:$A$32,SMALL(IF($AL$7:$AL$32&lt;&gt;"",IF($AI$7:$AI$32&lt;&gt;"",ROW($AI$7:$AI$32)-MIN(ROW($AI$7:$AI$32))+1,""),""),ROW()-ROW(A$34)+1))),),"")</f>
        <v>0</v>
      </c>
    </row>
    <row r="55" spans="11:37">
      <c r="K55">
        <f t="array" ref="K55">IFERROR(CONCATENATE(TEXT(INDEX($K$7:$K$32,SMALL(IF($N$7:$N$32&lt;&gt;"",IF($K$7:$K$32&lt;&gt;"",ROW($K$7:$K$32)-MIN(ROW($K$7:$K$32))+1,""),""),ROW()-ROW(A$34)+1)),"##0"),","),"")</f>
        <v>0</v>
      </c>
      <c r="L55">
        <f t="array" ref="L55">IFERROR(CONCATENATE((INDEX($N$7:$N$32,SMALL(IF($N$7:$N$32&lt;&gt;"",IF($K$7:$K$32&lt;&gt;"",ROW($K$7:$K$32)-MIN(ROW($K$7:$K$32))+1,""),""),ROW()-ROW(A$34)+1))),","),"")</f>
        <v>0</v>
      </c>
      <c r="M55">
        <f t="array" ref="M55">IFERROR(CONCATENATE((INDEX($A$7:$A$32,SMALL(IF($N$7:$N$32&lt;&gt;"",IF($K$7:$K$32&lt;&gt;"",ROW($K$7:$K$32)-MIN(ROW($K$7:$K$32))+1,""),""),ROW()-ROW(A$34)+1))),),"")</f>
        <v>0</v>
      </c>
      <c r="Q55">
        <f t="array" ref="Q55">IFERROR(CONCATENATE((INDEX($T$7:$T$32,SMALL(IF($T$7:$T$32&lt;&gt;"",IF($Q$7:$Q$32&lt;&gt;"",ROW($Q$7:$Q$32)-MIN(ROW($Q$7:$Q$32))+1,""),""),ROW()-ROW(A$34)+1)))," "),"")</f>
        <v>0</v>
      </c>
      <c r="R55">
        <f t="array" ref="R55">IFERROR(CONCATENATE(TEXT(INDEX($Q$7:$Q$32,SMALL(IF($T$7:$T$32&lt;&gt;"",IF($Q$7:$Q$32&lt;&gt;"",ROW($Q$7:$Q$32)-MIN(ROW($Q$7:$Q$32))+1,""),""),ROW()-ROW(A$34)+1)),"##0")," "),"")</f>
        <v>0</v>
      </c>
      <c r="S55">
        <f t="array" ref="S55">IFERROR(CONCATENATE((INDEX($A$7:$A$32,SMALL(IF($T$7:$T$32&lt;&gt;"",IF($Q$7:$Q$32&lt;&gt;"",ROW($Q$7:$Q$32)-MIN(ROW($Q$7:$Q$32))+1,""),""),ROW()-ROW(A$34)+1))),),"")</f>
        <v>0</v>
      </c>
      <c r="W55">
        <f t="array" ref="W55">IFERROR(CONCATENATE((INDEX($Z$7:$Z$32,SMALL(IF($Z$7:$Z$32&lt;&gt;"",IF($W$7:$W$32&lt;&gt;"",ROW($W$7:$W$32)-MIN(ROW($W$7:$W$32))+1,""),""),ROW()-ROW(A$34)+1)))," "),"")</f>
        <v>0</v>
      </c>
      <c r="X55">
        <f t="array" ref="X55">IFERROR(CONCATENATE(TEXT(INDEX($W$7:$W$32,SMALL(IF($Z$7:$Z$32&lt;&gt;"",IF($W$7:$W$32&lt;&gt;"",ROW($W$7:$W$32)-MIN(ROW($W$7:$W$32))+1,""),""),ROW()-ROW(A$34)+1)),"##0")," "),"")</f>
        <v>0</v>
      </c>
      <c r="Y55">
        <f t="array" ref="Y55">IFERROR(CONCATENATE((INDEX($A$7:$A$32,SMALL(IF($Z$7:$Z$32&lt;&gt;"",IF($W$7:$W$32&lt;&gt;"",ROW($W$7:$W$32)-MIN(ROW($W$7:$W$32))+1,""),""),ROW()-ROW(A$34)+1))),),"")</f>
        <v>0</v>
      </c>
      <c r="AC55">
        <f t="array" ref="AC55">IFERROR(CONCATENATE((INDEX($AF$7:$AF$32,SMALL(IF($AF$7:$AF$32&lt;&gt;"",IF($AC$7:$AC$32&lt;&gt;"",ROW($AC$7:$AC$32)-MIN(ROW($AC$7:$AC$32))+1,""),""),ROW()-ROW(A$34)+1))),","),"")</f>
        <v>0</v>
      </c>
      <c r="AD55">
        <f t="array" ref="AD55">IFERROR(CONCATENATE(TEXT(INDEX($AC$7:$AC$32,SMALL(IF($AF$7:$AF$32&lt;&gt;"",IF($AC$7:$AC$32&lt;&gt;"",ROW($AC$7:$AC$32)-MIN(ROW($AC$7:$AC$32))+1,""),""),ROW()-ROW(A$34)+1)),"##0"),","),"")</f>
        <v>0</v>
      </c>
      <c r="AE55">
        <f t="array" ref="AE55">IFERROR(CONCATENATE((INDEX($A$7:$A$32,SMALL(IF($AF$7:$AF$32&lt;&gt;"",IF($AC$7:$AC$32&lt;&gt;"",ROW($AC$7:$AC$32)-MIN(ROW($AC$7:$AC$32))+1,""),""),ROW()-ROW(A$34)+1))),),"")</f>
        <v>0</v>
      </c>
      <c r="AI55">
        <f t="array" ref="AI55">IFERROR(CONCATENATE((INDEX($AL$7:$AL$32,SMALL(IF($AL$7:$AL$32&lt;&gt;"",IF($AI$7:$AI$32&lt;&gt;"",ROW($AI$7:$AI$32)-MIN(ROW($AI$7:$AI$32))+1,""),""),ROW()-ROW(A$34)+1)))," "),"")</f>
        <v>0</v>
      </c>
      <c r="AJ55">
        <f t="array" ref="AJ55">IFERROR(CONCATENATE(TEXT(INDEX($AI$7:$AI$32,SMALL(IF($AL$7:$AL$32&lt;&gt;"",IF($AI$7:$AI$32&lt;&gt;"",ROW($AI$7:$AI$32)-MIN(ROW($AI$7:$AI$32))+1,""),""),ROW()-ROW(A$34)+1)),"##0")," "),"")</f>
        <v>0</v>
      </c>
      <c r="AK55">
        <f t="array" ref="AK55">IFERROR(CONCATENATE((INDEX($A$7:$A$32,SMALL(IF($AL$7:$AL$32&lt;&gt;"",IF($AI$7:$AI$32&lt;&gt;"",ROW($AI$7:$AI$32)-MIN(ROW($AI$7:$AI$32))+1,""),""),ROW()-ROW(A$34)+1))),),"")</f>
        <v>0</v>
      </c>
    </row>
    <row r="56" spans="11:37">
      <c r="K56">
        <f t="array" ref="K56">IFERROR(CONCATENATE(TEXT(INDEX($K$7:$K$32,SMALL(IF($N$7:$N$32&lt;&gt;"",IF($K$7:$K$32&lt;&gt;"",ROW($K$7:$K$32)-MIN(ROW($K$7:$K$32))+1,""),""),ROW()-ROW(A$34)+1)),"##0"),","),"")</f>
        <v>0</v>
      </c>
      <c r="L56">
        <f t="array" ref="L56">IFERROR(CONCATENATE((INDEX($N$7:$N$32,SMALL(IF($N$7:$N$32&lt;&gt;"",IF($K$7:$K$32&lt;&gt;"",ROW($K$7:$K$32)-MIN(ROW($K$7:$K$32))+1,""),""),ROW()-ROW(A$34)+1))),","),"")</f>
        <v>0</v>
      </c>
      <c r="M56">
        <f t="array" ref="M56">IFERROR(CONCATENATE((INDEX($A$7:$A$32,SMALL(IF($N$7:$N$32&lt;&gt;"",IF($K$7:$K$32&lt;&gt;"",ROW($K$7:$K$32)-MIN(ROW($K$7:$K$32))+1,""),""),ROW()-ROW(A$34)+1))),),"")</f>
        <v>0</v>
      </c>
      <c r="Q56">
        <f t="array" ref="Q56">IFERROR(CONCATENATE((INDEX($T$7:$T$32,SMALL(IF($T$7:$T$32&lt;&gt;"",IF($Q$7:$Q$32&lt;&gt;"",ROW($Q$7:$Q$32)-MIN(ROW($Q$7:$Q$32))+1,""),""),ROW()-ROW(A$34)+1)))," "),"")</f>
        <v>0</v>
      </c>
      <c r="R56">
        <f t="array" ref="R56">IFERROR(CONCATENATE(TEXT(INDEX($Q$7:$Q$32,SMALL(IF($T$7:$T$32&lt;&gt;"",IF($Q$7:$Q$32&lt;&gt;"",ROW($Q$7:$Q$32)-MIN(ROW($Q$7:$Q$32))+1,""),""),ROW()-ROW(A$34)+1)),"##0")," "),"")</f>
        <v>0</v>
      </c>
      <c r="S56">
        <f t="array" ref="S56">IFERROR(CONCATENATE((INDEX($A$7:$A$32,SMALL(IF($T$7:$T$32&lt;&gt;"",IF($Q$7:$Q$32&lt;&gt;"",ROW($Q$7:$Q$32)-MIN(ROW($Q$7:$Q$32))+1,""),""),ROW()-ROW(A$34)+1))),),"")</f>
        <v>0</v>
      </c>
      <c r="W56">
        <f t="array" ref="W56">IFERROR(CONCATENATE((INDEX($Z$7:$Z$32,SMALL(IF($Z$7:$Z$32&lt;&gt;"",IF($W$7:$W$32&lt;&gt;"",ROW($W$7:$W$32)-MIN(ROW($W$7:$W$32))+1,""),""),ROW()-ROW(A$34)+1)))," "),"")</f>
        <v>0</v>
      </c>
      <c r="X56">
        <f t="array" ref="X56">IFERROR(CONCATENATE(TEXT(INDEX($W$7:$W$32,SMALL(IF($Z$7:$Z$32&lt;&gt;"",IF($W$7:$W$32&lt;&gt;"",ROW($W$7:$W$32)-MIN(ROW($W$7:$W$32))+1,""),""),ROW()-ROW(A$34)+1)),"##0")," "),"")</f>
        <v>0</v>
      </c>
      <c r="Y56">
        <f t="array" ref="Y56">IFERROR(CONCATENATE((INDEX($A$7:$A$32,SMALL(IF($Z$7:$Z$32&lt;&gt;"",IF($W$7:$W$32&lt;&gt;"",ROW($W$7:$W$32)-MIN(ROW($W$7:$W$32))+1,""),""),ROW()-ROW(A$34)+1))),),"")</f>
        <v>0</v>
      </c>
      <c r="AC56">
        <f t="array" ref="AC56">IFERROR(CONCATENATE((INDEX($AF$7:$AF$32,SMALL(IF($AF$7:$AF$32&lt;&gt;"",IF($AC$7:$AC$32&lt;&gt;"",ROW($AC$7:$AC$32)-MIN(ROW($AC$7:$AC$32))+1,""),""),ROW()-ROW(A$34)+1))),","),"")</f>
        <v>0</v>
      </c>
      <c r="AD56">
        <f t="array" ref="AD56">IFERROR(CONCATENATE(TEXT(INDEX($AC$7:$AC$32,SMALL(IF($AF$7:$AF$32&lt;&gt;"",IF($AC$7:$AC$32&lt;&gt;"",ROW($AC$7:$AC$32)-MIN(ROW($AC$7:$AC$32))+1,""),""),ROW()-ROW(A$34)+1)),"##0"),","),"")</f>
        <v>0</v>
      </c>
      <c r="AE56">
        <f t="array" ref="AE56">IFERROR(CONCATENATE((INDEX($A$7:$A$32,SMALL(IF($AF$7:$AF$32&lt;&gt;"",IF($AC$7:$AC$32&lt;&gt;"",ROW($AC$7:$AC$32)-MIN(ROW($AC$7:$AC$32))+1,""),""),ROW()-ROW(A$34)+1))),),"")</f>
        <v>0</v>
      </c>
      <c r="AI56">
        <f t="array" ref="AI56">IFERROR(CONCATENATE((INDEX($AL$7:$AL$32,SMALL(IF($AL$7:$AL$32&lt;&gt;"",IF($AI$7:$AI$32&lt;&gt;"",ROW($AI$7:$AI$32)-MIN(ROW($AI$7:$AI$32))+1,""),""),ROW()-ROW(A$34)+1)))," "),"")</f>
        <v>0</v>
      </c>
      <c r="AJ56">
        <f t="array" ref="AJ56">IFERROR(CONCATENATE(TEXT(INDEX($AI$7:$AI$32,SMALL(IF($AL$7:$AL$32&lt;&gt;"",IF($AI$7:$AI$32&lt;&gt;"",ROW($AI$7:$AI$32)-MIN(ROW($AI$7:$AI$32))+1,""),""),ROW()-ROW(A$34)+1)),"##0")," "),"")</f>
        <v>0</v>
      </c>
      <c r="AK56">
        <f t="array" ref="AK56">IFERROR(CONCATENATE((INDEX($A$7:$A$32,SMALL(IF($AL$7:$AL$32&lt;&gt;"",IF($AI$7:$AI$32&lt;&gt;"",ROW($AI$7:$AI$32)-MIN(ROW($AI$7:$AI$32))+1,""),""),ROW()-ROW(A$34)+1))),),"")</f>
        <v>0</v>
      </c>
    </row>
    <row r="57" spans="11:37">
      <c r="K57">
        <f t="array" ref="K57">IFERROR(CONCATENATE(TEXT(INDEX($K$7:$K$32,SMALL(IF($N$7:$N$32&lt;&gt;"",IF($K$7:$K$32&lt;&gt;"",ROW($K$7:$K$32)-MIN(ROW($K$7:$K$32))+1,""),""),ROW()-ROW(A$34)+1)),"##0"),","),"")</f>
        <v>0</v>
      </c>
      <c r="L57">
        <f t="array" ref="L57">IFERROR(CONCATENATE((INDEX($N$7:$N$32,SMALL(IF($N$7:$N$32&lt;&gt;"",IF($K$7:$K$32&lt;&gt;"",ROW($K$7:$K$32)-MIN(ROW($K$7:$K$32))+1,""),""),ROW()-ROW(A$34)+1))),","),"")</f>
        <v>0</v>
      </c>
      <c r="M57">
        <f t="array" ref="M57">IFERROR(CONCATENATE((INDEX($A$7:$A$32,SMALL(IF($N$7:$N$32&lt;&gt;"",IF($K$7:$K$32&lt;&gt;"",ROW($K$7:$K$32)-MIN(ROW($K$7:$K$32))+1,""),""),ROW()-ROW(A$34)+1))),),"")</f>
        <v>0</v>
      </c>
      <c r="Q57">
        <f t="array" ref="Q57">IFERROR(CONCATENATE((INDEX($T$7:$T$32,SMALL(IF($T$7:$T$32&lt;&gt;"",IF($Q$7:$Q$32&lt;&gt;"",ROW($Q$7:$Q$32)-MIN(ROW($Q$7:$Q$32))+1,""),""),ROW()-ROW(A$34)+1)))," "),"")</f>
        <v>0</v>
      </c>
      <c r="R57">
        <f t="array" ref="R57">IFERROR(CONCATENATE(TEXT(INDEX($Q$7:$Q$32,SMALL(IF($T$7:$T$32&lt;&gt;"",IF($Q$7:$Q$32&lt;&gt;"",ROW($Q$7:$Q$32)-MIN(ROW($Q$7:$Q$32))+1,""),""),ROW()-ROW(A$34)+1)),"##0")," "),"")</f>
        <v>0</v>
      </c>
      <c r="S57">
        <f t="array" ref="S57">IFERROR(CONCATENATE((INDEX($A$7:$A$32,SMALL(IF($T$7:$T$32&lt;&gt;"",IF($Q$7:$Q$32&lt;&gt;"",ROW($Q$7:$Q$32)-MIN(ROW($Q$7:$Q$32))+1,""),""),ROW()-ROW(A$34)+1))),),"")</f>
        <v>0</v>
      </c>
      <c r="W57">
        <f t="array" ref="W57">IFERROR(CONCATENATE((INDEX($Z$7:$Z$32,SMALL(IF($Z$7:$Z$32&lt;&gt;"",IF($W$7:$W$32&lt;&gt;"",ROW($W$7:$W$32)-MIN(ROW($W$7:$W$32))+1,""),""),ROW()-ROW(A$34)+1)))," "),"")</f>
        <v>0</v>
      </c>
      <c r="X57">
        <f t="array" ref="X57">IFERROR(CONCATENATE(TEXT(INDEX($W$7:$W$32,SMALL(IF($Z$7:$Z$32&lt;&gt;"",IF($W$7:$W$32&lt;&gt;"",ROW($W$7:$W$32)-MIN(ROW($W$7:$W$32))+1,""),""),ROW()-ROW(A$34)+1)),"##0")," "),"")</f>
        <v>0</v>
      </c>
      <c r="Y57">
        <f t="array" ref="Y57">IFERROR(CONCATENATE((INDEX($A$7:$A$32,SMALL(IF($Z$7:$Z$32&lt;&gt;"",IF($W$7:$W$32&lt;&gt;"",ROW($W$7:$W$32)-MIN(ROW($W$7:$W$32))+1,""),""),ROW()-ROW(A$34)+1))),),"")</f>
        <v>0</v>
      </c>
      <c r="AC57">
        <f t="array" ref="AC57">IFERROR(CONCATENATE((INDEX($AF$7:$AF$32,SMALL(IF($AF$7:$AF$32&lt;&gt;"",IF($AC$7:$AC$32&lt;&gt;"",ROW($AC$7:$AC$32)-MIN(ROW($AC$7:$AC$32))+1,""),""),ROW()-ROW(A$34)+1))),","),"")</f>
        <v>0</v>
      </c>
      <c r="AD57">
        <f t="array" ref="AD57">IFERROR(CONCATENATE(TEXT(INDEX($AC$7:$AC$32,SMALL(IF($AF$7:$AF$32&lt;&gt;"",IF($AC$7:$AC$32&lt;&gt;"",ROW($AC$7:$AC$32)-MIN(ROW($AC$7:$AC$32))+1,""),""),ROW()-ROW(A$34)+1)),"##0"),","),"")</f>
        <v>0</v>
      </c>
      <c r="AE57">
        <f t="array" ref="AE57">IFERROR(CONCATENATE((INDEX($A$7:$A$32,SMALL(IF($AF$7:$AF$32&lt;&gt;"",IF($AC$7:$AC$32&lt;&gt;"",ROW($AC$7:$AC$32)-MIN(ROW($AC$7:$AC$32))+1,""),""),ROW()-ROW(A$34)+1))),),"")</f>
        <v>0</v>
      </c>
      <c r="AI57">
        <f t="array" ref="AI57">IFERROR(CONCATENATE((INDEX($AL$7:$AL$32,SMALL(IF($AL$7:$AL$32&lt;&gt;"",IF($AI$7:$AI$32&lt;&gt;"",ROW($AI$7:$AI$32)-MIN(ROW($AI$7:$AI$32))+1,""),""),ROW()-ROW(A$34)+1)))," "),"")</f>
        <v>0</v>
      </c>
      <c r="AJ57">
        <f t="array" ref="AJ57">IFERROR(CONCATENATE(TEXT(INDEX($AI$7:$AI$32,SMALL(IF($AL$7:$AL$32&lt;&gt;"",IF($AI$7:$AI$32&lt;&gt;"",ROW($AI$7:$AI$32)-MIN(ROW($AI$7:$AI$32))+1,""),""),ROW()-ROW(A$34)+1)),"##0")," "),"")</f>
        <v>0</v>
      </c>
      <c r="AK57">
        <f t="array" ref="AK57">IFERROR(CONCATENATE((INDEX($A$7:$A$32,SMALL(IF($AL$7:$AL$32&lt;&gt;"",IF($AI$7:$AI$32&lt;&gt;"",ROW($AI$7:$AI$32)-MIN(ROW($AI$7:$AI$32))+1,""),""),ROW()-ROW(A$34)+1))),),"")</f>
        <v>0</v>
      </c>
    </row>
    <row r="58" spans="11:37">
      <c r="K58">
        <f t="array" ref="K58">IFERROR(CONCATENATE(TEXT(INDEX($K$7:$K$32,SMALL(IF($N$7:$N$32&lt;&gt;"",IF($K$7:$K$32&lt;&gt;"",ROW($K$7:$K$32)-MIN(ROW($K$7:$K$32))+1,""),""),ROW()-ROW(A$34)+1)),"##0"),","),"")</f>
        <v>0</v>
      </c>
      <c r="L58">
        <f t="array" ref="L58">IFERROR(CONCATENATE((INDEX($N$7:$N$32,SMALL(IF($N$7:$N$32&lt;&gt;"",IF($K$7:$K$32&lt;&gt;"",ROW($K$7:$K$32)-MIN(ROW($K$7:$K$32))+1,""),""),ROW()-ROW(A$34)+1))),","),"")</f>
        <v>0</v>
      </c>
      <c r="M58">
        <f t="array" ref="M58">IFERROR(CONCATENATE((INDEX($A$7:$A$32,SMALL(IF($N$7:$N$32&lt;&gt;"",IF($K$7:$K$32&lt;&gt;"",ROW($K$7:$K$32)-MIN(ROW($K$7:$K$32))+1,""),""),ROW()-ROW(A$34)+1))),),"")</f>
        <v>0</v>
      </c>
      <c r="Q58">
        <f t="array" ref="Q58">IFERROR(CONCATENATE((INDEX($T$7:$T$32,SMALL(IF($T$7:$T$32&lt;&gt;"",IF($Q$7:$Q$32&lt;&gt;"",ROW($Q$7:$Q$32)-MIN(ROW($Q$7:$Q$32))+1,""),""),ROW()-ROW(A$34)+1)))," "),"")</f>
        <v>0</v>
      </c>
      <c r="R58">
        <f t="array" ref="R58">IFERROR(CONCATENATE(TEXT(INDEX($Q$7:$Q$32,SMALL(IF($T$7:$T$32&lt;&gt;"",IF($Q$7:$Q$32&lt;&gt;"",ROW($Q$7:$Q$32)-MIN(ROW($Q$7:$Q$32))+1,""),""),ROW()-ROW(A$34)+1)),"##0")," "),"")</f>
        <v>0</v>
      </c>
      <c r="S58">
        <f t="array" ref="S58">IFERROR(CONCATENATE((INDEX($A$7:$A$32,SMALL(IF($T$7:$T$32&lt;&gt;"",IF($Q$7:$Q$32&lt;&gt;"",ROW($Q$7:$Q$32)-MIN(ROW($Q$7:$Q$32))+1,""),""),ROW()-ROW(A$34)+1))),),"")</f>
        <v>0</v>
      </c>
      <c r="W58">
        <f t="array" ref="W58">IFERROR(CONCATENATE((INDEX($Z$7:$Z$32,SMALL(IF($Z$7:$Z$32&lt;&gt;"",IF($W$7:$W$32&lt;&gt;"",ROW($W$7:$W$32)-MIN(ROW($W$7:$W$32))+1,""),""),ROW()-ROW(A$34)+1)))," "),"")</f>
        <v>0</v>
      </c>
      <c r="X58">
        <f t="array" ref="X58">IFERROR(CONCATENATE(TEXT(INDEX($W$7:$W$32,SMALL(IF($Z$7:$Z$32&lt;&gt;"",IF($W$7:$W$32&lt;&gt;"",ROW($W$7:$W$32)-MIN(ROW($W$7:$W$32))+1,""),""),ROW()-ROW(A$34)+1)),"##0")," "),"")</f>
        <v>0</v>
      </c>
      <c r="Y58">
        <f t="array" ref="Y58">IFERROR(CONCATENATE((INDEX($A$7:$A$32,SMALL(IF($Z$7:$Z$32&lt;&gt;"",IF($W$7:$W$32&lt;&gt;"",ROW($W$7:$W$32)-MIN(ROW($W$7:$W$32))+1,""),""),ROW()-ROW(A$34)+1))),),"")</f>
        <v>0</v>
      </c>
      <c r="AC58">
        <f t="array" ref="AC58">IFERROR(CONCATENATE((INDEX($AF$7:$AF$32,SMALL(IF($AF$7:$AF$32&lt;&gt;"",IF($AC$7:$AC$32&lt;&gt;"",ROW($AC$7:$AC$32)-MIN(ROW($AC$7:$AC$32))+1,""),""),ROW()-ROW(A$34)+1))),","),"")</f>
        <v>0</v>
      </c>
      <c r="AD58">
        <f t="array" ref="AD58">IFERROR(CONCATENATE(TEXT(INDEX($AC$7:$AC$32,SMALL(IF($AF$7:$AF$32&lt;&gt;"",IF($AC$7:$AC$32&lt;&gt;"",ROW($AC$7:$AC$32)-MIN(ROW($AC$7:$AC$32))+1,""),""),ROW()-ROW(A$34)+1)),"##0"),","),"")</f>
        <v>0</v>
      </c>
      <c r="AE58">
        <f t="array" ref="AE58">IFERROR(CONCATENATE((INDEX($A$7:$A$32,SMALL(IF($AF$7:$AF$32&lt;&gt;"",IF($AC$7:$AC$32&lt;&gt;"",ROW($AC$7:$AC$32)-MIN(ROW($AC$7:$AC$32))+1,""),""),ROW()-ROW(A$34)+1))),),"")</f>
        <v>0</v>
      </c>
      <c r="AI58">
        <f t="array" ref="AI58">IFERROR(CONCATENATE((INDEX($AL$7:$AL$32,SMALL(IF($AL$7:$AL$32&lt;&gt;"",IF($AI$7:$AI$32&lt;&gt;"",ROW($AI$7:$AI$32)-MIN(ROW($AI$7:$AI$32))+1,""),""),ROW()-ROW(A$34)+1)))," "),"")</f>
        <v>0</v>
      </c>
      <c r="AJ58">
        <f t="array" ref="AJ58">IFERROR(CONCATENATE(TEXT(INDEX($AI$7:$AI$32,SMALL(IF($AL$7:$AL$32&lt;&gt;"",IF($AI$7:$AI$32&lt;&gt;"",ROW($AI$7:$AI$32)-MIN(ROW($AI$7:$AI$32))+1,""),""),ROW()-ROW(A$34)+1)),"##0")," "),"")</f>
        <v>0</v>
      </c>
      <c r="AK58">
        <f t="array" ref="AK58">IFERROR(CONCATENATE((INDEX($A$7:$A$32,SMALL(IF($AL$7:$AL$32&lt;&gt;"",IF($AI$7:$AI$32&lt;&gt;"",ROW($AI$7:$AI$32)-MIN(ROW($AI$7:$AI$32))+1,""),""),ROW()-ROW(A$34)+1))),),"")</f>
        <v>0</v>
      </c>
    </row>
    <row r="59" spans="11:37">
      <c r="K59">
        <f t="array" ref="K59">IFERROR(CONCATENATE(TEXT(INDEX($K$7:$K$32,SMALL(IF($N$7:$N$32&lt;&gt;"",IF($K$7:$K$32&lt;&gt;"",ROW($K$7:$K$32)-MIN(ROW($K$7:$K$32))+1,""),""),ROW()-ROW(A$34)+1)),"##0"),","),"")</f>
        <v>0</v>
      </c>
      <c r="L59">
        <f t="array" ref="L59">IFERROR(CONCATENATE((INDEX($N$7:$N$32,SMALL(IF($N$7:$N$32&lt;&gt;"",IF($K$7:$K$32&lt;&gt;"",ROW($K$7:$K$32)-MIN(ROW($K$7:$K$32))+1,""),""),ROW()-ROW(A$34)+1))),","),"")</f>
        <v>0</v>
      </c>
      <c r="M59">
        <f t="array" ref="M59">IFERROR(CONCATENATE((INDEX($A$7:$A$32,SMALL(IF($N$7:$N$32&lt;&gt;"",IF($K$7:$K$32&lt;&gt;"",ROW($K$7:$K$32)-MIN(ROW($K$7:$K$32))+1,""),""),ROW()-ROW(A$34)+1))),),"")</f>
        <v>0</v>
      </c>
      <c r="Q59">
        <f t="array" ref="Q59">IFERROR(CONCATENATE((INDEX($T$7:$T$32,SMALL(IF($T$7:$T$32&lt;&gt;"",IF($Q$7:$Q$32&lt;&gt;"",ROW($Q$7:$Q$32)-MIN(ROW($Q$7:$Q$32))+1,""),""),ROW()-ROW(A$34)+1)))," "),"")</f>
        <v>0</v>
      </c>
      <c r="R59">
        <f t="array" ref="R59">IFERROR(CONCATENATE(TEXT(INDEX($Q$7:$Q$32,SMALL(IF($T$7:$T$32&lt;&gt;"",IF($Q$7:$Q$32&lt;&gt;"",ROW($Q$7:$Q$32)-MIN(ROW($Q$7:$Q$32))+1,""),""),ROW()-ROW(A$34)+1)),"##0")," "),"")</f>
        <v>0</v>
      </c>
      <c r="S59">
        <f t="array" ref="S59">IFERROR(CONCATENATE((INDEX($A$7:$A$32,SMALL(IF($T$7:$T$32&lt;&gt;"",IF($Q$7:$Q$32&lt;&gt;"",ROW($Q$7:$Q$32)-MIN(ROW($Q$7:$Q$32))+1,""),""),ROW()-ROW(A$34)+1))),),"")</f>
        <v>0</v>
      </c>
      <c r="W59">
        <f t="array" ref="W59">IFERROR(CONCATENATE((INDEX($Z$7:$Z$32,SMALL(IF($Z$7:$Z$32&lt;&gt;"",IF($W$7:$W$32&lt;&gt;"",ROW($W$7:$W$32)-MIN(ROW($W$7:$W$32))+1,""),""),ROW()-ROW(A$34)+1)))," "),"")</f>
        <v>0</v>
      </c>
      <c r="X59">
        <f t="array" ref="X59">IFERROR(CONCATENATE(TEXT(INDEX($W$7:$W$32,SMALL(IF($Z$7:$Z$32&lt;&gt;"",IF($W$7:$W$32&lt;&gt;"",ROW($W$7:$W$32)-MIN(ROW($W$7:$W$32))+1,""),""),ROW()-ROW(A$34)+1)),"##0")," "),"")</f>
        <v>0</v>
      </c>
      <c r="Y59">
        <f t="array" ref="Y59">IFERROR(CONCATENATE((INDEX($A$7:$A$32,SMALL(IF($Z$7:$Z$32&lt;&gt;"",IF($W$7:$W$32&lt;&gt;"",ROW($W$7:$W$32)-MIN(ROW($W$7:$W$32))+1,""),""),ROW()-ROW(A$34)+1))),),"")</f>
        <v>0</v>
      </c>
      <c r="AC59">
        <f t="array" ref="AC59">IFERROR(CONCATENATE((INDEX($AF$7:$AF$32,SMALL(IF($AF$7:$AF$32&lt;&gt;"",IF($AC$7:$AC$32&lt;&gt;"",ROW($AC$7:$AC$32)-MIN(ROW($AC$7:$AC$32))+1,""),""),ROW()-ROW(A$34)+1))),","),"")</f>
        <v>0</v>
      </c>
      <c r="AD59">
        <f t="array" ref="AD59">IFERROR(CONCATENATE(TEXT(INDEX($AC$7:$AC$32,SMALL(IF($AF$7:$AF$32&lt;&gt;"",IF($AC$7:$AC$32&lt;&gt;"",ROW($AC$7:$AC$32)-MIN(ROW($AC$7:$AC$32))+1,""),""),ROW()-ROW(A$34)+1)),"##0"),","),"")</f>
        <v>0</v>
      </c>
      <c r="AE59">
        <f t="array" ref="AE59">IFERROR(CONCATENATE((INDEX($A$7:$A$32,SMALL(IF($AF$7:$AF$32&lt;&gt;"",IF($AC$7:$AC$32&lt;&gt;"",ROW($AC$7:$AC$32)-MIN(ROW($AC$7:$AC$32))+1,""),""),ROW()-ROW(A$34)+1))),),"")</f>
        <v>0</v>
      </c>
      <c r="AI59">
        <f t="array" ref="AI59">IFERROR(CONCATENATE((INDEX($AL$7:$AL$32,SMALL(IF($AL$7:$AL$32&lt;&gt;"",IF($AI$7:$AI$32&lt;&gt;"",ROW($AI$7:$AI$32)-MIN(ROW($AI$7:$AI$32))+1,""),""),ROW()-ROW(A$34)+1)))," "),"")</f>
        <v>0</v>
      </c>
      <c r="AJ59">
        <f t="array" ref="AJ59">IFERROR(CONCATENATE(TEXT(INDEX($AI$7:$AI$32,SMALL(IF($AL$7:$AL$32&lt;&gt;"",IF($AI$7:$AI$32&lt;&gt;"",ROW($AI$7:$AI$32)-MIN(ROW($AI$7:$AI$32))+1,""),""),ROW()-ROW(A$34)+1)),"##0")," "),"")</f>
        <v>0</v>
      </c>
      <c r="AK59">
        <f t="array" ref="AK59">IFERROR(CONCATENATE((INDEX($A$7:$A$32,SMALL(IF($AL$7:$AL$32&lt;&gt;"",IF($AI$7:$AI$32&lt;&gt;"",ROW($AI$7:$AI$32)-MIN(ROW($AI$7:$AI$32))+1,""),""),ROW()-ROW(A$34)+1))),),"")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103" operator="lessThanOrEqual">
      <formula>H10</formula>
    </cfRule>
  </conditionalFormatting>
  <conditionalFormatting sqref="AD11">
    <cfRule type="cellIs" dxfId="0" priority="105" operator="lessThanOrEqual">
      <formula>H11</formula>
    </cfRule>
  </conditionalFormatting>
  <conditionalFormatting sqref="AD13">
    <cfRule type="cellIs" dxfId="0" priority="107" operator="lessThanOrEqual">
      <formula>H13</formula>
    </cfRule>
  </conditionalFormatting>
  <conditionalFormatting sqref="AD14">
    <cfRule type="cellIs" dxfId="0" priority="109" operator="lessThanOrEqual">
      <formula>H14</formula>
    </cfRule>
  </conditionalFormatting>
  <conditionalFormatting sqref="AD15">
    <cfRule type="cellIs" dxfId="0" priority="111" operator="lessThanOrEqual">
      <formula>H15</formula>
    </cfRule>
  </conditionalFormatting>
  <conditionalFormatting sqref="AD16">
    <cfRule type="cellIs" dxfId="0" priority="113" operator="lessThanOrEqual">
      <formula>H16</formula>
    </cfRule>
  </conditionalFormatting>
  <conditionalFormatting sqref="AD18">
    <cfRule type="cellIs" dxfId="0" priority="115" operator="lessThanOrEqual">
      <formula>H18</formula>
    </cfRule>
  </conditionalFormatting>
  <conditionalFormatting sqref="AD20">
    <cfRule type="cellIs" dxfId="0" priority="117" operator="lessThanOrEqual">
      <formula>H20</formula>
    </cfRule>
  </conditionalFormatting>
  <conditionalFormatting sqref="AD22">
    <cfRule type="cellIs" dxfId="0" priority="119" operator="lessThanOrEqual">
      <formula>H22</formula>
    </cfRule>
  </conditionalFormatting>
  <conditionalFormatting sqref="AD24">
    <cfRule type="cellIs" dxfId="0" priority="121" operator="lessThanOrEqual">
      <formula>H24</formula>
    </cfRule>
  </conditionalFormatting>
  <conditionalFormatting sqref="AD25">
    <cfRule type="cellIs" dxfId="0" priority="123" operator="lessThanOrEqual">
      <formula>H25</formula>
    </cfRule>
  </conditionalFormatting>
  <conditionalFormatting sqref="AD26">
    <cfRule type="cellIs" dxfId="0" priority="125" operator="lessThanOrEqual">
      <formula>H26</formula>
    </cfRule>
  </conditionalFormatting>
  <conditionalFormatting sqref="AD27">
    <cfRule type="cellIs" dxfId="0" priority="127" operator="lessThanOrEqual">
      <formula>H27</formula>
    </cfRule>
  </conditionalFormatting>
  <conditionalFormatting sqref="AD28">
    <cfRule type="cellIs" dxfId="0" priority="129" operator="lessThanOrEqual">
      <formula>H28</formula>
    </cfRule>
  </conditionalFormatting>
  <conditionalFormatting sqref="AD30">
    <cfRule type="cellIs" dxfId="0" priority="131" operator="lessThanOrEqual">
      <formula>H30</formula>
    </cfRule>
  </conditionalFormatting>
  <conditionalFormatting sqref="AD31">
    <cfRule type="cellIs" dxfId="0" priority="133" operator="lessThanOrEqual">
      <formula>H31</formula>
    </cfRule>
  </conditionalFormatting>
  <conditionalFormatting sqref="AD32">
    <cfRule type="cellIs" dxfId="0" priority="135" operator="lessThanOrEqual">
      <formula>H32</formula>
    </cfRule>
  </conditionalFormatting>
  <conditionalFormatting sqref="AD7">
    <cfRule type="cellIs" dxfId="0" priority="99" operator="lessThanOrEqual">
      <formula>H7</formula>
    </cfRule>
  </conditionalFormatting>
  <conditionalFormatting sqref="AD8">
    <cfRule type="cellIs" dxfId="0" priority="101" operator="lessThanOrEqual">
      <formula>H8</formula>
    </cfRule>
  </conditionalFormatting>
  <conditionalFormatting sqref="AE10">
    <cfRule type="cellIs" dxfId="0" priority="104" operator="lessThanOrEqual">
      <formula>I10</formula>
    </cfRule>
  </conditionalFormatting>
  <conditionalFormatting sqref="AE11">
    <cfRule type="cellIs" dxfId="0" priority="106" operator="lessThanOrEqual">
      <formula>I11</formula>
    </cfRule>
  </conditionalFormatting>
  <conditionalFormatting sqref="AE13">
    <cfRule type="cellIs" dxfId="0" priority="108" operator="lessThanOrEqual">
      <formula>I13</formula>
    </cfRule>
  </conditionalFormatting>
  <conditionalFormatting sqref="AE14">
    <cfRule type="cellIs" dxfId="0" priority="110" operator="lessThanOrEqual">
      <formula>I14</formula>
    </cfRule>
  </conditionalFormatting>
  <conditionalFormatting sqref="AE15">
    <cfRule type="cellIs" dxfId="0" priority="112" operator="lessThanOrEqual">
      <formula>I15</formula>
    </cfRule>
  </conditionalFormatting>
  <conditionalFormatting sqref="AE16">
    <cfRule type="cellIs" dxfId="0" priority="114" operator="lessThanOrEqual">
      <formula>I16</formula>
    </cfRule>
  </conditionalFormatting>
  <conditionalFormatting sqref="AE18">
    <cfRule type="cellIs" dxfId="0" priority="116" operator="lessThanOrEqual">
      <formula>I18</formula>
    </cfRule>
  </conditionalFormatting>
  <conditionalFormatting sqref="AE20">
    <cfRule type="cellIs" dxfId="0" priority="118" operator="lessThanOrEqual">
      <formula>I20</formula>
    </cfRule>
  </conditionalFormatting>
  <conditionalFormatting sqref="AE22">
    <cfRule type="cellIs" dxfId="0" priority="120" operator="lessThanOrEqual">
      <formula>I22</formula>
    </cfRule>
  </conditionalFormatting>
  <conditionalFormatting sqref="AE24">
    <cfRule type="cellIs" dxfId="0" priority="122" operator="lessThanOrEqual">
      <formula>I24</formula>
    </cfRule>
  </conditionalFormatting>
  <conditionalFormatting sqref="AE25">
    <cfRule type="cellIs" dxfId="0" priority="124" operator="lessThanOrEqual">
      <formula>I25</formula>
    </cfRule>
  </conditionalFormatting>
  <conditionalFormatting sqref="AE26">
    <cfRule type="cellIs" dxfId="0" priority="126" operator="lessThanOrEqual">
      <formula>I26</formula>
    </cfRule>
  </conditionalFormatting>
  <conditionalFormatting sqref="AE27">
    <cfRule type="cellIs" dxfId="0" priority="128" operator="lessThanOrEqual">
      <formula>I27</formula>
    </cfRule>
  </conditionalFormatting>
  <conditionalFormatting sqref="AE28">
    <cfRule type="cellIs" dxfId="0" priority="130" operator="lessThanOrEqual">
      <formula>I28</formula>
    </cfRule>
  </conditionalFormatting>
  <conditionalFormatting sqref="AE30">
    <cfRule type="cellIs" dxfId="0" priority="132" operator="lessThanOrEqual">
      <formula>I30</formula>
    </cfRule>
  </conditionalFormatting>
  <conditionalFormatting sqref="AE31">
    <cfRule type="cellIs" dxfId="0" priority="134" operator="lessThanOrEqual">
      <formula>I31</formula>
    </cfRule>
  </conditionalFormatting>
  <conditionalFormatting sqref="AE32">
    <cfRule type="cellIs" dxfId="0" priority="136" operator="lessThanOrEqual">
      <formula>I32</formula>
    </cfRule>
  </conditionalFormatting>
  <conditionalFormatting sqref="AE7">
    <cfRule type="cellIs" dxfId="0" priority="100" operator="lessThanOrEqual">
      <formula>I7</formula>
    </cfRule>
  </conditionalFormatting>
  <conditionalFormatting sqref="AE8">
    <cfRule type="cellIs" dxfId="0" priority="102" operator="lessThanOrEqual">
      <formula>I8</formula>
    </cfRule>
  </conditionalFormatting>
  <conditionalFormatting sqref="AJ13">
    <cfRule type="cellIs" dxfId="0" priority="137" operator="lessThanOrEqual">
      <formula>H13</formula>
    </cfRule>
  </conditionalFormatting>
  <conditionalFormatting sqref="AJ24">
    <cfRule type="cellIs" dxfId="0" priority="139" operator="lessThanOrEqual">
      <formula>H24</formula>
    </cfRule>
  </conditionalFormatting>
  <conditionalFormatting sqref="AK13">
    <cfRule type="cellIs" dxfId="0" priority="138" operator="lessThanOrEqual">
      <formula>I13</formula>
    </cfRule>
  </conditionalFormatting>
  <conditionalFormatting sqref="AK24">
    <cfRule type="cellIs" dxfId="0" priority="140" operator="lessThanOrEqual">
      <formula>I24</formula>
    </cfRule>
  </conditionalFormatting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3">
    <cfRule type="cellIs" dxfId="0" priority="9" operator="lessThanOrEqual">
      <formula>H13</formula>
    </cfRule>
  </conditionalFormatting>
  <conditionalFormatting sqref="L14">
    <cfRule type="cellIs" dxfId="0" priority="11" operator="lessThanOrEqual">
      <formula>H14</formula>
    </cfRule>
  </conditionalFormatting>
  <conditionalFormatting sqref="L15">
    <cfRule type="cellIs" dxfId="0" priority="13" operator="lessThanOrEqual">
      <formula>H15</formula>
    </cfRule>
  </conditionalFormatting>
  <conditionalFormatting sqref="L16">
    <cfRule type="cellIs" dxfId="0" priority="15" operator="lessThanOrEqual">
      <formula>H16</formula>
    </cfRule>
  </conditionalFormatting>
  <conditionalFormatting sqref="L18">
    <cfRule type="cellIs" dxfId="0" priority="17" operator="lessThanOrEqual">
      <formula>H18</formula>
    </cfRule>
  </conditionalFormatting>
  <conditionalFormatting sqref="L20">
    <cfRule type="cellIs" dxfId="0" priority="19" operator="lessThanOrEqual">
      <formula>H20</formula>
    </cfRule>
  </conditionalFormatting>
  <conditionalFormatting sqref="L22">
    <cfRule type="cellIs" dxfId="0" priority="21" operator="lessThanOrEqual">
      <formula>H22</formula>
    </cfRule>
  </conditionalFormatting>
  <conditionalFormatting sqref="L24">
    <cfRule type="cellIs" dxfId="0" priority="23" operator="lessThanOrEqual">
      <formula>H24</formula>
    </cfRule>
  </conditionalFormatting>
  <conditionalFormatting sqref="L25">
    <cfRule type="cellIs" dxfId="0" priority="25" operator="lessThanOrEqual">
      <formula>H25</formula>
    </cfRule>
  </conditionalFormatting>
  <conditionalFormatting sqref="L27">
    <cfRule type="cellIs" dxfId="0" priority="27" operator="lessThanOrEqual">
      <formula>H27</formula>
    </cfRule>
  </conditionalFormatting>
  <conditionalFormatting sqref="L28">
    <cfRule type="cellIs" dxfId="0" priority="29" operator="lessThanOrEqual">
      <formula>H28</formula>
    </cfRule>
  </conditionalFormatting>
  <conditionalFormatting sqref="L30">
    <cfRule type="cellIs" dxfId="0" priority="31" operator="lessThanOrEqual">
      <formula>H30</formula>
    </cfRule>
  </conditionalFormatting>
  <conditionalFormatting sqref="L31">
    <cfRule type="cellIs" dxfId="0" priority="33" operator="lessThanOrEqual">
      <formula>H31</formula>
    </cfRule>
  </conditionalFormatting>
  <conditionalFormatting sqref="L32">
    <cfRule type="cellIs" dxfId="0" priority="35" operator="lessThanOrEqual">
      <formula>H32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3">
    <cfRule type="cellIs" dxfId="0" priority="10" operator="lessThanOrEqual">
      <formula>I13</formula>
    </cfRule>
  </conditionalFormatting>
  <conditionalFormatting sqref="M14">
    <cfRule type="cellIs" dxfId="0" priority="12" operator="lessThanOrEqual">
      <formula>I14</formula>
    </cfRule>
  </conditionalFormatting>
  <conditionalFormatting sqref="M15">
    <cfRule type="cellIs" dxfId="0" priority="14" operator="lessThanOrEqual">
      <formula>I15</formula>
    </cfRule>
  </conditionalFormatting>
  <conditionalFormatting sqref="M16">
    <cfRule type="cellIs" dxfId="0" priority="16" operator="lessThanOrEqual">
      <formula>I16</formula>
    </cfRule>
  </conditionalFormatting>
  <conditionalFormatting sqref="M18">
    <cfRule type="cellIs" dxfId="0" priority="18" operator="lessThanOrEqual">
      <formula>I18</formula>
    </cfRule>
  </conditionalFormatting>
  <conditionalFormatting sqref="M20">
    <cfRule type="cellIs" dxfId="0" priority="20" operator="lessThanOrEqual">
      <formula>I20</formula>
    </cfRule>
  </conditionalFormatting>
  <conditionalFormatting sqref="M22">
    <cfRule type="cellIs" dxfId="0" priority="22" operator="lessThanOrEqual">
      <formula>I22</formula>
    </cfRule>
  </conditionalFormatting>
  <conditionalFormatting sqref="M24">
    <cfRule type="cellIs" dxfId="0" priority="24" operator="lessThanOrEqual">
      <formula>I24</formula>
    </cfRule>
  </conditionalFormatting>
  <conditionalFormatting sqref="M25">
    <cfRule type="cellIs" dxfId="0" priority="26" operator="lessThanOrEqual">
      <formula>I25</formula>
    </cfRule>
  </conditionalFormatting>
  <conditionalFormatting sqref="M27">
    <cfRule type="cellIs" dxfId="0" priority="28" operator="lessThanOrEqual">
      <formula>I27</formula>
    </cfRule>
  </conditionalFormatting>
  <conditionalFormatting sqref="M28">
    <cfRule type="cellIs" dxfId="0" priority="30" operator="lessThanOrEqual">
      <formula>I28</formula>
    </cfRule>
  </conditionalFormatting>
  <conditionalFormatting sqref="M30">
    <cfRule type="cellIs" dxfId="0" priority="32" operator="lessThanOrEqual">
      <formula>I30</formula>
    </cfRule>
  </conditionalFormatting>
  <conditionalFormatting sqref="M31">
    <cfRule type="cellIs" dxfId="0" priority="34" operator="lessThanOrEqual">
      <formula>I31</formula>
    </cfRule>
  </conditionalFormatting>
  <conditionalFormatting sqref="M32">
    <cfRule type="cellIs" dxfId="0" priority="36" operator="lessThanOrEqual">
      <formula>I32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R10">
    <cfRule type="cellIs" dxfId="0" priority="41" operator="lessThanOrEqual">
      <formula>H10</formula>
    </cfRule>
  </conditionalFormatting>
  <conditionalFormatting sqref="R14">
    <cfRule type="cellIs" dxfId="0" priority="43" operator="lessThanOrEqual">
      <formula>H14</formula>
    </cfRule>
  </conditionalFormatting>
  <conditionalFormatting sqref="R16">
    <cfRule type="cellIs" dxfId="0" priority="45" operator="lessThanOrEqual">
      <formula>H16</formula>
    </cfRule>
  </conditionalFormatting>
  <conditionalFormatting sqref="R18">
    <cfRule type="cellIs" dxfId="0" priority="47" operator="lessThanOrEqual">
      <formula>H18</formula>
    </cfRule>
  </conditionalFormatting>
  <conditionalFormatting sqref="R20">
    <cfRule type="cellIs" dxfId="0" priority="49" operator="lessThanOrEqual">
      <formula>H20</formula>
    </cfRule>
  </conditionalFormatting>
  <conditionalFormatting sqref="R22">
    <cfRule type="cellIs" dxfId="0" priority="51" operator="lessThanOrEqual">
      <formula>H22</formula>
    </cfRule>
  </conditionalFormatting>
  <conditionalFormatting sqref="R24">
    <cfRule type="cellIs" dxfId="0" priority="53" operator="lessThanOrEqual">
      <formula>H24</formula>
    </cfRule>
  </conditionalFormatting>
  <conditionalFormatting sqref="R26">
    <cfRule type="cellIs" dxfId="0" priority="55" operator="lessThanOrEqual">
      <formula>H26</formula>
    </cfRule>
  </conditionalFormatting>
  <conditionalFormatting sqref="R27">
    <cfRule type="cellIs" dxfId="0" priority="57" operator="lessThanOrEqual">
      <formula>H27</formula>
    </cfRule>
  </conditionalFormatting>
  <conditionalFormatting sqref="R28">
    <cfRule type="cellIs" dxfId="0" priority="59" operator="lessThanOrEqual">
      <formula>H28</formula>
    </cfRule>
  </conditionalFormatting>
  <conditionalFormatting sqref="R30">
    <cfRule type="cellIs" dxfId="0" priority="61" operator="lessThanOrEqual">
      <formula>H30</formula>
    </cfRule>
  </conditionalFormatting>
  <conditionalFormatting sqref="R31">
    <cfRule type="cellIs" dxfId="0" priority="63" operator="lessThanOrEqual">
      <formula>H31</formula>
    </cfRule>
  </conditionalFormatting>
  <conditionalFormatting sqref="R32">
    <cfRule type="cellIs" dxfId="0" priority="65" operator="lessThanOrEqual">
      <formula>H32</formula>
    </cfRule>
  </conditionalFormatting>
  <conditionalFormatting sqref="R7">
    <cfRule type="cellIs" dxfId="0" priority="37" operator="lessThanOrEqual">
      <formula>H7</formula>
    </cfRule>
  </conditionalFormatting>
  <conditionalFormatting sqref="R8">
    <cfRule type="cellIs" dxfId="0" priority="39" operator="lessThanOrEqual">
      <formula>H8</formula>
    </cfRule>
  </conditionalFormatting>
  <conditionalFormatting sqref="S10">
    <cfRule type="cellIs" dxfId="0" priority="42" operator="lessThanOrEqual">
      <formula>I10</formula>
    </cfRule>
  </conditionalFormatting>
  <conditionalFormatting sqref="S14">
    <cfRule type="cellIs" dxfId="0" priority="44" operator="lessThanOrEqual">
      <formula>I14</formula>
    </cfRule>
  </conditionalFormatting>
  <conditionalFormatting sqref="S16">
    <cfRule type="cellIs" dxfId="0" priority="46" operator="lessThanOrEqual">
      <formula>I16</formula>
    </cfRule>
  </conditionalFormatting>
  <conditionalFormatting sqref="S18">
    <cfRule type="cellIs" dxfId="0" priority="48" operator="lessThanOrEqual">
      <formula>I18</formula>
    </cfRule>
  </conditionalFormatting>
  <conditionalFormatting sqref="S20">
    <cfRule type="cellIs" dxfId="0" priority="50" operator="lessThanOrEqual">
      <formula>I20</formula>
    </cfRule>
  </conditionalFormatting>
  <conditionalFormatting sqref="S22">
    <cfRule type="cellIs" dxfId="0" priority="52" operator="lessThanOrEqual">
      <formula>I22</formula>
    </cfRule>
  </conditionalFormatting>
  <conditionalFormatting sqref="S24">
    <cfRule type="cellIs" dxfId="0" priority="54" operator="lessThanOrEqual">
      <formula>I24</formula>
    </cfRule>
  </conditionalFormatting>
  <conditionalFormatting sqref="S26">
    <cfRule type="cellIs" dxfId="0" priority="56" operator="lessThanOrEqual">
      <formula>I26</formula>
    </cfRule>
  </conditionalFormatting>
  <conditionalFormatting sqref="S27">
    <cfRule type="cellIs" dxfId="0" priority="58" operator="lessThanOrEqual">
      <formula>I27</formula>
    </cfRule>
  </conditionalFormatting>
  <conditionalFormatting sqref="S28">
    <cfRule type="cellIs" dxfId="0" priority="60" operator="lessThanOrEqual">
      <formula>I28</formula>
    </cfRule>
  </conditionalFormatting>
  <conditionalFormatting sqref="S30">
    <cfRule type="cellIs" dxfId="0" priority="62" operator="lessThanOrEqual">
      <formula>I30</formula>
    </cfRule>
  </conditionalFormatting>
  <conditionalFormatting sqref="S31">
    <cfRule type="cellIs" dxfId="0" priority="64" operator="lessThanOrEqual">
      <formula>I31</formula>
    </cfRule>
  </conditionalFormatting>
  <conditionalFormatting sqref="S32">
    <cfRule type="cellIs" dxfId="0" priority="66" operator="lessThanOrEqual">
      <formula>I32</formula>
    </cfRule>
  </conditionalFormatting>
  <conditionalFormatting sqref="S7">
    <cfRule type="cellIs" dxfId="0" priority="38" operator="lessThanOrEqual">
      <formula>I7</formula>
    </cfRule>
  </conditionalFormatting>
  <conditionalFormatting sqref="S8">
    <cfRule type="cellIs" dxfId="0" priority="40" operator="lessThanOrEqual">
      <formula>I8</formula>
    </cfRule>
  </conditionalFormatting>
  <conditionalFormatting sqref="X10">
    <cfRule type="cellIs" dxfId="0" priority="71" operator="lessThanOrEqual">
      <formula>H10</formula>
    </cfRule>
  </conditionalFormatting>
  <conditionalFormatting sqref="X11">
    <cfRule type="cellIs" dxfId="0" priority="73" operator="lessThanOrEqual">
      <formula>H11</formula>
    </cfRule>
  </conditionalFormatting>
  <conditionalFormatting sqref="X13">
    <cfRule type="cellIs" dxfId="0" priority="75" operator="lessThanOrEqual">
      <formula>H13</formula>
    </cfRule>
  </conditionalFormatting>
  <conditionalFormatting sqref="X14">
    <cfRule type="cellIs" dxfId="0" priority="77" operator="lessThanOrEqual">
      <formula>H14</formula>
    </cfRule>
  </conditionalFormatting>
  <conditionalFormatting sqref="X15">
    <cfRule type="cellIs" dxfId="0" priority="79" operator="lessThanOrEqual">
      <formula>H15</formula>
    </cfRule>
  </conditionalFormatting>
  <conditionalFormatting sqref="X16">
    <cfRule type="cellIs" dxfId="0" priority="81" operator="lessThanOrEqual">
      <formula>H16</formula>
    </cfRule>
  </conditionalFormatting>
  <conditionalFormatting sqref="X20">
    <cfRule type="cellIs" dxfId="0" priority="83" operator="lessThanOrEqual">
      <formula>H20</formula>
    </cfRule>
  </conditionalFormatting>
  <conditionalFormatting sqref="X22">
    <cfRule type="cellIs" dxfId="0" priority="85" operator="lessThanOrEqual">
      <formula>H22</formula>
    </cfRule>
  </conditionalFormatting>
  <conditionalFormatting sqref="X24">
    <cfRule type="cellIs" dxfId="0" priority="87" operator="lessThanOrEqual">
      <formula>H24</formula>
    </cfRule>
  </conditionalFormatting>
  <conditionalFormatting sqref="X25">
    <cfRule type="cellIs" dxfId="0" priority="89" operator="lessThanOrEqual">
      <formula>H25</formula>
    </cfRule>
  </conditionalFormatting>
  <conditionalFormatting sqref="X28">
    <cfRule type="cellIs" dxfId="0" priority="91" operator="lessThanOrEqual">
      <formula>H28</formula>
    </cfRule>
  </conditionalFormatting>
  <conditionalFormatting sqref="X30">
    <cfRule type="cellIs" dxfId="0" priority="93" operator="lessThanOrEqual">
      <formula>H30</formula>
    </cfRule>
  </conditionalFormatting>
  <conditionalFormatting sqref="X31">
    <cfRule type="cellIs" dxfId="0" priority="95" operator="lessThanOrEqual">
      <formula>H31</formula>
    </cfRule>
  </conditionalFormatting>
  <conditionalFormatting sqref="X32">
    <cfRule type="cellIs" dxfId="0" priority="97" operator="lessThanOrEqual">
      <formula>H32</formula>
    </cfRule>
  </conditionalFormatting>
  <conditionalFormatting sqref="X7">
    <cfRule type="cellIs" dxfId="0" priority="67" operator="lessThanOrEqual">
      <formula>H7</formula>
    </cfRule>
  </conditionalFormatting>
  <conditionalFormatting sqref="X8">
    <cfRule type="cellIs" dxfId="0" priority="69" operator="lessThanOrEqual">
      <formula>H8</formula>
    </cfRule>
  </conditionalFormatting>
  <conditionalFormatting sqref="Y10">
    <cfRule type="cellIs" dxfId="0" priority="72" operator="lessThanOrEqual">
      <formula>I10</formula>
    </cfRule>
  </conditionalFormatting>
  <conditionalFormatting sqref="Y11">
    <cfRule type="cellIs" dxfId="0" priority="74" operator="lessThanOrEqual">
      <formula>I11</formula>
    </cfRule>
  </conditionalFormatting>
  <conditionalFormatting sqref="Y13">
    <cfRule type="cellIs" dxfId="0" priority="76" operator="lessThanOrEqual">
      <formula>I13</formula>
    </cfRule>
  </conditionalFormatting>
  <conditionalFormatting sqref="Y14">
    <cfRule type="cellIs" dxfId="0" priority="78" operator="lessThanOrEqual">
      <formula>I14</formula>
    </cfRule>
  </conditionalFormatting>
  <conditionalFormatting sqref="Y15">
    <cfRule type="cellIs" dxfId="0" priority="80" operator="lessThanOrEqual">
      <formula>I15</formula>
    </cfRule>
  </conditionalFormatting>
  <conditionalFormatting sqref="Y16">
    <cfRule type="cellIs" dxfId="0" priority="82" operator="lessThanOrEqual">
      <formula>I16</formula>
    </cfRule>
  </conditionalFormatting>
  <conditionalFormatting sqref="Y20">
    <cfRule type="cellIs" dxfId="0" priority="84" operator="lessThanOrEqual">
      <formula>I20</formula>
    </cfRule>
  </conditionalFormatting>
  <conditionalFormatting sqref="Y22">
    <cfRule type="cellIs" dxfId="0" priority="86" operator="lessThanOrEqual">
      <formula>I22</formula>
    </cfRule>
  </conditionalFormatting>
  <conditionalFormatting sqref="Y24">
    <cfRule type="cellIs" dxfId="0" priority="88" operator="lessThanOrEqual">
      <formula>I24</formula>
    </cfRule>
  </conditionalFormatting>
  <conditionalFormatting sqref="Y25">
    <cfRule type="cellIs" dxfId="0" priority="90" operator="lessThanOrEqual">
      <formula>I25</formula>
    </cfRule>
  </conditionalFormatting>
  <conditionalFormatting sqref="Y28">
    <cfRule type="cellIs" dxfId="0" priority="92" operator="lessThanOrEqual">
      <formula>I28</formula>
    </cfRule>
  </conditionalFormatting>
  <conditionalFormatting sqref="Y30">
    <cfRule type="cellIs" dxfId="0" priority="94" operator="lessThanOrEqual">
      <formula>I30</formula>
    </cfRule>
  </conditionalFormatting>
  <conditionalFormatting sqref="Y31">
    <cfRule type="cellIs" dxfId="0" priority="96" operator="lessThanOrEqual">
      <formula>I31</formula>
    </cfRule>
  </conditionalFormatting>
  <conditionalFormatting sqref="Y32">
    <cfRule type="cellIs" dxfId="0" priority="98" operator="lessThanOrEqual">
      <formula>I32</formula>
    </cfRule>
  </conditionalFormatting>
  <conditionalFormatting sqref="Y7">
    <cfRule type="cellIs" dxfId="0" priority="68" operator="lessThanOrEqual">
      <formula>I7</formula>
    </cfRule>
  </conditionalFormatting>
  <conditionalFormatting sqref="Y8">
    <cfRule type="cellIs" dxfId="0" priority="70" operator="lessThanOrEqual">
      <formula>I8</formula>
    </cfRule>
  </conditionalFormatting>
  <hyperlinks>
    <hyperlink ref="O7" r:id="rId1"/>
    <hyperlink ref="U7" r:id="rId2"/>
    <hyperlink ref="AA7" r:id="rId3"/>
    <hyperlink ref="AG7" r:id="rId4"/>
    <hyperlink ref="O8" r:id="rId5"/>
    <hyperlink ref="U8" r:id="rId6"/>
    <hyperlink ref="AA8" r:id="rId7"/>
    <hyperlink ref="AG8" r:id="rId8"/>
    <hyperlink ref="AM8" r:id="rId9"/>
    <hyperlink ref="O10" r:id="rId10"/>
    <hyperlink ref="U10" r:id="rId11"/>
    <hyperlink ref="AA10" r:id="rId12"/>
    <hyperlink ref="AG10" r:id="rId13"/>
    <hyperlink ref="O11" r:id="rId14"/>
    <hyperlink ref="AA11" r:id="rId15"/>
    <hyperlink ref="AG11" r:id="rId16"/>
    <hyperlink ref="O13" r:id="rId17"/>
    <hyperlink ref="AA13" r:id="rId18"/>
    <hyperlink ref="AG13" r:id="rId19"/>
    <hyperlink ref="AM13" r:id="rId20"/>
    <hyperlink ref="O14" r:id="rId21"/>
    <hyperlink ref="U14" r:id="rId22"/>
    <hyperlink ref="AA14" r:id="rId23"/>
    <hyperlink ref="AG14" r:id="rId24"/>
    <hyperlink ref="O15" r:id="rId25"/>
    <hyperlink ref="AA15" r:id="rId26"/>
    <hyperlink ref="AG15" r:id="rId27"/>
    <hyperlink ref="O16" r:id="rId28"/>
    <hyperlink ref="U16" r:id="rId29"/>
    <hyperlink ref="AA16" r:id="rId30"/>
    <hyperlink ref="AG16" r:id="rId31"/>
    <hyperlink ref="O18" r:id="rId32"/>
    <hyperlink ref="U18" r:id="rId33"/>
    <hyperlink ref="AG18" r:id="rId34"/>
    <hyperlink ref="O20" r:id="rId35"/>
    <hyperlink ref="U20" r:id="rId36"/>
    <hyperlink ref="AA20" r:id="rId37"/>
    <hyperlink ref="AG20" r:id="rId38"/>
    <hyperlink ref="O22" r:id="rId39"/>
    <hyperlink ref="U22" r:id="rId40"/>
    <hyperlink ref="AA22" r:id="rId41"/>
    <hyperlink ref="AG22" r:id="rId42"/>
    <hyperlink ref="O24" r:id="rId43"/>
    <hyperlink ref="U24" r:id="rId44"/>
    <hyperlink ref="AA24" r:id="rId45"/>
    <hyperlink ref="AG24" r:id="rId46"/>
    <hyperlink ref="AM24" r:id="rId47"/>
    <hyperlink ref="O25" r:id="rId48"/>
    <hyperlink ref="AA25" r:id="rId49"/>
    <hyperlink ref="AG25" r:id="rId50"/>
    <hyperlink ref="U26" r:id="rId51"/>
    <hyperlink ref="AG26" r:id="rId52"/>
    <hyperlink ref="O27" r:id="rId53"/>
    <hyperlink ref="U27" r:id="rId54"/>
    <hyperlink ref="AA27" r:id="rId55"/>
    <hyperlink ref="AG27" r:id="rId56"/>
    <hyperlink ref="O28" r:id="rId57"/>
    <hyperlink ref="U28" r:id="rId58"/>
    <hyperlink ref="AA28" r:id="rId59"/>
    <hyperlink ref="AG28" r:id="rId60"/>
    <hyperlink ref="O30" r:id="rId61"/>
    <hyperlink ref="U30" r:id="rId62"/>
    <hyperlink ref="AA30" r:id="rId63"/>
    <hyperlink ref="AG30" r:id="rId64"/>
    <hyperlink ref="O31" r:id="rId65"/>
    <hyperlink ref="U31" r:id="rId66"/>
    <hyperlink ref="AA31" r:id="rId67"/>
    <hyperlink ref="AG31" r:id="rId68"/>
    <hyperlink ref="O32" r:id="rId69"/>
    <hyperlink ref="U32" r:id="rId70"/>
    <hyperlink ref="AA32" r:id="rId71"/>
    <hyperlink ref="AG32" r:id="rId72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crossover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2017-04-26T21:14:46Z</dcterms:created>
  <dcterms:modified xsi:type="dcterms:W3CDTF">2017-04-26T21:14:46Z</dcterms:modified>
</cp:coreProperties>
</file>