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o_2\OneDrive\Documentos\GitHub\Recuperacion de la Informacion\Recuperacion-de-la-Informacion\TP 2\EJ 10\"/>
    </mc:Choice>
  </mc:AlternateContent>
  <xr:revisionPtr revIDLastSave="0" documentId="13_ncr:1_{1EDB27D6-F80F-4DEE-A88E-06583C8AE7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2" i="1" l="1"/>
  <c r="AC46" i="1"/>
  <c r="AC45" i="1"/>
  <c r="AC44" i="1"/>
  <c r="AC43" i="1"/>
  <c r="AC42" i="1"/>
  <c r="AB46" i="1"/>
  <c r="AB45" i="1"/>
  <c r="AB44" i="1"/>
  <c r="AB43" i="1"/>
  <c r="AB42" i="1"/>
  <c r="AA46" i="1"/>
  <c r="AA45" i="1"/>
  <c r="AA44" i="1"/>
  <c r="AA43" i="1"/>
  <c r="AA42" i="1"/>
  <c r="Y46" i="1"/>
  <c r="Y45" i="1"/>
  <c r="Y44" i="1"/>
  <c r="Y43" i="1"/>
  <c r="Y42" i="1"/>
  <c r="X46" i="1"/>
  <c r="X45" i="1"/>
  <c r="X44" i="1"/>
  <c r="X43" i="1"/>
  <c r="X42" i="1"/>
  <c r="W46" i="1"/>
  <c r="W45" i="1"/>
  <c r="W44" i="1"/>
  <c r="W43" i="1"/>
  <c r="W42" i="1"/>
  <c r="U46" i="1"/>
  <c r="U45" i="1"/>
  <c r="U44" i="1"/>
  <c r="U43" i="1"/>
  <c r="U42" i="1"/>
  <c r="T46" i="1"/>
  <c r="T45" i="1"/>
  <c r="T44" i="1"/>
  <c r="T43" i="1"/>
  <c r="T42" i="1"/>
  <c r="S46" i="1"/>
  <c r="S45" i="1"/>
  <c r="S44" i="1"/>
  <c r="S43" i="1"/>
  <c r="AB17" i="1"/>
  <c r="AB14" i="1"/>
  <c r="AB9" i="1"/>
  <c r="AB7" i="1"/>
  <c r="Y28" i="1"/>
  <c r="Y27" i="1"/>
  <c r="Y22" i="1"/>
  <c r="Y18" i="1"/>
  <c r="Y12" i="1"/>
  <c r="Y10" i="1"/>
  <c r="T29" i="1"/>
  <c r="T28" i="1"/>
  <c r="T25" i="1"/>
  <c r="T26" i="1"/>
  <c r="T27" i="1"/>
  <c r="T24" i="1"/>
  <c r="T23" i="1"/>
  <c r="T19" i="1"/>
  <c r="T20" i="1"/>
  <c r="T21" i="1"/>
  <c r="T22" i="1"/>
  <c r="T18" i="1"/>
  <c r="S30" i="1"/>
  <c r="AC24" i="1"/>
  <c r="AC25" i="1"/>
  <c r="AC26" i="1"/>
  <c r="AC27" i="1"/>
  <c r="AC28" i="1"/>
  <c r="AC29" i="1"/>
  <c r="AC23" i="1"/>
  <c r="AC21" i="1"/>
  <c r="AC22" i="1"/>
  <c r="AC20" i="1"/>
  <c r="AC19" i="1"/>
  <c r="AC18" i="1"/>
  <c r="AC17" i="1"/>
  <c r="AC15" i="1"/>
  <c r="AC16" i="1"/>
  <c r="AC14" i="1"/>
  <c r="AC9" i="1"/>
  <c r="AC10" i="1"/>
  <c r="AC11" i="1"/>
  <c r="AC12" i="1"/>
  <c r="AC13" i="1"/>
  <c r="AC8" i="1"/>
  <c r="AB28" i="1"/>
  <c r="AB29" i="1"/>
  <c r="AB27" i="1"/>
  <c r="AB24" i="1"/>
  <c r="AB25" i="1"/>
  <c r="AB26" i="1"/>
  <c r="AB23" i="1"/>
  <c r="AB21" i="1"/>
  <c r="AB22" i="1"/>
  <c r="AB20" i="1"/>
  <c r="AB18" i="1"/>
  <c r="AB19" i="1"/>
  <c r="AB15" i="1"/>
  <c r="AB16" i="1"/>
  <c r="AB10" i="1"/>
  <c r="AB11" i="1"/>
  <c r="AB12" i="1"/>
  <c r="AB13" i="1"/>
  <c r="AB8" i="1"/>
  <c r="AB6" i="1"/>
  <c r="AA29" i="1"/>
  <c r="AA28" i="1"/>
  <c r="AA27" i="1"/>
  <c r="AA23" i="1"/>
  <c r="AA24" i="1"/>
  <c r="AA25" i="1"/>
  <c r="AA26" i="1"/>
  <c r="AA22" i="1"/>
  <c r="AA21" i="1"/>
  <c r="AA20" i="1"/>
  <c r="AA18" i="1"/>
  <c r="AA19" i="1"/>
  <c r="AA17" i="1"/>
  <c r="AA9" i="1"/>
  <c r="AA10" i="1"/>
  <c r="AA11" i="1"/>
  <c r="AA12" i="1"/>
  <c r="AA13" i="1"/>
  <c r="AA14" i="1"/>
  <c r="AA15" i="1"/>
  <c r="AA16" i="1"/>
  <c r="AA8" i="1"/>
  <c r="AA7" i="1"/>
  <c r="AA6" i="1"/>
  <c r="Y29" i="1"/>
  <c r="Y23" i="1"/>
  <c r="Y24" i="1"/>
  <c r="Y25" i="1"/>
  <c r="Y26" i="1"/>
  <c r="Y19" i="1"/>
  <c r="Y20" i="1"/>
  <c r="Y21" i="1"/>
  <c r="Y13" i="1"/>
  <c r="Y14" i="1"/>
  <c r="Y15" i="1"/>
  <c r="Y16" i="1"/>
  <c r="Y17" i="1"/>
  <c r="Y11" i="1"/>
  <c r="Y8" i="1"/>
  <c r="Y9" i="1"/>
  <c r="Y7" i="1"/>
  <c r="X29" i="1"/>
  <c r="X28" i="1"/>
  <c r="X27" i="1"/>
  <c r="X26" i="1"/>
  <c r="X25" i="1"/>
  <c r="X23" i="1"/>
  <c r="X24" i="1"/>
  <c r="X22" i="1"/>
  <c r="X17" i="1"/>
  <c r="X18" i="1"/>
  <c r="X19" i="1"/>
  <c r="X20" i="1"/>
  <c r="X21" i="1"/>
  <c r="X16" i="1"/>
  <c r="X13" i="1"/>
  <c r="X14" i="1"/>
  <c r="X15" i="1"/>
  <c r="X12" i="1"/>
  <c r="X8" i="1"/>
  <c r="X9" i="1"/>
  <c r="X10" i="1"/>
  <c r="X11" i="1"/>
  <c r="X7" i="1"/>
  <c r="W29" i="1"/>
  <c r="W28" i="1"/>
  <c r="W20" i="1"/>
  <c r="W21" i="1"/>
  <c r="W22" i="1"/>
  <c r="W23" i="1"/>
  <c r="W24" i="1"/>
  <c r="W25" i="1"/>
  <c r="W26" i="1"/>
  <c r="W27" i="1"/>
  <c r="W19" i="1"/>
  <c r="W18" i="1"/>
  <c r="W17" i="1"/>
  <c r="W16" i="1"/>
  <c r="W11" i="1"/>
  <c r="W12" i="1"/>
  <c r="W13" i="1"/>
  <c r="W14" i="1"/>
  <c r="W15" i="1"/>
  <c r="W10" i="1"/>
  <c r="W9" i="1"/>
  <c r="W8" i="1"/>
  <c r="W7" i="1"/>
  <c r="T10" i="1"/>
  <c r="U18" i="1"/>
  <c r="U19" i="1"/>
  <c r="U20" i="1"/>
  <c r="U21" i="1"/>
  <c r="U22" i="1"/>
  <c r="U23" i="1"/>
  <c r="U24" i="1"/>
  <c r="U25" i="1"/>
  <c r="U26" i="1"/>
  <c r="U27" i="1"/>
  <c r="U28" i="1"/>
  <c r="U29" i="1"/>
  <c r="U17" i="1"/>
  <c r="U16" i="1"/>
  <c r="U15" i="1"/>
  <c r="U14" i="1"/>
  <c r="U13" i="1"/>
  <c r="U12" i="1"/>
  <c r="U11" i="1"/>
  <c r="U10" i="1"/>
  <c r="U9" i="1"/>
  <c r="U8" i="1"/>
  <c r="U7" i="1"/>
  <c r="U6" i="1"/>
  <c r="T17" i="1"/>
  <c r="T16" i="1"/>
  <c r="T15" i="1"/>
  <c r="T14" i="1"/>
  <c r="T13" i="1"/>
  <c r="T12" i="1"/>
  <c r="T11" i="1"/>
  <c r="T9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AC30" i="1" l="1"/>
  <c r="U30" i="1"/>
  <c r="X30" i="1"/>
  <c r="Y30" i="1"/>
  <c r="W30" i="1"/>
  <c r="AA30" i="1"/>
  <c r="AB30" i="1"/>
  <c r="T30" i="1"/>
</calcChain>
</file>

<file path=xl/sharedStrings.xml><?xml version="1.0" encoding="utf-8"?>
<sst xmlns="http://schemas.openxmlformats.org/spreadsheetml/2006/main" count="285" uniqueCount="28">
  <si>
    <t>Query 1</t>
  </si>
  <si>
    <t>Query 2</t>
  </si>
  <si>
    <t>Query 3</t>
  </si>
  <si>
    <t>Ranking</t>
  </si>
  <si>
    <t>SRI A</t>
  </si>
  <si>
    <t>SRI B</t>
  </si>
  <si>
    <t>SRI C</t>
  </si>
  <si>
    <t>D</t>
  </si>
  <si>
    <t>Q1</t>
  </si>
  <si>
    <t>Q2</t>
  </si>
  <si>
    <t>Q3</t>
  </si>
  <si>
    <t>Precisiones</t>
  </si>
  <si>
    <t>Precisiones Medias</t>
  </si>
  <si>
    <t>Recall</t>
  </si>
  <si>
    <t>0.17</t>
  </si>
  <si>
    <t>0.00</t>
  </si>
  <si>
    <t>0.33</t>
  </si>
  <si>
    <t>0.50</t>
  </si>
  <si>
    <t>0.67</t>
  </si>
  <si>
    <t>0.83</t>
  </si>
  <si>
    <t>1.00</t>
  </si>
  <si>
    <t>0.14</t>
  </si>
  <si>
    <t>0.29</t>
  </si>
  <si>
    <t>0.43</t>
  </si>
  <si>
    <t>0.57</t>
  </si>
  <si>
    <t>0.71</t>
  </si>
  <si>
    <t>0.86</t>
  </si>
  <si>
    <t>Precision media a intervalos de 20%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</si>
</sst>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11">
    <xf numFmtId="0" fontId="0" fillId="0" borderId="0" xfId="0"/>
    <xf numFmtId="0" fontId="1" fillId="0" borderId="0" xfId="1"/>
    <xf numFmtId="0" fontId="1" fillId="4" borderId="0" xfId="1" applyFill="1"/>
    <xf numFmtId="0" fontId="14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0" fillId="0" borderId="2" xfId="0" applyBorder="1"/>
    <xf numFmtId="0" fontId="14" fillId="0" borderId="0" xfId="1" applyFont="1"/>
    <xf numFmtId="0" fontId="14" fillId="0" borderId="0" xfId="1" applyFont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0" borderId="0" xfId="0" applyAlignment="1">
      <alignment horizontal="center"/>
    </xf>
    <xf numFmtId="9" fontId="1" fillId="0" borderId="0" xfId="1" applyNumberFormat="1"/>
  </cellXfs>
  <cellStyles count="19">
    <cellStyle name="Accent" xfId="3" xr:uid="{E14B7A88-8DA8-4F4D-845E-E628CC842A8A}"/>
    <cellStyle name="Accent 1" xfId="4" xr:uid="{5494C6CD-F778-4B83-9353-9819BFA0FDA7}"/>
    <cellStyle name="Accent 2" xfId="5" xr:uid="{CC35FAE5-3848-4C7E-804C-811974CA80C3}"/>
    <cellStyle name="Accent 3" xfId="6" xr:uid="{3A92E4DB-FDA6-4E63-ADBA-8302F7179B93}"/>
    <cellStyle name="Bad" xfId="7" xr:uid="{2330FE5D-F89C-4A4B-9B8E-F56ADBF0A333}"/>
    <cellStyle name="Error" xfId="8" xr:uid="{4A07E919-B79D-4C84-B4DD-817A525CD91F}"/>
    <cellStyle name="Footnote" xfId="9" xr:uid="{AAB336CE-91A3-40A6-8CF6-40E70E26461B}"/>
    <cellStyle name="Good" xfId="10" xr:uid="{70D40259-5EEC-46AF-99FC-D3C55E99AB96}"/>
    <cellStyle name="Heading (user)" xfId="11" xr:uid="{0CEEFD10-90A4-4F53-9CC0-B783CFB18259}"/>
    <cellStyle name="Heading 1" xfId="12" xr:uid="{1298F2F7-FC12-4748-A5EA-5031AF329E21}"/>
    <cellStyle name="Heading 2" xfId="13" xr:uid="{56E07C8A-FEC6-4C0B-B4C3-4472E2DFDCEB}"/>
    <cellStyle name="Hyperlink" xfId="14" xr:uid="{128F4AE4-4D9F-4379-8C86-859573F13A9A}"/>
    <cellStyle name="Neutral 2" xfId="2" xr:uid="{3C169F82-C24D-4EF1-BD70-22503728AF21}"/>
    <cellStyle name="Normal" xfId="0" builtinId="0"/>
    <cellStyle name="Normal 2" xfId="1" xr:uid="{76BC799C-EF33-4F0E-BAFC-95E9A29C3FFE}"/>
    <cellStyle name="Note" xfId="15" xr:uid="{75263155-438F-44F2-BE9B-CA1A7FD4108D}"/>
    <cellStyle name="Status" xfId="16" xr:uid="{9F873C76-BE3D-4474-994D-959516D6DBC4}"/>
    <cellStyle name="Text" xfId="17" xr:uid="{37DBD70E-FB79-4133-A407-9D8B4CE14811}"/>
    <cellStyle name="Warning" xfId="18" xr:uid="{A9E3B943-72DF-4E61-AED1-1748C32B0B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66"/>
  <sheetViews>
    <sheetView tabSelected="1" topLeftCell="B34" workbookViewId="0">
      <selection activeCell="V53" sqref="V53"/>
    </sheetView>
  </sheetViews>
  <sheetFormatPr baseColWidth="10" defaultColWidth="9.140625" defaultRowHeight="15"/>
  <sheetData>
    <row r="2" spans="2:29">
      <c r="Q2" s="9" t="s">
        <v>11</v>
      </c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2:29">
      <c r="B3" s="1"/>
      <c r="C3" s="2"/>
      <c r="D3" s="7" t="s">
        <v>0</v>
      </c>
      <c r="E3" s="7"/>
      <c r="F3" s="7"/>
      <c r="G3" s="2"/>
      <c r="H3" s="7" t="s">
        <v>1</v>
      </c>
      <c r="I3" s="7"/>
      <c r="J3" s="7"/>
      <c r="K3" s="2"/>
      <c r="L3" s="7" t="s">
        <v>2</v>
      </c>
      <c r="M3" s="7"/>
      <c r="N3" s="7"/>
      <c r="Q3" s="1"/>
      <c r="R3" s="2"/>
      <c r="S3" s="7" t="s">
        <v>0</v>
      </c>
      <c r="T3" s="7"/>
      <c r="U3" s="7"/>
      <c r="V3" s="2"/>
      <c r="W3" s="7" t="s">
        <v>1</v>
      </c>
      <c r="X3" s="7"/>
      <c r="Y3" s="7"/>
      <c r="Z3" s="2"/>
      <c r="AA3" s="7" t="s">
        <v>2</v>
      </c>
      <c r="AB3" s="7"/>
      <c r="AC3" s="7"/>
    </row>
    <row r="4" spans="2:29">
      <c r="B4" s="3" t="s">
        <v>3</v>
      </c>
      <c r="C4" s="2"/>
      <c r="D4" s="3" t="s">
        <v>4</v>
      </c>
      <c r="E4" s="3" t="s">
        <v>5</v>
      </c>
      <c r="F4" s="3" t="s">
        <v>6</v>
      </c>
      <c r="G4" s="2"/>
      <c r="H4" s="3" t="s">
        <v>4</v>
      </c>
      <c r="I4" s="3" t="s">
        <v>5</v>
      </c>
      <c r="J4" s="3" t="s">
        <v>6</v>
      </c>
      <c r="K4" s="2"/>
      <c r="L4" s="3" t="s">
        <v>4</v>
      </c>
      <c r="M4" s="3" t="s">
        <v>5</v>
      </c>
      <c r="N4" s="3" t="s">
        <v>6</v>
      </c>
      <c r="Q4" s="3" t="s">
        <v>3</v>
      </c>
      <c r="R4" s="2"/>
      <c r="S4" s="3" t="s">
        <v>4</v>
      </c>
      <c r="T4" s="3" t="s">
        <v>5</v>
      </c>
      <c r="U4" s="3" t="s">
        <v>6</v>
      </c>
      <c r="V4" s="2"/>
      <c r="W4" s="3" t="s">
        <v>4</v>
      </c>
      <c r="X4" s="3" t="s">
        <v>5</v>
      </c>
      <c r="Y4" s="3" t="s">
        <v>6</v>
      </c>
      <c r="Z4" s="2"/>
      <c r="AA4" s="3" t="s">
        <v>4</v>
      </c>
      <c r="AB4" s="3" t="s">
        <v>5</v>
      </c>
      <c r="AC4" s="3" t="s">
        <v>6</v>
      </c>
    </row>
    <row r="5" spans="2:29">
      <c r="B5" s="1">
        <v>1</v>
      </c>
      <c r="C5" s="2"/>
      <c r="D5" s="4">
        <v>5</v>
      </c>
      <c r="E5" s="4">
        <v>7</v>
      </c>
      <c r="F5" s="4">
        <v>11</v>
      </c>
      <c r="G5" s="2"/>
      <c r="H5" s="4">
        <v>12</v>
      </c>
      <c r="I5" s="4">
        <v>16</v>
      </c>
      <c r="J5" s="4">
        <v>7</v>
      </c>
      <c r="K5" s="2"/>
      <c r="L5" s="4">
        <v>1</v>
      </c>
      <c r="M5" s="4">
        <v>5</v>
      </c>
      <c r="N5" s="4">
        <v>23</v>
      </c>
      <c r="Q5" s="1">
        <v>1</v>
      </c>
      <c r="R5" s="2"/>
      <c r="S5" s="4">
        <v>1</v>
      </c>
      <c r="T5" s="4">
        <v>0</v>
      </c>
      <c r="U5" s="4">
        <v>0</v>
      </c>
      <c r="V5" s="2"/>
      <c r="W5" s="4">
        <v>1</v>
      </c>
      <c r="X5" s="4">
        <v>0</v>
      </c>
      <c r="Y5" s="4">
        <v>0</v>
      </c>
      <c r="Z5" s="2"/>
      <c r="AA5" s="4">
        <v>0</v>
      </c>
      <c r="AB5" s="4">
        <v>0</v>
      </c>
      <c r="AC5" s="4">
        <v>0</v>
      </c>
    </row>
    <row r="6" spans="2:29">
      <c r="B6" s="1">
        <v>2</v>
      </c>
      <c r="C6" s="2"/>
      <c r="D6" s="4">
        <v>2</v>
      </c>
      <c r="E6" s="4">
        <v>16</v>
      </c>
      <c r="F6" s="4">
        <v>2</v>
      </c>
      <c r="G6" s="2"/>
      <c r="H6" s="4">
        <v>14</v>
      </c>
      <c r="I6" s="4">
        <v>23</v>
      </c>
      <c r="J6" s="4">
        <v>23</v>
      </c>
      <c r="K6" s="2"/>
      <c r="L6" s="4">
        <v>18</v>
      </c>
      <c r="M6" s="4">
        <v>24</v>
      </c>
      <c r="N6" s="4">
        <v>9</v>
      </c>
      <c r="Q6" s="1">
        <v>2</v>
      </c>
      <c r="R6" s="2"/>
      <c r="S6" s="4">
        <v>1</v>
      </c>
      <c r="T6" s="4">
        <v>0</v>
      </c>
      <c r="U6" s="4">
        <f>1/2</f>
        <v>0.5</v>
      </c>
      <c r="V6" s="2"/>
      <c r="W6" s="4">
        <v>0.5</v>
      </c>
      <c r="X6" s="4">
        <v>0.5</v>
      </c>
      <c r="Y6" s="4">
        <v>0.5</v>
      </c>
      <c r="Z6" s="2"/>
      <c r="AA6" s="4">
        <f>1/Q6</f>
        <v>0.5</v>
      </c>
      <c r="AB6" s="4">
        <f>1/Q6</f>
        <v>0.5</v>
      </c>
      <c r="AC6" s="4">
        <v>0</v>
      </c>
    </row>
    <row r="7" spans="2:29">
      <c r="B7" s="1">
        <v>3</v>
      </c>
      <c r="C7" s="2"/>
      <c r="D7" s="4">
        <v>1</v>
      </c>
      <c r="E7" s="4">
        <v>9</v>
      </c>
      <c r="F7" s="4">
        <v>10</v>
      </c>
      <c r="G7" s="2"/>
      <c r="H7" s="4">
        <v>8</v>
      </c>
      <c r="I7" s="4">
        <v>3</v>
      </c>
      <c r="J7" s="4">
        <v>3</v>
      </c>
      <c r="K7" s="2"/>
      <c r="L7" s="4">
        <v>11</v>
      </c>
      <c r="M7" s="4">
        <v>13</v>
      </c>
      <c r="N7" s="4">
        <v>25</v>
      </c>
      <c r="Q7" s="1">
        <v>3</v>
      </c>
      <c r="R7" s="2"/>
      <c r="S7" s="4">
        <v>1</v>
      </c>
      <c r="T7" s="4">
        <v>0</v>
      </c>
      <c r="U7" s="4">
        <f>1/3</f>
        <v>0.33333333333333331</v>
      </c>
      <c r="V7" s="2"/>
      <c r="W7" s="4">
        <f>2/3</f>
        <v>0.66666666666666663</v>
      </c>
      <c r="X7" s="4">
        <f>1/Q7</f>
        <v>0.33333333333333331</v>
      </c>
      <c r="Y7" s="4">
        <f>1/Q7</f>
        <v>0.33333333333333331</v>
      </c>
      <c r="Z7" s="2"/>
      <c r="AA7" s="4">
        <f>1/Q7</f>
        <v>0.33333333333333331</v>
      </c>
      <c r="AB7" s="4">
        <f>1/Q7</f>
        <v>0.33333333333333331</v>
      </c>
      <c r="AC7" s="4">
        <v>0</v>
      </c>
    </row>
    <row r="8" spans="2:29">
      <c r="B8" s="1">
        <v>4</v>
      </c>
      <c r="C8" s="2"/>
      <c r="D8" s="4">
        <v>15</v>
      </c>
      <c r="E8" s="4">
        <v>18</v>
      </c>
      <c r="F8" s="4">
        <v>21</v>
      </c>
      <c r="G8" s="2"/>
      <c r="H8" s="4">
        <v>23</v>
      </c>
      <c r="I8" s="4">
        <v>13</v>
      </c>
      <c r="J8" s="4">
        <v>13</v>
      </c>
      <c r="K8" s="2"/>
      <c r="L8" s="4">
        <v>16</v>
      </c>
      <c r="M8" s="4">
        <v>19</v>
      </c>
      <c r="N8" s="4">
        <v>18</v>
      </c>
      <c r="Q8" s="1">
        <v>4</v>
      </c>
      <c r="R8" s="2"/>
      <c r="S8" s="4">
        <v>0.75</v>
      </c>
      <c r="T8" s="4">
        <v>0</v>
      </c>
      <c r="U8" s="4">
        <f>1/4</f>
        <v>0.25</v>
      </c>
      <c r="V8" s="2"/>
      <c r="W8" s="4">
        <f>3/4</f>
        <v>0.75</v>
      </c>
      <c r="X8" s="4">
        <f t="shared" ref="X8:X11" si="0">1/Q8</f>
        <v>0.25</v>
      </c>
      <c r="Y8" s="4">
        <f t="shared" ref="Y8:Y9" si="1">1/Q8</f>
        <v>0.25</v>
      </c>
      <c r="Z8" s="2"/>
      <c r="AA8" s="4">
        <f>2/Q8</f>
        <v>0.5</v>
      </c>
      <c r="AB8" s="4">
        <f t="shared" ref="AB8" si="2">1/Q8</f>
        <v>0.25</v>
      </c>
      <c r="AC8" s="4">
        <f>1/Q8</f>
        <v>0.25</v>
      </c>
    </row>
    <row r="9" spans="2:29">
      <c r="B9" s="1">
        <v>5</v>
      </c>
      <c r="C9" s="2"/>
      <c r="D9" s="4">
        <v>9</v>
      </c>
      <c r="E9" s="4">
        <v>4</v>
      </c>
      <c r="F9" s="4">
        <v>1</v>
      </c>
      <c r="G9" s="2"/>
      <c r="H9" s="4">
        <v>9</v>
      </c>
      <c r="I9" s="4">
        <v>4</v>
      </c>
      <c r="J9" s="4">
        <v>4</v>
      </c>
      <c r="K9" s="2"/>
      <c r="L9" s="4">
        <v>19</v>
      </c>
      <c r="M9" s="4">
        <v>17</v>
      </c>
      <c r="N9" s="4">
        <v>1</v>
      </c>
      <c r="Q9" s="1">
        <v>5</v>
      </c>
      <c r="R9" s="2"/>
      <c r="S9" s="4">
        <f>3/5</f>
        <v>0.6</v>
      </c>
      <c r="T9" s="4">
        <f>1/5</f>
        <v>0.2</v>
      </c>
      <c r="U9" s="4">
        <f>2/5</f>
        <v>0.4</v>
      </c>
      <c r="V9" s="2"/>
      <c r="W9" s="4">
        <f>4/5</f>
        <v>0.8</v>
      </c>
      <c r="X9" s="4">
        <f t="shared" si="0"/>
        <v>0.2</v>
      </c>
      <c r="Y9" s="4">
        <f t="shared" si="1"/>
        <v>0.2</v>
      </c>
      <c r="Z9" s="2"/>
      <c r="AA9" s="4">
        <f t="shared" ref="AA9:AA16" si="3">2/Q9</f>
        <v>0.4</v>
      </c>
      <c r="AB9" s="4">
        <f>2/Q9</f>
        <v>0.4</v>
      </c>
      <c r="AC9" s="4">
        <f t="shared" ref="AC9:AC13" si="4">1/Q9</f>
        <v>0.2</v>
      </c>
    </row>
    <row r="10" spans="2:29">
      <c r="B10" s="1">
        <v>6</v>
      </c>
      <c r="C10" s="2"/>
      <c r="D10" s="4">
        <v>19</v>
      </c>
      <c r="E10" s="4">
        <v>17</v>
      </c>
      <c r="F10" s="4">
        <v>5</v>
      </c>
      <c r="G10" s="2"/>
      <c r="H10" s="4">
        <v>5</v>
      </c>
      <c r="I10" s="4">
        <v>14</v>
      </c>
      <c r="J10" s="4">
        <v>8</v>
      </c>
      <c r="K10" s="2"/>
      <c r="L10" s="4">
        <v>10</v>
      </c>
      <c r="M10" s="4">
        <v>12</v>
      </c>
      <c r="N10" s="4">
        <v>2</v>
      </c>
      <c r="Q10" s="1">
        <v>6</v>
      </c>
      <c r="R10" s="2"/>
      <c r="S10" s="4">
        <f>3/6</f>
        <v>0.5</v>
      </c>
      <c r="T10" s="4">
        <f>1/6</f>
        <v>0.16666666666666666</v>
      </c>
      <c r="U10" s="4">
        <f>3/6</f>
        <v>0.5</v>
      </c>
      <c r="V10" s="2"/>
      <c r="W10" s="4">
        <f>4/Q10</f>
        <v>0.66666666666666663</v>
      </c>
      <c r="X10" s="4">
        <f t="shared" si="0"/>
        <v>0.16666666666666666</v>
      </c>
      <c r="Y10" s="4">
        <f>2/Q10</f>
        <v>0.33333333333333331</v>
      </c>
      <c r="Z10" s="2"/>
      <c r="AA10" s="4">
        <f t="shared" si="3"/>
        <v>0.33333333333333331</v>
      </c>
      <c r="AB10" s="4">
        <f t="shared" ref="AB10:AB13" si="5">2/Q10</f>
        <v>0.33333333333333331</v>
      </c>
      <c r="AC10" s="4">
        <f t="shared" si="4"/>
        <v>0.16666666666666666</v>
      </c>
    </row>
    <row r="11" spans="2:29">
      <c r="B11" s="1">
        <v>7</v>
      </c>
      <c r="C11" s="2"/>
      <c r="D11" s="4">
        <v>3</v>
      </c>
      <c r="E11" s="4">
        <v>8</v>
      </c>
      <c r="F11" s="4">
        <v>22</v>
      </c>
      <c r="G11" s="2"/>
      <c r="H11" s="4">
        <v>20</v>
      </c>
      <c r="I11" s="4">
        <v>17</v>
      </c>
      <c r="J11" s="4">
        <v>17</v>
      </c>
      <c r="K11" s="2"/>
      <c r="L11" s="4">
        <v>23</v>
      </c>
      <c r="M11" s="4">
        <v>22</v>
      </c>
      <c r="N11" s="4">
        <v>11</v>
      </c>
      <c r="Q11" s="1">
        <v>7</v>
      </c>
      <c r="R11" s="2"/>
      <c r="S11" s="4">
        <f>4/7</f>
        <v>0.5714285714285714</v>
      </c>
      <c r="T11" s="4">
        <f>1/7</f>
        <v>0.14285714285714285</v>
      </c>
      <c r="U11" s="4">
        <f>4/7</f>
        <v>0.5714285714285714</v>
      </c>
      <c r="V11" s="2"/>
      <c r="W11" s="4">
        <f t="shared" ref="W11:W15" si="6">4/Q11</f>
        <v>0.5714285714285714</v>
      </c>
      <c r="X11" s="4">
        <f t="shared" si="0"/>
        <v>0.14285714285714285</v>
      </c>
      <c r="Y11" s="4">
        <f>2/Q11</f>
        <v>0.2857142857142857</v>
      </c>
      <c r="Z11" s="2"/>
      <c r="AA11" s="4">
        <f t="shared" si="3"/>
        <v>0.2857142857142857</v>
      </c>
      <c r="AB11" s="4">
        <f t="shared" si="5"/>
        <v>0.2857142857142857</v>
      </c>
      <c r="AC11" s="4">
        <f t="shared" si="4"/>
        <v>0.14285714285714285</v>
      </c>
    </row>
    <row r="12" spans="2:29">
      <c r="B12" s="1">
        <v>8</v>
      </c>
      <c r="C12" s="2"/>
      <c r="D12" s="4">
        <v>6</v>
      </c>
      <c r="E12" s="4">
        <v>5</v>
      </c>
      <c r="F12" s="4">
        <v>9</v>
      </c>
      <c r="G12" s="2"/>
      <c r="H12" s="4">
        <v>21</v>
      </c>
      <c r="I12" s="4">
        <v>11</v>
      </c>
      <c r="J12" s="4">
        <v>25</v>
      </c>
      <c r="K12" s="2"/>
      <c r="L12" s="4">
        <v>21</v>
      </c>
      <c r="M12" s="4">
        <v>4</v>
      </c>
      <c r="N12" s="4">
        <v>10</v>
      </c>
      <c r="Q12" s="1">
        <v>8</v>
      </c>
      <c r="R12" s="2"/>
      <c r="S12" s="4">
        <f>4/8</f>
        <v>0.5</v>
      </c>
      <c r="T12" s="4">
        <f>2/8</f>
        <v>0.25</v>
      </c>
      <c r="U12" s="4">
        <f>4/8</f>
        <v>0.5</v>
      </c>
      <c r="V12" s="2"/>
      <c r="W12" s="4">
        <f t="shared" si="6"/>
        <v>0.5</v>
      </c>
      <c r="X12" s="4">
        <f>2/Q12</f>
        <v>0.25</v>
      </c>
      <c r="Y12" s="4">
        <f>3/Q12</f>
        <v>0.375</v>
      </c>
      <c r="Z12" s="2"/>
      <c r="AA12" s="4">
        <f t="shared" si="3"/>
        <v>0.25</v>
      </c>
      <c r="AB12" s="4">
        <f t="shared" si="5"/>
        <v>0.25</v>
      </c>
      <c r="AC12" s="4">
        <f t="shared" si="4"/>
        <v>0.125</v>
      </c>
    </row>
    <row r="13" spans="2:29">
      <c r="B13" s="1">
        <v>9</v>
      </c>
      <c r="C13" s="2"/>
      <c r="D13" s="4">
        <v>18</v>
      </c>
      <c r="E13" s="4">
        <v>11</v>
      </c>
      <c r="F13" s="4">
        <v>20</v>
      </c>
      <c r="G13" s="2"/>
      <c r="H13" s="4">
        <v>4</v>
      </c>
      <c r="I13" s="4">
        <v>7</v>
      </c>
      <c r="J13" s="4">
        <v>16</v>
      </c>
      <c r="K13" s="2"/>
      <c r="L13" s="4">
        <v>3</v>
      </c>
      <c r="M13" s="4">
        <v>1</v>
      </c>
      <c r="N13" s="4">
        <v>19</v>
      </c>
      <c r="Q13" s="1">
        <v>9</v>
      </c>
      <c r="R13" s="2"/>
      <c r="S13" s="4">
        <f>4/9</f>
        <v>0.44444444444444442</v>
      </c>
      <c r="T13" s="4">
        <f>2/9</f>
        <v>0.22222222222222221</v>
      </c>
      <c r="U13" s="4">
        <f>4/9</f>
        <v>0.44444444444444442</v>
      </c>
      <c r="V13" s="2"/>
      <c r="W13" s="4">
        <f t="shared" si="6"/>
        <v>0.44444444444444442</v>
      </c>
      <c r="X13" s="4">
        <f t="shared" ref="X13:X15" si="7">2/Q13</f>
        <v>0.22222222222222221</v>
      </c>
      <c r="Y13" s="4">
        <f t="shared" ref="Y13:Y17" si="8">3/Q13</f>
        <v>0.33333333333333331</v>
      </c>
      <c r="Z13" s="2"/>
      <c r="AA13" s="4">
        <f t="shared" si="3"/>
        <v>0.22222222222222221</v>
      </c>
      <c r="AB13" s="4">
        <f t="shared" si="5"/>
        <v>0.22222222222222221</v>
      </c>
      <c r="AC13" s="4">
        <f t="shared" si="4"/>
        <v>0.1111111111111111</v>
      </c>
    </row>
    <row r="14" spans="2:29">
      <c r="B14" s="1">
        <v>10</v>
      </c>
      <c r="C14" s="2"/>
      <c r="D14" s="4">
        <v>4</v>
      </c>
      <c r="E14" s="4">
        <v>15</v>
      </c>
      <c r="F14" s="4">
        <v>3</v>
      </c>
      <c r="G14" s="2"/>
      <c r="H14" s="4">
        <v>19</v>
      </c>
      <c r="I14" s="4">
        <v>21</v>
      </c>
      <c r="J14" s="4">
        <v>21</v>
      </c>
      <c r="K14" s="2"/>
      <c r="L14" s="4">
        <v>6</v>
      </c>
      <c r="M14" s="4">
        <v>8</v>
      </c>
      <c r="N14" s="4">
        <v>16</v>
      </c>
      <c r="Q14" s="1">
        <v>10</v>
      </c>
      <c r="R14" s="2"/>
      <c r="S14" s="4">
        <f>5/10</f>
        <v>0.5</v>
      </c>
      <c r="T14" s="4">
        <f>2/10</f>
        <v>0.2</v>
      </c>
      <c r="U14" s="4">
        <f>5/10</f>
        <v>0.5</v>
      </c>
      <c r="V14" s="2"/>
      <c r="W14" s="4">
        <f t="shared" si="6"/>
        <v>0.4</v>
      </c>
      <c r="X14" s="4">
        <f t="shared" si="7"/>
        <v>0.2</v>
      </c>
      <c r="Y14" s="4">
        <f t="shared" si="8"/>
        <v>0.3</v>
      </c>
      <c r="Z14" s="2"/>
      <c r="AA14" s="4">
        <f t="shared" si="3"/>
        <v>0.2</v>
      </c>
      <c r="AB14" s="4">
        <f>3/Q14</f>
        <v>0.3</v>
      </c>
      <c r="AC14" s="4">
        <f>2/Q14</f>
        <v>0.2</v>
      </c>
    </row>
    <row r="15" spans="2:29">
      <c r="B15" s="1">
        <v>11</v>
      </c>
      <c r="C15" s="2"/>
      <c r="D15" s="4">
        <v>12</v>
      </c>
      <c r="E15" s="4">
        <v>12</v>
      </c>
      <c r="F15" s="4">
        <v>23</v>
      </c>
      <c r="G15" s="2"/>
      <c r="H15" s="4">
        <v>3</v>
      </c>
      <c r="I15" s="4">
        <v>18</v>
      </c>
      <c r="J15" s="4">
        <v>18</v>
      </c>
      <c r="K15" s="2"/>
      <c r="L15" s="4">
        <v>22</v>
      </c>
      <c r="M15" s="4">
        <v>11</v>
      </c>
      <c r="N15" s="4">
        <v>12</v>
      </c>
      <c r="Q15" s="1">
        <v>11</v>
      </c>
      <c r="R15" s="2"/>
      <c r="S15" s="4">
        <f>5/11</f>
        <v>0.45454545454545453</v>
      </c>
      <c r="T15" s="4">
        <f>2/11</f>
        <v>0.18181818181818182</v>
      </c>
      <c r="U15" s="4">
        <f>5/11</f>
        <v>0.45454545454545453</v>
      </c>
      <c r="V15" s="2"/>
      <c r="W15" s="4">
        <f t="shared" si="6"/>
        <v>0.36363636363636365</v>
      </c>
      <c r="X15" s="4">
        <f t="shared" si="7"/>
        <v>0.18181818181818182</v>
      </c>
      <c r="Y15" s="4">
        <f t="shared" si="8"/>
        <v>0.27272727272727271</v>
      </c>
      <c r="Z15" s="2"/>
      <c r="AA15" s="4">
        <f t="shared" si="3"/>
        <v>0.18181818181818182</v>
      </c>
      <c r="AB15" s="4">
        <f t="shared" ref="AB15:AB16" si="9">3/Q15</f>
        <v>0.27272727272727271</v>
      </c>
      <c r="AC15" s="4">
        <f t="shared" ref="AC15:AC16" si="10">2/Q15</f>
        <v>0.18181818181818182</v>
      </c>
    </row>
    <row r="16" spans="2:29">
      <c r="B16" s="1">
        <v>12</v>
      </c>
      <c r="C16" s="2"/>
      <c r="D16" s="4">
        <v>8</v>
      </c>
      <c r="E16" s="4">
        <v>10</v>
      </c>
      <c r="F16" s="4">
        <v>4</v>
      </c>
      <c r="G16" s="2"/>
      <c r="H16" s="4">
        <v>10</v>
      </c>
      <c r="I16" s="4">
        <v>10</v>
      </c>
      <c r="J16" s="4">
        <v>22</v>
      </c>
      <c r="K16" s="2"/>
      <c r="L16" s="4">
        <v>12</v>
      </c>
      <c r="M16" s="4">
        <v>3</v>
      </c>
      <c r="N16" s="4">
        <v>22</v>
      </c>
      <c r="Q16" s="1">
        <v>12</v>
      </c>
      <c r="R16" s="2"/>
      <c r="S16" s="4">
        <f>5/12</f>
        <v>0.41666666666666669</v>
      </c>
      <c r="T16" s="4">
        <f>2/12</f>
        <v>0.16666666666666666</v>
      </c>
      <c r="U16" s="4">
        <f>6/12</f>
        <v>0.5</v>
      </c>
      <c r="V16" s="2"/>
      <c r="W16" s="4">
        <f>5/12</f>
        <v>0.41666666666666669</v>
      </c>
      <c r="X16" s="4">
        <f>3/Q16</f>
        <v>0.25</v>
      </c>
      <c r="Y16" s="4">
        <f t="shared" si="8"/>
        <v>0.25</v>
      </c>
      <c r="Z16" s="2"/>
      <c r="AA16" s="4">
        <f t="shared" si="3"/>
        <v>0.16666666666666666</v>
      </c>
      <c r="AB16" s="4">
        <f t="shared" si="9"/>
        <v>0.25</v>
      </c>
      <c r="AC16" s="4">
        <f t="shared" si="10"/>
        <v>0.16666666666666666</v>
      </c>
    </row>
    <row r="17" spans="2:29">
      <c r="B17" s="1">
        <v>13</v>
      </c>
      <c r="C17" s="2"/>
      <c r="D17" s="4">
        <v>11</v>
      </c>
      <c r="E17" s="4">
        <v>6</v>
      </c>
      <c r="F17" s="4">
        <v>19</v>
      </c>
      <c r="G17" s="2"/>
      <c r="H17" s="4">
        <v>7</v>
      </c>
      <c r="I17" s="4">
        <v>19</v>
      </c>
      <c r="J17" s="4">
        <v>19</v>
      </c>
      <c r="K17" s="2"/>
      <c r="L17" s="4">
        <v>17</v>
      </c>
      <c r="M17" s="4">
        <v>16</v>
      </c>
      <c r="N17" s="4">
        <v>15</v>
      </c>
      <c r="Q17" s="1">
        <v>13</v>
      </c>
      <c r="R17" s="2"/>
      <c r="S17" s="4">
        <f>5/13</f>
        <v>0.38461538461538464</v>
      </c>
      <c r="T17" s="4">
        <f>2/13</f>
        <v>0.15384615384615385</v>
      </c>
      <c r="U17" s="4">
        <f>6/Q17</f>
        <v>0.46153846153846156</v>
      </c>
      <c r="V17" s="2"/>
      <c r="W17" s="4">
        <f>5/Q17</f>
        <v>0.38461538461538464</v>
      </c>
      <c r="X17" s="4">
        <f t="shared" ref="X17:X21" si="11">3/Q17</f>
        <v>0.23076923076923078</v>
      </c>
      <c r="Y17" s="4">
        <f t="shared" si="8"/>
        <v>0.23076923076923078</v>
      </c>
      <c r="Z17" s="2"/>
      <c r="AA17" s="4">
        <f>3/Q17</f>
        <v>0.23076923076923078</v>
      </c>
      <c r="AB17" s="4">
        <f>4/Q17</f>
        <v>0.30769230769230771</v>
      </c>
      <c r="AC17" s="4">
        <f>3/Q17</f>
        <v>0.23076923076923078</v>
      </c>
    </row>
    <row r="18" spans="2:29">
      <c r="B18" s="1">
        <v>14</v>
      </c>
      <c r="C18" s="2"/>
      <c r="D18" s="4">
        <v>17</v>
      </c>
      <c r="E18" s="4">
        <v>2</v>
      </c>
      <c r="F18" s="4">
        <v>6</v>
      </c>
      <c r="G18" s="2"/>
      <c r="H18" s="4">
        <v>18</v>
      </c>
      <c r="I18" s="4">
        <v>22</v>
      </c>
      <c r="J18" s="4">
        <v>10</v>
      </c>
      <c r="K18" s="2"/>
      <c r="L18" s="4">
        <v>2</v>
      </c>
      <c r="M18" s="4">
        <v>23</v>
      </c>
      <c r="N18" s="4">
        <v>8</v>
      </c>
      <c r="Q18" s="1">
        <v>14</v>
      </c>
      <c r="R18" s="2"/>
      <c r="S18" s="4">
        <f>5/14</f>
        <v>0.35714285714285715</v>
      </c>
      <c r="T18" s="4">
        <f>3/Q18</f>
        <v>0.21428571428571427</v>
      </c>
      <c r="U18" s="4">
        <f t="shared" ref="U18:U29" si="12">6/Q18</f>
        <v>0.42857142857142855</v>
      </c>
      <c r="V18" s="2"/>
      <c r="W18" s="4">
        <f>5/Q18</f>
        <v>0.35714285714285715</v>
      </c>
      <c r="X18" s="4">
        <f t="shared" si="11"/>
        <v>0.21428571428571427</v>
      </c>
      <c r="Y18" s="4">
        <f>4/Q18</f>
        <v>0.2857142857142857</v>
      </c>
      <c r="Z18" s="2"/>
      <c r="AA18" s="4">
        <f t="shared" ref="AA18:AA19" si="13">3/Q18</f>
        <v>0.21428571428571427</v>
      </c>
      <c r="AB18" s="4">
        <f t="shared" ref="AB18:AB19" si="14">4/Q18</f>
        <v>0.2857142857142857</v>
      </c>
      <c r="AC18" s="4">
        <f>4/Q18</f>
        <v>0.2857142857142857</v>
      </c>
    </row>
    <row r="19" spans="2:29">
      <c r="B19" s="1">
        <v>15</v>
      </c>
      <c r="C19" s="2"/>
      <c r="D19" s="4">
        <v>7</v>
      </c>
      <c r="E19" s="4">
        <v>19</v>
      </c>
      <c r="F19" s="4">
        <v>15</v>
      </c>
      <c r="G19" s="2"/>
      <c r="H19" s="4">
        <v>11</v>
      </c>
      <c r="I19" s="4">
        <v>20</v>
      </c>
      <c r="J19" s="4">
        <v>20</v>
      </c>
      <c r="K19" s="2"/>
      <c r="L19" s="4">
        <v>13</v>
      </c>
      <c r="M19" s="4">
        <v>25</v>
      </c>
      <c r="N19" s="4">
        <v>24</v>
      </c>
      <c r="Q19" s="1">
        <v>15</v>
      </c>
      <c r="R19" s="2"/>
      <c r="S19" s="4">
        <f>5/15</f>
        <v>0.33333333333333331</v>
      </c>
      <c r="T19" s="4">
        <f t="shared" ref="T19:T22" si="15">3/Q19</f>
        <v>0.2</v>
      </c>
      <c r="U19" s="4">
        <f t="shared" si="12"/>
        <v>0.4</v>
      </c>
      <c r="V19" s="2"/>
      <c r="W19" s="4">
        <f>6/Q19</f>
        <v>0.4</v>
      </c>
      <c r="X19" s="4">
        <f t="shared" si="11"/>
        <v>0.2</v>
      </c>
      <c r="Y19" s="4">
        <f t="shared" ref="Y19:Y21" si="16">4/Q19</f>
        <v>0.26666666666666666</v>
      </c>
      <c r="Z19" s="2"/>
      <c r="AA19" s="4">
        <f t="shared" si="13"/>
        <v>0.2</v>
      </c>
      <c r="AB19" s="4">
        <f t="shared" si="14"/>
        <v>0.26666666666666666</v>
      </c>
      <c r="AC19" s="4">
        <f>5/Q19</f>
        <v>0.33333333333333331</v>
      </c>
    </row>
    <row r="20" spans="2:29">
      <c r="B20" s="1">
        <v>16</v>
      </c>
      <c r="C20" s="2"/>
      <c r="D20" s="4">
        <v>20</v>
      </c>
      <c r="E20" s="4">
        <v>20</v>
      </c>
      <c r="F20" s="4">
        <v>25</v>
      </c>
      <c r="G20" s="2"/>
      <c r="H20" s="4">
        <v>17</v>
      </c>
      <c r="I20" s="4">
        <v>1</v>
      </c>
      <c r="J20" s="4">
        <v>5</v>
      </c>
      <c r="K20" s="2"/>
      <c r="L20" s="4">
        <v>24</v>
      </c>
      <c r="M20" s="4">
        <v>18</v>
      </c>
      <c r="N20" s="4">
        <v>14</v>
      </c>
      <c r="Q20" s="1">
        <v>16</v>
      </c>
      <c r="R20" s="2"/>
      <c r="S20" s="4">
        <f>5/16</f>
        <v>0.3125</v>
      </c>
      <c r="T20" s="4">
        <f t="shared" si="15"/>
        <v>0.1875</v>
      </c>
      <c r="U20" s="4">
        <f t="shared" si="12"/>
        <v>0.375</v>
      </c>
      <c r="V20" s="2"/>
      <c r="W20" s="4">
        <f t="shared" ref="W20:W27" si="17">6/Q20</f>
        <v>0.375</v>
      </c>
      <c r="X20" s="4">
        <f t="shared" si="11"/>
        <v>0.1875</v>
      </c>
      <c r="Y20" s="4">
        <f t="shared" si="16"/>
        <v>0.25</v>
      </c>
      <c r="Z20" s="2"/>
      <c r="AA20" s="4">
        <f>4/Q20</f>
        <v>0.25</v>
      </c>
      <c r="AB20" s="4">
        <f>5/Q20</f>
        <v>0.3125</v>
      </c>
      <c r="AC20" s="4">
        <f>6/Q20</f>
        <v>0.375</v>
      </c>
    </row>
    <row r="21" spans="2:29">
      <c r="B21" s="1">
        <v>17</v>
      </c>
      <c r="C21" s="2"/>
      <c r="D21" s="4">
        <v>10</v>
      </c>
      <c r="E21" s="4">
        <v>21</v>
      </c>
      <c r="F21" s="4">
        <v>18</v>
      </c>
      <c r="G21" s="2"/>
      <c r="H21" s="4">
        <v>24</v>
      </c>
      <c r="I21" s="4">
        <v>2</v>
      </c>
      <c r="J21" s="4">
        <v>2</v>
      </c>
      <c r="K21" s="2"/>
      <c r="L21" s="4">
        <v>25</v>
      </c>
      <c r="M21" s="4">
        <v>2</v>
      </c>
      <c r="N21" s="4">
        <v>7</v>
      </c>
      <c r="Q21" s="1">
        <v>17</v>
      </c>
      <c r="R21" s="2"/>
      <c r="S21" s="4">
        <f>5/17</f>
        <v>0.29411764705882354</v>
      </c>
      <c r="T21" s="4">
        <f t="shared" si="15"/>
        <v>0.17647058823529413</v>
      </c>
      <c r="U21" s="4">
        <f t="shared" si="12"/>
        <v>0.35294117647058826</v>
      </c>
      <c r="V21" s="2"/>
      <c r="W21" s="4">
        <f t="shared" si="17"/>
        <v>0.35294117647058826</v>
      </c>
      <c r="X21" s="4">
        <f t="shared" si="11"/>
        <v>0.17647058823529413</v>
      </c>
      <c r="Y21" s="4">
        <f t="shared" si="16"/>
        <v>0.23529411764705882</v>
      </c>
      <c r="Z21" s="2"/>
      <c r="AA21" s="4">
        <f>4/Q21</f>
        <v>0.23529411764705882</v>
      </c>
      <c r="AB21" s="4">
        <f t="shared" ref="AB21:AB22" si="18">5/Q21</f>
        <v>0.29411764705882354</v>
      </c>
      <c r="AC21" s="4">
        <f t="shared" ref="AC21:AC22" si="19">6/Q21</f>
        <v>0.35294117647058826</v>
      </c>
    </row>
    <row r="22" spans="2:29">
      <c r="B22" s="1">
        <v>18</v>
      </c>
      <c r="C22" s="2"/>
      <c r="D22" s="4">
        <v>21</v>
      </c>
      <c r="E22" s="4">
        <v>25</v>
      </c>
      <c r="F22" s="4">
        <v>16</v>
      </c>
      <c r="G22" s="2"/>
      <c r="H22" s="4">
        <v>13</v>
      </c>
      <c r="I22" s="4">
        <v>12</v>
      </c>
      <c r="J22" s="4">
        <v>12</v>
      </c>
      <c r="K22" s="2"/>
      <c r="L22" s="4">
        <v>14</v>
      </c>
      <c r="M22" s="4">
        <v>20</v>
      </c>
      <c r="N22" s="4">
        <v>13</v>
      </c>
      <c r="Q22" s="1">
        <v>18</v>
      </c>
      <c r="R22" s="2"/>
      <c r="S22" s="4">
        <f>5/18</f>
        <v>0.27777777777777779</v>
      </c>
      <c r="T22" s="4">
        <f t="shared" si="15"/>
        <v>0.16666666666666666</v>
      </c>
      <c r="U22" s="4">
        <f t="shared" si="12"/>
        <v>0.33333333333333331</v>
      </c>
      <c r="V22" s="2"/>
      <c r="W22" s="4">
        <f t="shared" si="17"/>
        <v>0.33333333333333331</v>
      </c>
      <c r="X22" s="4">
        <f>4/Q22</f>
        <v>0.22222222222222221</v>
      </c>
      <c r="Y22" s="4">
        <f>5/Q22</f>
        <v>0.27777777777777779</v>
      </c>
      <c r="Z22" s="2"/>
      <c r="AA22" s="4">
        <f>5/Q22</f>
        <v>0.27777777777777779</v>
      </c>
      <c r="AB22" s="4">
        <f t="shared" si="18"/>
        <v>0.27777777777777779</v>
      </c>
      <c r="AC22" s="4">
        <f t="shared" si="19"/>
        <v>0.33333333333333331</v>
      </c>
    </row>
    <row r="23" spans="2:29">
      <c r="B23" s="1">
        <v>19</v>
      </c>
      <c r="C23" s="2"/>
      <c r="D23" s="4">
        <v>16</v>
      </c>
      <c r="E23" s="4">
        <v>22</v>
      </c>
      <c r="F23" s="4">
        <v>7</v>
      </c>
      <c r="G23" s="2"/>
      <c r="H23" s="4">
        <v>2</v>
      </c>
      <c r="I23" s="4">
        <v>15</v>
      </c>
      <c r="J23" s="4">
        <v>15</v>
      </c>
      <c r="K23" s="2"/>
      <c r="L23" s="4">
        <v>5</v>
      </c>
      <c r="M23" s="4">
        <v>14</v>
      </c>
      <c r="N23" s="4">
        <v>17</v>
      </c>
      <c r="Q23" s="1">
        <v>19</v>
      </c>
      <c r="R23" s="2"/>
      <c r="S23" s="4">
        <f>5/19</f>
        <v>0.26315789473684209</v>
      </c>
      <c r="T23" s="4">
        <f>4/Q23</f>
        <v>0.21052631578947367</v>
      </c>
      <c r="U23" s="4">
        <f t="shared" si="12"/>
        <v>0.31578947368421051</v>
      </c>
      <c r="V23" s="2"/>
      <c r="W23" s="4">
        <f t="shared" si="17"/>
        <v>0.31578947368421051</v>
      </c>
      <c r="X23" s="4">
        <f t="shared" ref="X23:X24" si="20">4/Q23</f>
        <v>0.21052631578947367</v>
      </c>
      <c r="Y23" s="4">
        <f t="shared" ref="Y23:Y26" si="21">5/Q23</f>
        <v>0.26315789473684209</v>
      </c>
      <c r="Z23" s="2"/>
      <c r="AA23" s="4">
        <f t="shared" ref="AA23:AA26" si="22">5/Q23</f>
        <v>0.26315789473684209</v>
      </c>
      <c r="AB23" s="4">
        <f>6/Q23</f>
        <v>0.31578947368421051</v>
      </c>
      <c r="AC23" s="4">
        <f>7/Q23</f>
        <v>0.36842105263157893</v>
      </c>
    </row>
    <row r="24" spans="2:29">
      <c r="B24" s="1">
        <v>20</v>
      </c>
      <c r="C24" s="2"/>
      <c r="D24" s="4">
        <v>23</v>
      </c>
      <c r="E24" s="4">
        <v>1</v>
      </c>
      <c r="F24" s="4">
        <v>8</v>
      </c>
      <c r="G24" s="2"/>
      <c r="H24" s="4">
        <v>16</v>
      </c>
      <c r="I24" s="4">
        <v>5</v>
      </c>
      <c r="J24" s="4">
        <v>1</v>
      </c>
      <c r="K24" s="2"/>
      <c r="L24" s="4">
        <v>4</v>
      </c>
      <c r="M24" s="4">
        <v>10</v>
      </c>
      <c r="N24" s="4">
        <v>20</v>
      </c>
      <c r="Q24" s="1">
        <v>20</v>
      </c>
      <c r="R24" s="2"/>
      <c r="S24" s="4">
        <f>5/20</f>
        <v>0.25</v>
      </c>
      <c r="T24" s="4">
        <f>5/Q24</f>
        <v>0.25</v>
      </c>
      <c r="U24" s="4">
        <f t="shared" si="12"/>
        <v>0.3</v>
      </c>
      <c r="V24" s="2"/>
      <c r="W24" s="4">
        <f t="shared" si="17"/>
        <v>0.3</v>
      </c>
      <c r="X24" s="4">
        <f t="shared" si="20"/>
        <v>0.2</v>
      </c>
      <c r="Y24" s="4">
        <f t="shared" si="21"/>
        <v>0.25</v>
      </c>
      <c r="Z24" s="2"/>
      <c r="AA24" s="4">
        <f t="shared" si="22"/>
        <v>0.25</v>
      </c>
      <c r="AB24" s="4">
        <f t="shared" ref="AB24:AB26" si="23">6/Q24</f>
        <v>0.3</v>
      </c>
      <c r="AC24" s="4">
        <f t="shared" ref="AC24:AC29" si="24">7/Q24</f>
        <v>0.35</v>
      </c>
    </row>
    <row r="25" spans="2:29">
      <c r="B25" s="1">
        <v>21</v>
      </c>
      <c r="C25" s="2"/>
      <c r="D25" s="4">
        <v>13</v>
      </c>
      <c r="E25" s="4">
        <v>23</v>
      </c>
      <c r="F25" s="4">
        <v>17</v>
      </c>
      <c r="G25" s="2"/>
      <c r="H25" s="4">
        <v>6</v>
      </c>
      <c r="I25" s="4">
        <v>8</v>
      </c>
      <c r="J25" s="4">
        <v>14</v>
      </c>
      <c r="K25" s="2"/>
      <c r="L25" s="4">
        <v>7</v>
      </c>
      <c r="M25" s="4">
        <v>6</v>
      </c>
      <c r="N25" s="4">
        <v>21</v>
      </c>
      <c r="Q25" s="1">
        <v>21</v>
      </c>
      <c r="R25" s="2"/>
      <c r="S25" s="4">
        <f>5/21</f>
        <v>0.23809523809523808</v>
      </c>
      <c r="T25" s="4">
        <f t="shared" ref="T25:T27" si="25">5/Q25</f>
        <v>0.23809523809523808</v>
      </c>
      <c r="U25" s="4">
        <f t="shared" si="12"/>
        <v>0.2857142857142857</v>
      </c>
      <c r="V25" s="2"/>
      <c r="W25" s="4">
        <f t="shared" si="17"/>
        <v>0.2857142857142857</v>
      </c>
      <c r="X25" s="4">
        <f>5/Q25</f>
        <v>0.23809523809523808</v>
      </c>
      <c r="Y25" s="4">
        <f t="shared" si="21"/>
        <v>0.23809523809523808</v>
      </c>
      <c r="Z25" s="2"/>
      <c r="AA25" s="4">
        <f t="shared" si="22"/>
        <v>0.23809523809523808</v>
      </c>
      <c r="AB25" s="4">
        <f t="shared" si="23"/>
        <v>0.2857142857142857</v>
      </c>
      <c r="AC25" s="4">
        <f t="shared" si="24"/>
        <v>0.33333333333333331</v>
      </c>
    </row>
    <row r="26" spans="2:29">
      <c r="B26" s="1">
        <v>22</v>
      </c>
      <c r="C26" s="2"/>
      <c r="D26" s="4">
        <v>22</v>
      </c>
      <c r="E26" s="4">
        <v>13</v>
      </c>
      <c r="F26" s="4">
        <v>12</v>
      </c>
      <c r="G26" s="2"/>
      <c r="H26" s="4">
        <v>22</v>
      </c>
      <c r="I26" s="4">
        <v>6</v>
      </c>
      <c r="J26" s="4">
        <v>24</v>
      </c>
      <c r="K26" s="2"/>
      <c r="L26" s="4">
        <v>9</v>
      </c>
      <c r="M26" s="4">
        <v>21</v>
      </c>
      <c r="N26" s="4">
        <v>4</v>
      </c>
      <c r="Q26" s="1">
        <v>22</v>
      </c>
      <c r="R26" s="2"/>
      <c r="S26" s="4">
        <f>6/22</f>
        <v>0.27272727272727271</v>
      </c>
      <c r="T26" s="4">
        <f t="shared" si="25"/>
        <v>0.22727272727272727</v>
      </c>
      <c r="U26" s="4">
        <f t="shared" si="12"/>
        <v>0.27272727272727271</v>
      </c>
      <c r="V26" s="2"/>
      <c r="W26" s="4">
        <f t="shared" si="17"/>
        <v>0.27272727272727271</v>
      </c>
      <c r="X26" s="4">
        <f>5/Q26</f>
        <v>0.22727272727272727</v>
      </c>
      <c r="Y26" s="4">
        <f t="shared" si="21"/>
        <v>0.22727272727272727</v>
      </c>
      <c r="Z26" s="2"/>
      <c r="AA26" s="4">
        <f t="shared" si="22"/>
        <v>0.22727272727272727</v>
      </c>
      <c r="AB26" s="4">
        <f t="shared" si="23"/>
        <v>0.27272727272727271</v>
      </c>
      <c r="AC26" s="4">
        <f t="shared" si="24"/>
        <v>0.31818181818181818</v>
      </c>
    </row>
    <row r="27" spans="2:29">
      <c r="B27" s="1">
        <v>23</v>
      </c>
      <c r="C27" s="2"/>
      <c r="D27" s="4">
        <v>24</v>
      </c>
      <c r="E27" s="4">
        <v>24</v>
      </c>
      <c r="F27" s="4">
        <v>13</v>
      </c>
      <c r="G27" s="2"/>
      <c r="H27" s="4">
        <v>15</v>
      </c>
      <c r="I27" s="4">
        <v>9</v>
      </c>
      <c r="J27" s="4">
        <v>9</v>
      </c>
      <c r="K27" s="2"/>
      <c r="L27" s="4">
        <v>15</v>
      </c>
      <c r="M27" s="4">
        <v>15</v>
      </c>
      <c r="N27" s="4">
        <v>5</v>
      </c>
      <c r="Q27" s="1">
        <v>23</v>
      </c>
      <c r="R27" s="2"/>
      <c r="S27" s="4">
        <f>6/23</f>
        <v>0.2608695652173913</v>
      </c>
      <c r="T27" s="4">
        <f t="shared" si="25"/>
        <v>0.21739130434782608</v>
      </c>
      <c r="U27" s="4">
        <f t="shared" si="12"/>
        <v>0.2608695652173913</v>
      </c>
      <c r="V27" s="2"/>
      <c r="W27" s="4">
        <f t="shared" si="17"/>
        <v>0.2608695652173913</v>
      </c>
      <c r="X27" s="4">
        <f>6/Q27</f>
        <v>0.2608695652173913</v>
      </c>
      <c r="Y27" s="4">
        <f>6/Q27</f>
        <v>0.2608695652173913</v>
      </c>
      <c r="Z27" s="2"/>
      <c r="AA27" s="4">
        <f>6/Q27</f>
        <v>0.2608695652173913</v>
      </c>
      <c r="AB27" s="4">
        <f>7/Q27</f>
        <v>0.30434782608695654</v>
      </c>
      <c r="AC27" s="4">
        <f t="shared" si="24"/>
        <v>0.30434782608695654</v>
      </c>
    </row>
    <row r="28" spans="2:29">
      <c r="B28" s="1">
        <v>24</v>
      </c>
      <c r="C28" s="2"/>
      <c r="D28" s="4">
        <v>25</v>
      </c>
      <c r="E28" s="4">
        <v>3</v>
      </c>
      <c r="F28" s="4">
        <v>14</v>
      </c>
      <c r="G28" s="2"/>
      <c r="H28" s="4">
        <v>25</v>
      </c>
      <c r="I28" s="4">
        <v>25</v>
      </c>
      <c r="J28" s="4">
        <v>11</v>
      </c>
      <c r="K28" s="2"/>
      <c r="L28" s="4">
        <v>20</v>
      </c>
      <c r="M28" s="4">
        <v>7</v>
      </c>
      <c r="N28" s="4">
        <v>6</v>
      </c>
      <c r="Q28" s="1">
        <v>24</v>
      </c>
      <c r="R28" s="2"/>
      <c r="S28" s="4">
        <f>6/24</f>
        <v>0.25</v>
      </c>
      <c r="T28" s="4">
        <f>6/Q28</f>
        <v>0.25</v>
      </c>
      <c r="U28" s="4">
        <f t="shared" si="12"/>
        <v>0.25</v>
      </c>
      <c r="V28" s="2"/>
      <c r="W28" s="4">
        <f>7/Q28</f>
        <v>0.29166666666666669</v>
      </c>
      <c r="X28" s="4">
        <f>7/Q28</f>
        <v>0.29166666666666669</v>
      </c>
      <c r="Y28" s="4">
        <f>7/Q28</f>
        <v>0.29166666666666669</v>
      </c>
      <c r="Z28" s="2"/>
      <c r="AA28" s="4">
        <f>6/Q28</f>
        <v>0.25</v>
      </c>
      <c r="AB28" s="4">
        <f t="shared" ref="AB28:AB29" si="26">7/Q28</f>
        <v>0.29166666666666669</v>
      </c>
      <c r="AC28" s="4">
        <f t="shared" si="24"/>
        <v>0.29166666666666669</v>
      </c>
    </row>
    <row r="29" spans="2:29">
      <c r="B29" s="1">
        <v>25</v>
      </c>
      <c r="C29" s="2"/>
      <c r="D29" s="4">
        <v>14</v>
      </c>
      <c r="E29" s="4">
        <v>14</v>
      </c>
      <c r="F29" s="4">
        <v>24</v>
      </c>
      <c r="G29" s="2"/>
      <c r="H29" s="4">
        <v>1</v>
      </c>
      <c r="I29" s="4">
        <v>24</v>
      </c>
      <c r="J29" s="4">
        <v>6</v>
      </c>
      <c r="K29" s="2"/>
      <c r="L29" s="4">
        <v>8</v>
      </c>
      <c r="M29" s="4">
        <v>9</v>
      </c>
      <c r="N29" s="4">
        <v>3</v>
      </c>
      <c r="Q29" s="1">
        <v>25</v>
      </c>
      <c r="R29" s="2"/>
      <c r="S29" s="4">
        <f>6/25</f>
        <v>0.24</v>
      </c>
      <c r="T29" s="4">
        <f>6/Q29</f>
        <v>0.24</v>
      </c>
      <c r="U29" s="4">
        <f t="shared" si="12"/>
        <v>0.24</v>
      </c>
      <c r="V29" s="2"/>
      <c r="W29" s="4">
        <f>7/Q29</f>
        <v>0.28000000000000003</v>
      </c>
      <c r="X29" s="4">
        <f>7/Q29</f>
        <v>0.28000000000000003</v>
      </c>
      <c r="Y29" s="4">
        <f>7/Q29</f>
        <v>0.28000000000000003</v>
      </c>
      <c r="Z29" s="2"/>
      <c r="AA29" s="4">
        <f>7/Q29</f>
        <v>0.28000000000000003</v>
      </c>
      <c r="AB29" s="4">
        <f t="shared" si="26"/>
        <v>0.28000000000000003</v>
      </c>
      <c r="AC29" s="4">
        <f t="shared" si="24"/>
        <v>0.28000000000000003</v>
      </c>
    </row>
    <row r="30" spans="2:29">
      <c r="Q30" s="8" t="s">
        <v>12</v>
      </c>
      <c r="R30" s="8"/>
      <c r="S30" s="5">
        <f>SUM(S5:S29)/$Q$29</f>
        <v>0.45885688431160238</v>
      </c>
      <c r="T30" s="5">
        <f>SUM(T5:T29)/$Q$29</f>
        <v>0.17049142355079894</v>
      </c>
      <c r="U30" s="5">
        <f t="shared" ref="U30" si="27">SUM(U5:U29)/$Q$29</f>
        <v>0.36920947204035104</v>
      </c>
      <c r="V30" s="5"/>
      <c r="W30" s="5">
        <f>SUM(W5:W29)/$Q$29</f>
        <v>0.45157237580325488</v>
      </c>
      <c r="X30" s="5">
        <f t="shared" ref="X30" si="28">SUM(X5:X29)/$Q$29</f>
        <v>0.22546303261806028</v>
      </c>
      <c r="Y30" s="5">
        <f>SUM(Y5:Y29)/$Q$29</f>
        <v>0.27162902916021781</v>
      </c>
      <c r="Z30" s="5"/>
      <c r="AA30" s="5">
        <f>SUM(AA5:AA29)/$Q$29</f>
        <v>0.26202441155560019</v>
      </c>
      <c r="AB30" s="5">
        <f t="shared" ref="AB30:AC30" si="29">SUM(AB5:AB29)/$Q$29</f>
        <v>0.28768178628478802</v>
      </c>
      <c r="AC30" s="5">
        <f t="shared" si="29"/>
        <v>0.2280464730256358</v>
      </c>
    </row>
    <row r="33" spans="2:29">
      <c r="B33" s="6" t="s">
        <v>7</v>
      </c>
      <c r="C33" s="6">
        <v>1</v>
      </c>
      <c r="D33" s="6">
        <v>2</v>
      </c>
      <c r="E33" s="6">
        <v>3</v>
      </c>
      <c r="F33" s="6">
        <v>4</v>
      </c>
      <c r="G33" s="6">
        <v>5</v>
      </c>
      <c r="H33" s="6">
        <v>6</v>
      </c>
      <c r="I33" s="6">
        <v>7</v>
      </c>
      <c r="J33" s="6">
        <v>8</v>
      </c>
      <c r="K33" s="6">
        <v>9</v>
      </c>
      <c r="L33" s="6">
        <v>10</v>
      </c>
      <c r="M33" s="6">
        <v>11</v>
      </c>
      <c r="N33" s="6">
        <v>12</v>
      </c>
      <c r="O33" s="6">
        <v>13</v>
      </c>
      <c r="P33" s="6">
        <v>14</v>
      </c>
      <c r="Q33" s="6">
        <v>15</v>
      </c>
      <c r="R33" s="6">
        <v>16</v>
      </c>
      <c r="S33" s="6">
        <v>17</v>
      </c>
      <c r="T33" s="6">
        <v>18</v>
      </c>
      <c r="U33" s="6">
        <v>19</v>
      </c>
      <c r="V33" s="6">
        <v>20</v>
      </c>
      <c r="W33" s="6">
        <v>21</v>
      </c>
      <c r="X33" s="6">
        <v>22</v>
      </c>
      <c r="Y33" s="6">
        <v>23</v>
      </c>
      <c r="Z33" s="6">
        <v>24</v>
      </c>
      <c r="AA33" s="6">
        <v>25</v>
      </c>
    </row>
    <row r="34" spans="2:29">
      <c r="B34" s="6" t="s">
        <v>8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1</v>
      </c>
      <c r="Y34" s="1">
        <v>0</v>
      </c>
      <c r="Z34" s="1">
        <v>0</v>
      </c>
      <c r="AA34" s="1">
        <v>0</v>
      </c>
    </row>
    <row r="35" spans="2:29">
      <c r="B35" s="6" t="s">
        <v>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0</v>
      </c>
      <c r="AA35" s="1">
        <v>1</v>
      </c>
    </row>
    <row r="36" spans="2:29">
      <c r="B36" s="6" t="s">
        <v>10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>
        <v>0</v>
      </c>
    </row>
    <row r="39" spans="2:29">
      <c r="C39" s="9" t="s">
        <v>13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Q39" s="9" t="s">
        <v>27</v>
      </c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2:29">
      <c r="C40" s="1"/>
      <c r="D40" s="2"/>
      <c r="E40" s="7" t="s">
        <v>0</v>
      </c>
      <c r="F40" s="7"/>
      <c r="G40" s="7"/>
      <c r="H40" s="2"/>
      <c r="I40" s="7" t="s">
        <v>1</v>
      </c>
      <c r="J40" s="7"/>
      <c r="K40" s="7"/>
      <c r="L40" s="2"/>
      <c r="M40" s="7" t="s">
        <v>2</v>
      </c>
      <c r="N40" s="7"/>
      <c r="O40" s="7"/>
      <c r="Q40" s="1"/>
      <c r="R40" s="2"/>
      <c r="S40" s="7" t="s">
        <v>0</v>
      </c>
      <c r="T40" s="7"/>
      <c r="U40" s="7"/>
      <c r="V40" s="2"/>
      <c r="W40" s="7" t="s">
        <v>1</v>
      </c>
      <c r="X40" s="7"/>
      <c r="Y40" s="7"/>
      <c r="Z40" s="2"/>
      <c r="AA40" s="7" t="s">
        <v>2</v>
      </c>
      <c r="AB40" s="7"/>
      <c r="AC40" s="7"/>
    </row>
    <row r="41" spans="2:29">
      <c r="C41" s="3" t="s">
        <v>3</v>
      </c>
      <c r="D41" s="2"/>
      <c r="E41" s="3" t="s">
        <v>4</v>
      </c>
      <c r="F41" s="3" t="s">
        <v>5</v>
      </c>
      <c r="G41" s="3" t="s">
        <v>6</v>
      </c>
      <c r="H41" s="2"/>
      <c r="I41" s="3" t="s">
        <v>4</v>
      </c>
      <c r="J41" s="3" t="s">
        <v>5</v>
      </c>
      <c r="K41" s="3" t="s">
        <v>6</v>
      </c>
      <c r="L41" s="2"/>
      <c r="M41" s="3" t="s">
        <v>4</v>
      </c>
      <c r="N41" s="3" t="s">
        <v>5</v>
      </c>
      <c r="O41" s="3" t="s">
        <v>6</v>
      </c>
      <c r="Q41" s="3" t="s">
        <v>13</v>
      </c>
      <c r="R41" s="2"/>
      <c r="S41" s="3" t="s">
        <v>4</v>
      </c>
      <c r="T41" s="3" t="s">
        <v>5</v>
      </c>
      <c r="U41" s="3" t="s">
        <v>6</v>
      </c>
      <c r="V41" s="2"/>
      <c r="W41" s="3" t="s">
        <v>4</v>
      </c>
      <c r="X41" s="3" t="s">
        <v>5</v>
      </c>
      <c r="Y41" s="3" t="s">
        <v>6</v>
      </c>
      <c r="Z41" s="2"/>
      <c r="AA41" s="3" t="s">
        <v>4</v>
      </c>
      <c r="AB41" s="3" t="s">
        <v>5</v>
      </c>
      <c r="AC41" s="3" t="s">
        <v>6</v>
      </c>
    </row>
    <row r="42" spans="2:29">
      <c r="C42" s="1">
        <v>1</v>
      </c>
      <c r="D42" s="2"/>
      <c r="E42" s="4" t="s">
        <v>14</v>
      </c>
      <c r="F42" s="4" t="s">
        <v>15</v>
      </c>
      <c r="G42" s="4" t="s">
        <v>15</v>
      </c>
      <c r="H42" s="2"/>
      <c r="I42" s="4" t="s">
        <v>21</v>
      </c>
      <c r="J42" s="4" t="s">
        <v>15</v>
      </c>
      <c r="K42" s="4" t="s">
        <v>15</v>
      </c>
      <c r="L42" s="2"/>
      <c r="M42" s="4" t="s">
        <v>15</v>
      </c>
      <c r="N42" s="4" t="s">
        <v>15</v>
      </c>
      <c r="O42" s="4" t="s">
        <v>15</v>
      </c>
      <c r="Q42" s="10">
        <v>0.2</v>
      </c>
      <c r="R42" s="2"/>
      <c r="S42" s="4">
        <f>SUM(S6:S29)/24</f>
        <v>0.43630925449125241</v>
      </c>
      <c r="T42" s="4">
        <f>SUM(T12:T29)/18</f>
        <v>0.20848676551367584</v>
      </c>
      <c r="U42" s="4">
        <f>SUM(U9:U29)/21</f>
        <v>0.38794778417502102</v>
      </c>
      <c r="V42" s="2"/>
      <c r="W42" s="4">
        <f>SUM(W7:W29)/23</f>
        <v>0.42562214761223344</v>
      </c>
      <c r="X42" s="4">
        <f>SUM(X12:X29)/18</f>
        <v>0.22465103736635342</v>
      </c>
      <c r="Y42" s="4">
        <f>SUM(Y10:Y29)/20</f>
        <v>0.27536961978360552</v>
      </c>
      <c r="Z42" s="2"/>
      <c r="AA42" s="4">
        <f>SUM(AA8:AA29)/22</f>
        <v>0.25987622525257598</v>
      </c>
      <c r="AB42" s="4">
        <f>SUM(AB9:AB29)/21</f>
        <v>0.29089101541839846</v>
      </c>
      <c r="AC42" s="4">
        <f>SUM(AC14:AC29)/16</f>
        <v>0.29409543156287338</v>
      </c>
    </row>
    <row r="43" spans="2:29">
      <c r="C43" s="1">
        <v>2</v>
      </c>
      <c r="D43" s="2"/>
      <c r="E43" s="4" t="s">
        <v>16</v>
      </c>
      <c r="F43" s="4" t="s">
        <v>15</v>
      </c>
      <c r="G43" s="4" t="s">
        <v>14</v>
      </c>
      <c r="H43" s="2"/>
      <c r="I43" s="4" t="s">
        <v>21</v>
      </c>
      <c r="J43" s="4" t="s">
        <v>21</v>
      </c>
      <c r="K43" s="4" t="s">
        <v>21</v>
      </c>
      <c r="L43" s="2"/>
      <c r="M43" s="4" t="s">
        <v>21</v>
      </c>
      <c r="N43" s="4" t="s">
        <v>21</v>
      </c>
      <c r="O43" s="4" t="s">
        <v>15</v>
      </c>
      <c r="Q43" s="10">
        <v>0.4</v>
      </c>
      <c r="R43" s="2"/>
      <c r="S43" s="4">
        <f>SUM(S7:S29)/23</f>
        <v>0.41180096120826332</v>
      </c>
      <c r="T43" s="4">
        <f>SUM(T18:T29)/11</f>
        <v>0.23438259588117641</v>
      </c>
      <c r="U43" s="4">
        <f>SUM(U10:U29)/20</f>
        <v>0.38734517338377211</v>
      </c>
      <c r="V43" s="2"/>
      <c r="W43" s="4">
        <f>SUM(W7:W29)/22</f>
        <v>0.44496860886733497</v>
      </c>
      <c r="X43" s="4">
        <f>SUM(X16:X29)/14</f>
        <v>0.22783416203956838</v>
      </c>
      <c r="Y43" s="4">
        <f>SUM(Y12:Y29)/18</f>
        <v>0.27157470981247178</v>
      </c>
      <c r="Z43" s="2"/>
      <c r="AA43" s="4">
        <f>SUM(AA17:AA29)/13</f>
        <v>0.2444247896770754</v>
      </c>
      <c r="AB43" s="4">
        <f>SUM(AB14:AB29)/16</f>
        <v>0.28859009265728286</v>
      </c>
      <c r="AC43" s="4">
        <f>SUM(AC17:AC29)/13</f>
        <v>0.31977246588624042</v>
      </c>
    </row>
    <row r="44" spans="2:29">
      <c r="C44" s="1">
        <v>3</v>
      </c>
      <c r="D44" s="2"/>
      <c r="E44" s="4" t="s">
        <v>17</v>
      </c>
      <c r="F44" s="4" t="s">
        <v>15</v>
      </c>
      <c r="G44" s="4" t="s">
        <v>14</v>
      </c>
      <c r="H44" s="2"/>
      <c r="I44" s="4" t="s">
        <v>22</v>
      </c>
      <c r="J44" s="4" t="s">
        <v>21</v>
      </c>
      <c r="K44" s="4" t="s">
        <v>21</v>
      </c>
      <c r="L44" s="2"/>
      <c r="M44" s="4" t="s">
        <v>21</v>
      </c>
      <c r="N44" s="4" t="s">
        <v>21</v>
      </c>
      <c r="O44" s="4" t="s">
        <v>15</v>
      </c>
      <c r="Q44" s="10">
        <v>0.6</v>
      </c>
      <c r="R44" s="2"/>
      <c r="S44" s="4">
        <f>SUM(S11:S29)/19</f>
        <v>0.34849590041000306</v>
      </c>
      <c r="T44" s="4">
        <f>SUM(T23:T29)/7</f>
        <v>0.23332651221503789</v>
      </c>
      <c r="U44" s="4">
        <f>SUM(U11:U29)/19</f>
        <v>0.38141597198291799</v>
      </c>
      <c r="V44" s="2"/>
      <c r="W44" s="4">
        <f>SUM(W16:W29)/14</f>
        <v>0.33046190587418989</v>
      </c>
      <c r="X44" s="4">
        <f>SUM(X25:X29)/5</f>
        <v>0.25958083945040467</v>
      </c>
      <c r="Y44" s="4">
        <f>SUM(Y22:Y29)/8</f>
        <v>0.26110498372083046</v>
      </c>
      <c r="Z44" s="2"/>
      <c r="AA44" s="4">
        <f>SUM(AA22:AA29)/8</f>
        <v>0.25589665038749709</v>
      </c>
      <c r="AB44" s="4">
        <f>SUM(AB20:AB29)/10</f>
        <v>0.29346409497159937</v>
      </c>
      <c r="AC44" s="4">
        <f>SUM(AC19:AC29)/11</f>
        <v>0.33095986727614624</v>
      </c>
    </row>
    <row r="45" spans="2:29">
      <c r="C45" s="1">
        <v>4</v>
      </c>
      <c r="D45" s="2"/>
      <c r="E45" s="4" t="s">
        <v>17</v>
      </c>
      <c r="F45" s="4" t="s">
        <v>15</v>
      </c>
      <c r="G45" s="4" t="s">
        <v>14</v>
      </c>
      <c r="H45" s="2"/>
      <c r="I45" s="4" t="s">
        <v>23</v>
      </c>
      <c r="J45" s="4" t="s">
        <v>21</v>
      </c>
      <c r="K45" s="4" t="s">
        <v>21</v>
      </c>
      <c r="L45" s="2"/>
      <c r="M45" s="4" t="s">
        <v>22</v>
      </c>
      <c r="N45" s="4" t="s">
        <v>21</v>
      </c>
      <c r="O45" s="4" t="s">
        <v>21</v>
      </c>
      <c r="Q45" s="10">
        <v>0.8</v>
      </c>
      <c r="R45" s="2"/>
      <c r="S45" s="4">
        <f>SUM(S14:S29)/15</f>
        <v>0.34036993946113614</v>
      </c>
      <c r="T45" s="4">
        <f>SUM(T24:T29)/6</f>
        <v>0.23712654495263188</v>
      </c>
      <c r="U45" s="4">
        <f>SUM(U14:U29)/16</f>
        <v>0.35818940323765164</v>
      </c>
      <c r="V45" s="2"/>
      <c r="W45" s="4">
        <f>SUM(W19:W29)/11</f>
        <v>0.3152765248921589</v>
      </c>
      <c r="X45" s="4">
        <f>SUM(X27:X30)/3</f>
        <v>0.3526664215007061</v>
      </c>
      <c r="Y45" s="4">
        <f>SUM(Y27:Y29)/3</f>
        <v>0.27751207729468602</v>
      </c>
      <c r="Z45" s="2"/>
      <c r="AA45" s="4">
        <f>SUM(AA27:AA29)/3</f>
        <v>0.26362318840579713</v>
      </c>
      <c r="AB45" s="4">
        <f>SUM(AB23:AB29)/7</f>
        <v>0.2928922178399132</v>
      </c>
      <c r="AC45" s="4">
        <f>SUM(AC20:AC29)/10</f>
        <v>0.33072252067042757</v>
      </c>
    </row>
    <row r="46" spans="2:29">
      <c r="C46" s="1">
        <v>5</v>
      </c>
      <c r="D46" s="2"/>
      <c r="E46" s="4" t="s">
        <v>17</v>
      </c>
      <c r="F46" s="4" t="s">
        <v>14</v>
      </c>
      <c r="G46" s="4" t="s">
        <v>16</v>
      </c>
      <c r="H46" s="2"/>
      <c r="I46" s="4" t="s">
        <v>24</v>
      </c>
      <c r="J46" s="4" t="s">
        <v>21</v>
      </c>
      <c r="K46" s="4" t="s">
        <v>21</v>
      </c>
      <c r="L46" s="2"/>
      <c r="M46" s="4" t="s">
        <v>22</v>
      </c>
      <c r="N46" s="4" t="s">
        <v>22</v>
      </c>
      <c r="O46" s="4" t="s">
        <v>21</v>
      </c>
      <c r="Q46" s="10">
        <v>1</v>
      </c>
      <c r="R46" s="2"/>
      <c r="S46" s="4">
        <f>SUM(S26:S29)/4</f>
        <v>0.25589920948616601</v>
      </c>
      <c r="T46" s="4">
        <f>SUM(T28:T29)/2</f>
        <v>0.245</v>
      </c>
      <c r="U46" s="4">
        <f>SUM(U16:U29)/14</f>
        <v>0.34117749980406942</v>
      </c>
      <c r="V46" s="2"/>
      <c r="W46" s="4">
        <f>SUM(W28:W29)/2</f>
        <v>0.28583333333333338</v>
      </c>
      <c r="X46" s="4">
        <f>SUM(X28:X29)/2</f>
        <v>0.28583333333333338</v>
      </c>
      <c r="Y46" s="4">
        <f>SUM(Y28:Y29)/2</f>
        <v>0.28583333333333338</v>
      </c>
      <c r="Z46" s="2"/>
      <c r="AA46" s="4">
        <f>AA29</f>
        <v>0.28000000000000003</v>
      </c>
      <c r="AB46" s="4">
        <f>SUM(AB27:AB29)/3</f>
        <v>0.29200483091787444</v>
      </c>
      <c r="AC46" s="4">
        <f>SUM(AC23:AC29)/7</f>
        <v>0.32085009955719335</v>
      </c>
    </row>
    <row r="47" spans="2:29">
      <c r="C47" s="1">
        <v>6</v>
      </c>
      <c r="D47" s="2"/>
      <c r="E47" s="4" t="s">
        <v>17</v>
      </c>
      <c r="F47" s="4" t="s">
        <v>14</v>
      </c>
      <c r="G47" s="4" t="s">
        <v>17</v>
      </c>
      <c r="H47" s="2"/>
      <c r="I47" s="4" t="s">
        <v>24</v>
      </c>
      <c r="J47" s="4" t="s">
        <v>21</v>
      </c>
      <c r="K47" s="4" t="s">
        <v>22</v>
      </c>
      <c r="L47" s="2"/>
      <c r="M47" s="4" t="s">
        <v>22</v>
      </c>
      <c r="N47" s="4" t="s">
        <v>22</v>
      </c>
      <c r="O47" s="4" t="s">
        <v>21</v>
      </c>
    </row>
    <row r="48" spans="2:29">
      <c r="C48" s="1">
        <v>7</v>
      </c>
      <c r="D48" s="2"/>
      <c r="E48" s="4" t="s">
        <v>18</v>
      </c>
      <c r="F48" s="4" t="s">
        <v>14</v>
      </c>
      <c r="G48" s="4" t="s">
        <v>18</v>
      </c>
      <c r="H48" s="2"/>
      <c r="I48" s="4" t="s">
        <v>24</v>
      </c>
      <c r="J48" s="4" t="s">
        <v>21</v>
      </c>
      <c r="K48" s="4" t="s">
        <v>22</v>
      </c>
      <c r="L48" s="2"/>
      <c r="M48" s="4" t="s">
        <v>22</v>
      </c>
      <c r="N48" s="4" t="s">
        <v>22</v>
      </c>
      <c r="O48" s="4" t="s">
        <v>21</v>
      </c>
    </row>
    <row r="49" spans="3:15">
      <c r="C49" s="1">
        <v>8</v>
      </c>
      <c r="D49" s="2"/>
      <c r="E49" s="4" t="s">
        <v>18</v>
      </c>
      <c r="F49" s="4" t="s">
        <v>16</v>
      </c>
      <c r="G49" s="4" t="s">
        <v>18</v>
      </c>
      <c r="H49" s="2"/>
      <c r="I49" s="4" t="s">
        <v>24</v>
      </c>
      <c r="J49" s="4" t="s">
        <v>22</v>
      </c>
      <c r="K49" s="4" t="s">
        <v>23</v>
      </c>
      <c r="L49" s="2"/>
      <c r="M49" s="4" t="s">
        <v>22</v>
      </c>
      <c r="N49" s="4" t="s">
        <v>22</v>
      </c>
      <c r="O49" s="4" t="s">
        <v>21</v>
      </c>
    </row>
    <row r="50" spans="3:15">
      <c r="C50" s="1">
        <v>9</v>
      </c>
      <c r="D50" s="2"/>
      <c r="E50" s="4" t="s">
        <v>18</v>
      </c>
      <c r="F50" s="4" t="s">
        <v>16</v>
      </c>
      <c r="G50" s="4" t="s">
        <v>18</v>
      </c>
      <c r="H50" s="2"/>
      <c r="I50" s="4" t="s">
        <v>24</v>
      </c>
      <c r="J50" s="4" t="s">
        <v>22</v>
      </c>
      <c r="K50" s="4" t="s">
        <v>23</v>
      </c>
      <c r="L50" s="2"/>
      <c r="M50" s="4" t="s">
        <v>22</v>
      </c>
      <c r="N50" s="4" t="s">
        <v>22</v>
      </c>
      <c r="O50" s="4" t="s">
        <v>21</v>
      </c>
    </row>
    <row r="51" spans="3:15">
      <c r="C51" s="1">
        <v>10</v>
      </c>
      <c r="D51" s="2"/>
      <c r="E51" s="4" t="s">
        <v>19</v>
      </c>
      <c r="F51" s="4" t="s">
        <v>16</v>
      </c>
      <c r="G51" s="4" t="s">
        <v>19</v>
      </c>
      <c r="H51" s="2"/>
      <c r="I51" s="4" t="s">
        <v>24</v>
      </c>
      <c r="J51" s="4" t="s">
        <v>22</v>
      </c>
      <c r="K51" s="4" t="s">
        <v>23</v>
      </c>
      <c r="L51" s="2"/>
      <c r="M51" s="4" t="s">
        <v>22</v>
      </c>
      <c r="N51" s="4" t="s">
        <v>23</v>
      </c>
      <c r="O51" s="4" t="s">
        <v>22</v>
      </c>
    </row>
    <row r="52" spans="3:15">
      <c r="C52" s="1">
        <v>11</v>
      </c>
      <c r="D52" s="2"/>
      <c r="E52" s="4" t="s">
        <v>19</v>
      </c>
      <c r="F52" s="4" t="s">
        <v>16</v>
      </c>
      <c r="G52" s="4" t="s">
        <v>19</v>
      </c>
      <c r="H52" s="2"/>
      <c r="I52" s="4" t="s">
        <v>24</v>
      </c>
      <c r="J52" s="4" t="s">
        <v>22</v>
      </c>
      <c r="K52" s="4" t="s">
        <v>23</v>
      </c>
      <c r="L52" s="2"/>
      <c r="M52" s="4" t="s">
        <v>22</v>
      </c>
      <c r="N52" s="4" t="s">
        <v>23</v>
      </c>
      <c r="O52" s="4" t="s">
        <v>22</v>
      </c>
    </row>
    <row r="53" spans="3:15">
      <c r="C53" s="1">
        <v>12</v>
      </c>
      <c r="D53" s="2"/>
      <c r="E53" s="4" t="s">
        <v>19</v>
      </c>
      <c r="F53" s="4" t="s">
        <v>16</v>
      </c>
      <c r="G53" s="4" t="s">
        <v>20</v>
      </c>
      <c r="H53" s="2"/>
      <c r="I53" s="4" t="s">
        <v>25</v>
      </c>
      <c r="J53" s="4" t="s">
        <v>23</v>
      </c>
      <c r="K53" s="4" t="s">
        <v>23</v>
      </c>
      <c r="L53" s="2"/>
      <c r="M53" s="4" t="s">
        <v>22</v>
      </c>
      <c r="N53" s="4" t="s">
        <v>23</v>
      </c>
      <c r="O53" s="4" t="s">
        <v>22</v>
      </c>
    </row>
    <row r="54" spans="3:15">
      <c r="C54" s="1">
        <v>13</v>
      </c>
      <c r="D54" s="2"/>
      <c r="E54" s="4" t="s">
        <v>19</v>
      </c>
      <c r="F54" s="4" t="s">
        <v>16</v>
      </c>
      <c r="G54" s="4" t="s">
        <v>20</v>
      </c>
      <c r="H54" s="2"/>
      <c r="I54" s="4" t="s">
        <v>25</v>
      </c>
      <c r="J54" s="4" t="s">
        <v>23</v>
      </c>
      <c r="K54" s="4" t="s">
        <v>23</v>
      </c>
      <c r="L54" s="2"/>
      <c r="M54" s="4" t="s">
        <v>23</v>
      </c>
      <c r="N54" s="4" t="s">
        <v>24</v>
      </c>
      <c r="O54" s="4" t="s">
        <v>23</v>
      </c>
    </row>
    <row r="55" spans="3:15">
      <c r="C55" s="1">
        <v>14</v>
      </c>
      <c r="D55" s="2"/>
      <c r="E55" s="4" t="s">
        <v>19</v>
      </c>
      <c r="F55" s="4" t="s">
        <v>17</v>
      </c>
      <c r="G55" s="4" t="s">
        <v>20</v>
      </c>
      <c r="H55" s="2"/>
      <c r="I55" s="4" t="s">
        <v>25</v>
      </c>
      <c r="J55" s="4" t="s">
        <v>23</v>
      </c>
      <c r="K55" s="4" t="s">
        <v>24</v>
      </c>
      <c r="L55" s="2"/>
      <c r="M55" s="4" t="s">
        <v>23</v>
      </c>
      <c r="N55" s="4" t="s">
        <v>24</v>
      </c>
      <c r="O55" s="4" t="s">
        <v>24</v>
      </c>
    </row>
    <row r="56" spans="3:15">
      <c r="C56" s="1">
        <v>15</v>
      </c>
      <c r="D56" s="2"/>
      <c r="E56" s="4" t="s">
        <v>19</v>
      </c>
      <c r="F56" s="4" t="s">
        <v>17</v>
      </c>
      <c r="G56" s="4" t="s">
        <v>20</v>
      </c>
      <c r="H56" s="2"/>
      <c r="I56" s="4" t="s">
        <v>26</v>
      </c>
      <c r="J56" s="4" t="s">
        <v>23</v>
      </c>
      <c r="K56" s="4" t="s">
        <v>24</v>
      </c>
      <c r="L56" s="2"/>
      <c r="M56" s="4" t="s">
        <v>23</v>
      </c>
      <c r="N56" s="4" t="s">
        <v>24</v>
      </c>
      <c r="O56" s="4" t="s">
        <v>25</v>
      </c>
    </row>
    <row r="57" spans="3:15">
      <c r="C57" s="1">
        <v>16</v>
      </c>
      <c r="D57" s="2"/>
      <c r="E57" s="4" t="s">
        <v>19</v>
      </c>
      <c r="F57" s="4" t="s">
        <v>17</v>
      </c>
      <c r="G57" s="4" t="s">
        <v>20</v>
      </c>
      <c r="H57" s="2"/>
      <c r="I57" s="4" t="s">
        <v>26</v>
      </c>
      <c r="J57" s="4" t="s">
        <v>23</v>
      </c>
      <c r="K57" s="4" t="s">
        <v>24</v>
      </c>
      <c r="L57" s="2"/>
      <c r="M57" s="4" t="s">
        <v>24</v>
      </c>
      <c r="N57" s="4" t="s">
        <v>25</v>
      </c>
      <c r="O57" s="4" t="s">
        <v>26</v>
      </c>
    </row>
    <row r="58" spans="3:15">
      <c r="C58" s="1">
        <v>17</v>
      </c>
      <c r="D58" s="2"/>
      <c r="E58" s="4" t="s">
        <v>19</v>
      </c>
      <c r="F58" s="4" t="s">
        <v>17</v>
      </c>
      <c r="G58" s="4" t="s">
        <v>20</v>
      </c>
      <c r="H58" s="2"/>
      <c r="I58" s="4" t="s">
        <v>26</v>
      </c>
      <c r="J58" s="4" t="s">
        <v>23</v>
      </c>
      <c r="K58" s="4" t="s">
        <v>24</v>
      </c>
      <c r="L58" s="2"/>
      <c r="M58" s="4" t="s">
        <v>24</v>
      </c>
      <c r="N58" s="4" t="s">
        <v>25</v>
      </c>
      <c r="O58" s="4" t="s">
        <v>26</v>
      </c>
    </row>
    <row r="59" spans="3:15">
      <c r="C59" s="1">
        <v>18</v>
      </c>
      <c r="D59" s="2"/>
      <c r="E59" s="4" t="s">
        <v>19</v>
      </c>
      <c r="F59" s="4" t="s">
        <v>17</v>
      </c>
      <c r="G59" s="4" t="s">
        <v>20</v>
      </c>
      <c r="H59" s="2"/>
      <c r="I59" s="4" t="s">
        <v>26</v>
      </c>
      <c r="J59" s="4" t="s">
        <v>24</v>
      </c>
      <c r="K59" s="4" t="s">
        <v>25</v>
      </c>
      <c r="L59" s="2"/>
      <c r="M59" s="4" t="s">
        <v>25</v>
      </c>
      <c r="N59" s="4" t="s">
        <v>25</v>
      </c>
      <c r="O59" s="4" t="s">
        <v>26</v>
      </c>
    </row>
    <row r="60" spans="3:15">
      <c r="C60" s="1">
        <v>19</v>
      </c>
      <c r="D60" s="2"/>
      <c r="E60" s="4" t="s">
        <v>19</v>
      </c>
      <c r="F60" s="4" t="s">
        <v>18</v>
      </c>
      <c r="G60" s="4" t="s">
        <v>20</v>
      </c>
      <c r="H60" s="2"/>
      <c r="I60" s="4" t="s">
        <v>26</v>
      </c>
      <c r="J60" s="4" t="s">
        <v>24</v>
      </c>
      <c r="K60" s="4" t="s">
        <v>25</v>
      </c>
      <c r="L60" s="2"/>
      <c r="M60" s="4" t="s">
        <v>25</v>
      </c>
      <c r="N60" s="4" t="s">
        <v>26</v>
      </c>
      <c r="O60" s="4" t="s">
        <v>20</v>
      </c>
    </row>
    <row r="61" spans="3:15">
      <c r="C61" s="1">
        <v>20</v>
      </c>
      <c r="D61" s="2"/>
      <c r="E61" s="4" t="s">
        <v>19</v>
      </c>
      <c r="F61" s="4" t="s">
        <v>19</v>
      </c>
      <c r="G61" s="4" t="s">
        <v>20</v>
      </c>
      <c r="H61" s="2"/>
      <c r="I61" s="4" t="s">
        <v>26</v>
      </c>
      <c r="J61" s="4" t="s">
        <v>24</v>
      </c>
      <c r="K61" s="4" t="s">
        <v>25</v>
      </c>
      <c r="L61" s="2"/>
      <c r="M61" s="4" t="s">
        <v>25</v>
      </c>
      <c r="N61" s="4" t="s">
        <v>26</v>
      </c>
      <c r="O61" s="4" t="s">
        <v>20</v>
      </c>
    </row>
    <row r="62" spans="3:15">
      <c r="C62" s="1">
        <v>21</v>
      </c>
      <c r="D62" s="2"/>
      <c r="E62" s="4" t="s">
        <v>19</v>
      </c>
      <c r="F62" s="4" t="s">
        <v>19</v>
      </c>
      <c r="G62" s="4" t="s">
        <v>20</v>
      </c>
      <c r="H62" s="2"/>
      <c r="I62" s="4" t="s">
        <v>26</v>
      </c>
      <c r="J62" s="4" t="s">
        <v>25</v>
      </c>
      <c r="K62" s="4" t="s">
        <v>25</v>
      </c>
      <c r="L62" s="2"/>
      <c r="M62" s="4" t="s">
        <v>25</v>
      </c>
      <c r="N62" s="4" t="s">
        <v>26</v>
      </c>
      <c r="O62" s="4" t="s">
        <v>20</v>
      </c>
    </row>
    <row r="63" spans="3:15">
      <c r="C63" s="1">
        <v>22</v>
      </c>
      <c r="D63" s="2"/>
      <c r="E63" s="4" t="s">
        <v>20</v>
      </c>
      <c r="F63" s="4" t="s">
        <v>19</v>
      </c>
      <c r="G63" s="4" t="s">
        <v>20</v>
      </c>
      <c r="H63" s="2"/>
      <c r="I63" s="4" t="s">
        <v>26</v>
      </c>
      <c r="J63" s="4" t="s">
        <v>25</v>
      </c>
      <c r="K63" s="4" t="s">
        <v>25</v>
      </c>
      <c r="L63" s="2"/>
      <c r="M63" s="4" t="s">
        <v>25</v>
      </c>
      <c r="N63" s="4" t="s">
        <v>26</v>
      </c>
      <c r="O63" s="4" t="s">
        <v>20</v>
      </c>
    </row>
    <row r="64" spans="3:15">
      <c r="C64" s="1">
        <v>23</v>
      </c>
      <c r="D64" s="2"/>
      <c r="E64" s="4" t="s">
        <v>20</v>
      </c>
      <c r="F64" s="4" t="s">
        <v>19</v>
      </c>
      <c r="G64" s="4" t="s">
        <v>20</v>
      </c>
      <c r="H64" s="2"/>
      <c r="I64" s="4" t="s">
        <v>26</v>
      </c>
      <c r="J64" s="4" t="s">
        <v>26</v>
      </c>
      <c r="K64" s="4" t="s">
        <v>26</v>
      </c>
      <c r="L64" s="2"/>
      <c r="M64" s="4" t="s">
        <v>26</v>
      </c>
      <c r="N64" s="4" t="s">
        <v>20</v>
      </c>
      <c r="O64" s="4" t="s">
        <v>20</v>
      </c>
    </row>
    <row r="65" spans="3:15">
      <c r="C65" s="1">
        <v>24</v>
      </c>
      <c r="D65" s="2"/>
      <c r="E65" s="4" t="s">
        <v>20</v>
      </c>
      <c r="F65" s="4" t="s">
        <v>20</v>
      </c>
      <c r="G65" s="4" t="s">
        <v>20</v>
      </c>
      <c r="H65" s="2"/>
      <c r="I65" s="4" t="s">
        <v>20</v>
      </c>
      <c r="J65" s="4" t="s">
        <v>20</v>
      </c>
      <c r="K65" s="4" t="s">
        <v>20</v>
      </c>
      <c r="L65" s="2"/>
      <c r="M65" s="4" t="s">
        <v>26</v>
      </c>
      <c r="N65" s="4" t="s">
        <v>20</v>
      </c>
      <c r="O65" s="4" t="s">
        <v>20</v>
      </c>
    </row>
    <row r="66" spans="3:15">
      <c r="C66" s="1">
        <v>25</v>
      </c>
      <c r="D66" s="2"/>
      <c r="E66" s="4" t="s">
        <v>20</v>
      </c>
      <c r="F66" s="4" t="s">
        <v>20</v>
      </c>
      <c r="G66" s="4" t="s">
        <v>20</v>
      </c>
      <c r="H66" s="2"/>
      <c r="I66" s="4" t="s">
        <v>20</v>
      </c>
      <c r="J66" s="4" t="s">
        <v>20</v>
      </c>
      <c r="K66" s="4" t="s">
        <v>20</v>
      </c>
      <c r="L66" s="2"/>
      <c r="M66" s="4" t="s">
        <v>20</v>
      </c>
      <c r="N66" s="4" t="s">
        <v>20</v>
      </c>
      <c r="O66" s="4" t="s">
        <v>20</v>
      </c>
    </row>
  </sheetData>
  <mergeCells count="16">
    <mergeCell ref="Q2:AC2"/>
    <mergeCell ref="Q39:AC39"/>
    <mergeCell ref="C39:O39"/>
    <mergeCell ref="AA3:AC3"/>
    <mergeCell ref="Q30:R30"/>
    <mergeCell ref="E40:G40"/>
    <mergeCell ref="I40:K40"/>
    <mergeCell ref="M40:O40"/>
    <mergeCell ref="D3:F3"/>
    <mergeCell ref="H3:J3"/>
    <mergeCell ref="L3:N3"/>
    <mergeCell ref="S3:U3"/>
    <mergeCell ref="W3:Y3"/>
    <mergeCell ref="S40:U40"/>
    <mergeCell ref="W40:Y40"/>
    <mergeCell ref="AA40:AC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duville</dc:creator>
  <cp:lastModifiedBy>leonardo duville</cp:lastModifiedBy>
  <dcterms:created xsi:type="dcterms:W3CDTF">2015-06-05T18:19:34Z</dcterms:created>
  <dcterms:modified xsi:type="dcterms:W3CDTF">2024-04-07T20:55:55Z</dcterms:modified>
</cp:coreProperties>
</file>