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_2\OneDrive\Documentos\GitHub\Recuperacion de la Informacion\Recuperacion-de-la-Informacion\TP 3\EJ 1\"/>
    </mc:Choice>
  </mc:AlternateContent>
  <xr:revisionPtr revIDLastSave="0" documentId="13_ncr:1_{E5100C5B-E5DC-4817-9122-0445525ED194}" xr6:coauthVersionLast="47" xr6:coauthVersionMax="47" xr10:uidLastSave="{00000000-0000-0000-0000-000000000000}"/>
  <bookViews>
    <workbookView xWindow="-120" yWindow="-120" windowWidth="29040" windowHeight="15840" activeTab="1" xr2:uid="{B110BF62-56FE-4E2B-BFDD-11DF422DB9A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2" l="1"/>
  <c r="N27" i="2"/>
  <c r="N28" i="2"/>
  <c r="N25" i="2"/>
  <c r="M25" i="2"/>
  <c r="M26" i="2"/>
  <c r="M27" i="2"/>
  <c r="M28" i="2"/>
  <c r="N14" i="2"/>
  <c r="M14" i="2"/>
  <c r="O17" i="2"/>
  <c r="N17" i="2"/>
  <c r="M17" i="2"/>
  <c r="O16" i="2"/>
  <c r="N16" i="2"/>
  <c r="M16" i="2"/>
  <c r="O15" i="2"/>
  <c r="N15" i="2"/>
  <c r="M15" i="2"/>
  <c r="O14" i="2"/>
  <c r="M10" i="2"/>
  <c r="O10" i="2" s="1"/>
  <c r="M9" i="2"/>
  <c r="O9" i="2" s="1"/>
  <c r="M8" i="2"/>
  <c r="O8" i="2" s="1"/>
  <c r="M7" i="2"/>
  <c r="O7" i="2" s="1"/>
  <c r="N10" i="2"/>
  <c r="N9" i="2"/>
  <c r="N8" i="2"/>
  <c r="N7" i="2"/>
  <c r="H29" i="2"/>
  <c r="H28" i="2"/>
  <c r="H27" i="2"/>
  <c r="H26" i="2"/>
  <c r="G29" i="2"/>
  <c r="G28" i="2"/>
  <c r="G27" i="2"/>
  <c r="G26" i="2"/>
  <c r="F29" i="2"/>
  <c r="F28" i="2"/>
  <c r="F27" i="2"/>
  <c r="F26" i="2"/>
  <c r="E26" i="2"/>
  <c r="E29" i="2"/>
  <c r="E28" i="2"/>
  <c r="E27" i="2"/>
  <c r="G22" i="2"/>
  <c r="F22" i="2"/>
  <c r="E22" i="2"/>
  <c r="D22" i="2"/>
  <c r="K2" i="2" s="1"/>
  <c r="Q38" i="1"/>
  <c r="Q39" i="1"/>
  <c r="Q40" i="1"/>
  <c r="Q37" i="1"/>
  <c r="M40" i="1"/>
  <c r="M39" i="1"/>
  <c r="M37" i="1"/>
  <c r="E37" i="1"/>
  <c r="N26" i="1"/>
  <c r="N27" i="1"/>
  <c r="N28" i="1"/>
  <c r="N25" i="1"/>
  <c r="O10" i="1"/>
  <c r="H22" i="1"/>
  <c r="G22" i="1"/>
  <c r="O16" i="1" s="1"/>
  <c r="F22" i="1"/>
  <c r="M8" i="1" s="1"/>
  <c r="E22" i="1"/>
  <c r="M7" i="1" s="1"/>
  <c r="N10" i="1"/>
  <c r="P17" i="2" l="1"/>
  <c r="P16" i="2"/>
  <c r="P15" i="2"/>
  <c r="P14" i="2"/>
  <c r="M14" i="1"/>
  <c r="M17" i="1"/>
  <c r="O14" i="1"/>
  <c r="O17" i="1"/>
  <c r="N7" i="1"/>
  <c r="O7" i="1" s="1"/>
  <c r="N14" i="1"/>
  <c r="M25" i="1"/>
  <c r="N17" i="1"/>
  <c r="M28" i="1"/>
  <c r="N8" i="1"/>
  <c r="M26" i="1"/>
  <c r="J34" i="1"/>
  <c r="M9" i="1"/>
  <c r="N9" i="1"/>
  <c r="M15" i="1"/>
  <c r="N15" i="1"/>
  <c r="O15" i="1"/>
  <c r="M27" i="1"/>
  <c r="M10" i="1"/>
  <c r="M16" i="1"/>
  <c r="N16" i="1"/>
  <c r="P17" i="1" l="1"/>
  <c r="P14" i="1"/>
  <c r="F39" i="1"/>
  <c r="K39" i="1"/>
  <c r="K38" i="1"/>
  <c r="L40" i="1"/>
  <c r="F37" i="1"/>
  <c r="P40" i="1"/>
  <c r="J40" i="1"/>
  <c r="L37" i="1"/>
  <c r="L39" i="1"/>
  <c r="P38" i="1"/>
  <c r="P16" i="1"/>
  <c r="J39" i="1"/>
  <c r="L38" i="1"/>
  <c r="E39" i="1"/>
  <c r="O9" i="1"/>
  <c r="F38" i="1"/>
  <c r="K40" i="1"/>
  <c r="E38" i="1"/>
  <c r="K37" i="1"/>
  <c r="J38" i="1"/>
  <c r="P15" i="1"/>
  <c r="P39" i="1"/>
  <c r="E40" i="1"/>
  <c r="P37" i="1"/>
  <c r="F40" i="1"/>
  <c r="O8" i="1"/>
  <c r="J37" i="1"/>
  <c r="G39" i="1" l="1"/>
  <c r="G37" i="1"/>
  <c r="M38" i="1"/>
  <c r="G40" i="1"/>
  <c r="G38" i="1"/>
</calcChain>
</file>

<file path=xl/sharedStrings.xml><?xml version="1.0" encoding="utf-8"?>
<sst xmlns="http://schemas.openxmlformats.org/spreadsheetml/2006/main" count="174" uniqueCount="44">
  <si>
    <t>Termino</t>
  </si>
  <si>
    <t>Doc1</t>
  </si>
  <si>
    <t>Doc2</t>
  </si>
  <si>
    <t>Doc3</t>
  </si>
  <si>
    <t>Doc4</t>
  </si>
  <si>
    <t>software</t>
  </si>
  <si>
    <t>libre</t>
  </si>
  <si>
    <t>papel</t>
  </si>
  <si>
    <t>fundamental</t>
  </si>
  <si>
    <t>crecimiento</t>
  </si>
  <si>
    <t>internet</t>
  </si>
  <si>
    <t>riqueza</t>
  </si>
  <si>
    <t>pais</t>
  </si>
  <si>
    <t>cultura</t>
  </si>
  <si>
    <t>produccion</t>
  </si>
  <si>
    <t>tecnologia</t>
  </si>
  <si>
    <t>hardware</t>
  </si>
  <si>
    <t>comunicación</t>
  </si>
  <si>
    <t>estado</t>
  </si>
  <si>
    <t>incorporar</t>
  </si>
  <si>
    <t>desarrolladores</t>
  </si>
  <si>
    <t>score</t>
  </si>
  <si>
    <t>a) pais cultura</t>
  </si>
  <si>
    <t>b) país libre cultura</t>
  </si>
  <si>
    <t>c) software propietario licencia</t>
  </si>
  <si>
    <t>Ranking</t>
  </si>
  <si>
    <t>Documento</t>
  </si>
  <si>
    <t>Problema: Con que un termino tenga una probabilidad de 0, afectara al score porque al ser una productoria este va a ser 0.</t>
  </si>
  <si>
    <t>Por ejemplo, en el a) el Doc3 tiene el termino pais, pero al no tener los demas, el resultado va a ser 0</t>
  </si>
  <si>
    <t>Suavizado Jelinek-Mercer</t>
  </si>
  <si>
    <t xml:space="preserve">Terminos totales= </t>
  </si>
  <si>
    <t>lambda=</t>
  </si>
  <si>
    <t>Ranking: Doc2, Do4, Doc3, Doc1</t>
  </si>
  <si>
    <t>Ranking: Doc2, Doc4, Doc3, Doc1</t>
  </si>
  <si>
    <t>En este caso, al tener probabilidades distintas a 0, el ranking mejorará ya que tendran prioridad aquellos documentos que tengan al menos uno de los terminos de la consulta.</t>
  </si>
  <si>
    <t>En el a) y b) se intercambian el tercer y cuarto lugar del ranking con respecto al modelo de Query Likelihood. En el caso del a), aunque tanto el documento 1 como el 3 poseen probabilidad de poseer un termino,</t>
  </si>
  <si>
    <t>en el ranking termina quedando el Doc3 ya que posee una probabilidad mas alta de un termino con respecto a otro en la query (pais = 0,125 en Doc3 y libre en Doc1 = 0,1).</t>
  </si>
  <si>
    <t>favorecido</t>
  </si>
  <si>
    <t>mayor</t>
  </si>
  <si>
    <t>Ranking: Doc4, Doc1, Doc3, Doc2</t>
  </si>
  <si>
    <t>u =</t>
  </si>
  <si>
    <t>cantTerminos=</t>
  </si>
  <si>
    <t>Kullbak-Leiber</t>
  </si>
  <si>
    <t>Suavizado de Dirichlet Priors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</si>
</sst>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29C4-EDF9-4BBE-B934-D88F13AAE226}">
  <dimension ref="D3:S47"/>
  <sheetViews>
    <sheetView workbookViewId="0">
      <selection activeCell="I27" sqref="I27"/>
    </sheetView>
  </sheetViews>
  <sheetFormatPr baseColWidth="10" defaultRowHeight="15" x14ac:dyDescent="0.25"/>
  <cols>
    <col min="4" max="4" width="14.85546875" bestFit="1" customWidth="1"/>
    <col min="9" max="9" width="17.42578125" bestFit="1" customWidth="1"/>
    <col min="11" max="11" width="11.42578125" customWidth="1"/>
    <col min="13" max="13" width="12" bestFit="1" customWidth="1"/>
  </cols>
  <sheetData>
    <row r="3" spans="4:19" x14ac:dyDescent="0.25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 spans="4:19" x14ac:dyDescent="0.25">
      <c r="D4" s="3" t="s">
        <v>5</v>
      </c>
      <c r="E4" s="1">
        <v>2</v>
      </c>
      <c r="F4" s="1">
        <v>0</v>
      </c>
      <c r="G4" s="1">
        <v>1</v>
      </c>
      <c r="H4" s="1">
        <v>2</v>
      </c>
    </row>
    <row r="5" spans="4:19" x14ac:dyDescent="0.25">
      <c r="D5" s="3" t="s">
        <v>6</v>
      </c>
      <c r="E5" s="1">
        <v>1</v>
      </c>
      <c r="F5" s="1">
        <v>1</v>
      </c>
      <c r="G5" s="1">
        <v>0</v>
      </c>
      <c r="H5" s="1">
        <v>2</v>
      </c>
    </row>
    <row r="6" spans="4:19" x14ac:dyDescent="0.25">
      <c r="D6" s="3" t="s">
        <v>7</v>
      </c>
      <c r="E6" s="1">
        <v>1</v>
      </c>
      <c r="F6" s="1">
        <v>0</v>
      </c>
      <c r="G6" s="1">
        <v>0</v>
      </c>
      <c r="H6" s="1">
        <v>0</v>
      </c>
      <c r="L6" s="1"/>
      <c r="M6" s="1" t="s">
        <v>12</v>
      </c>
      <c r="N6" s="1" t="s">
        <v>13</v>
      </c>
      <c r="O6" s="1" t="s">
        <v>21</v>
      </c>
      <c r="R6" s="1" t="s">
        <v>25</v>
      </c>
      <c r="S6" s="1" t="s">
        <v>26</v>
      </c>
    </row>
    <row r="7" spans="4:19" x14ac:dyDescent="0.25">
      <c r="D7" s="3" t="s">
        <v>8</v>
      </c>
      <c r="E7" s="1">
        <v>1</v>
      </c>
      <c r="F7" s="1">
        <v>0</v>
      </c>
      <c r="G7" s="1">
        <v>1</v>
      </c>
      <c r="H7" s="1">
        <v>1</v>
      </c>
      <c r="J7" t="s">
        <v>22</v>
      </c>
      <c r="L7" s="1" t="s">
        <v>1</v>
      </c>
      <c r="M7" s="1">
        <f>E11/E22</f>
        <v>0</v>
      </c>
      <c r="N7" s="1">
        <f>E12/E22</f>
        <v>0</v>
      </c>
      <c r="O7" s="1">
        <f>M7*N7</f>
        <v>0</v>
      </c>
      <c r="R7" s="1">
        <v>1</v>
      </c>
      <c r="S7" s="1" t="s">
        <v>2</v>
      </c>
    </row>
    <row r="8" spans="4:19" x14ac:dyDescent="0.25">
      <c r="D8" s="3" t="s">
        <v>9</v>
      </c>
      <c r="E8" s="1">
        <v>1</v>
      </c>
      <c r="F8" s="1">
        <v>0</v>
      </c>
      <c r="G8" s="1">
        <v>0</v>
      </c>
      <c r="H8" s="1">
        <v>0</v>
      </c>
      <c r="L8" s="1" t="s">
        <v>2</v>
      </c>
      <c r="M8" s="1">
        <f>F11/F22</f>
        <v>0.2</v>
      </c>
      <c r="N8" s="1">
        <f>F12/F22</f>
        <v>0.2</v>
      </c>
      <c r="O8" s="1">
        <f t="shared" ref="O8:O9" si="0">M8*N8</f>
        <v>4.0000000000000008E-2</v>
      </c>
      <c r="R8" s="1">
        <v>2</v>
      </c>
      <c r="S8" s="1" t="s">
        <v>4</v>
      </c>
    </row>
    <row r="9" spans="4:19" x14ac:dyDescent="0.25">
      <c r="D9" s="3" t="s">
        <v>10</v>
      </c>
      <c r="E9" s="1">
        <v>2</v>
      </c>
      <c r="F9" s="1">
        <v>0</v>
      </c>
      <c r="G9" s="1">
        <v>0</v>
      </c>
      <c r="H9" s="1">
        <v>0</v>
      </c>
      <c r="L9" s="1" t="s">
        <v>3</v>
      </c>
      <c r="M9" s="1">
        <f>G11/G22</f>
        <v>0.125</v>
      </c>
      <c r="N9" s="1">
        <f>G12/G22</f>
        <v>0</v>
      </c>
      <c r="O9" s="1">
        <f t="shared" si="0"/>
        <v>0</v>
      </c>
      <c r="R9" s="1">
        <v>3</v>
      </c>
      <c r="S9" s="1" t="s">
        <v>1</v>
      </c>
    </row>
    <row r="10" spans="4:19" x14ac:dyDescent="0.25">
      <c r="D10" s="3" t="s">
        <v>11</v>
      </c>
      <c r="E10" s="1">
        <v>0</v>
      </c>
      <c r="F10" s="1">
        <v>1</v>
      </c>
      <c r="G10" s="1">
        <v>0</v>
      </c>
      <c r="H10" s="1">
        <v>0</v>
      </c>
      <c r="L10" s="1" t="s">
        <v>4</v>
      </c>
      <c r="M10" s="1">
        <f>H11/H22</f>
        <v>0.1111111111111111</v>
      </c>
      <c r="N10" s="1">
        <f>H12/H22</f>
        <v>0.1111111111111111</v>
      </c>
      <c r="O10" s="1">
        <f>M10*N10</f>
        <v>1.2345679012345678E-2</v>
      </c>
      <c r="R10" s="1">
        <v>4</v>
      </c>
      <c r="S10" s="1" t="s">
        <v>3</v>
      </c>
    </row>
    <row r="11" spans="4:19" x14ac:dyDescent="0.25">
      <c r="D11" s="3" t="s">
        <v>12</v>
      </c>
      <c r="E11" s="1">
        <v>0</v>
      </c>
      <c r="F11" s="1">
        <v>1</v>
      </c>
      <c r="G11" s="1">
        <v>1</v>
      </c>
      <c r="H11" s="1">
        <v>1</v>
      </c>
    </row>
    <row r="12" spans="4:19" x14ac:dyDescent="0.25">
      <c r="D12" s="3" t="s">
        <v>13</v>
      </c>
      <c r="E12" s="1">
        <v>0</v>
      </c>
      <c r="F12" s="1">
        <v>1</v>
      </c>
      <c r="G12" s="1">
        <v>0</v>
      </c>
      <c r="H12" s="1">
        <v>1</v>
      </c>
    </row>
    <row r="13" spans="4:19" x14ac:dyDescent="0.25">
      <c r="D13" s="3" t="s">
        <v>14</v>
      </c>
      <c r="E13" s="1">
        <v>0</v>
      </c>
      <c r="F13" s="1">
        <v>0</v>
      </c>
      <c r="G13" s="1">
        <v>2</v>
      </c>
      <c r="H13" s="1">
        <v>0</v>
      </c>
      <c r="J13" t="s">
        <v>23</v>
      </c>
      <c r="L13" s="1"/>
      <c r="M13" s="1" t="s">
        <v>12</v>
      </c>
      <c r="N13" s="1" t="s">
        <v>6</v>
      </c>
      <c r="O13" s="1" t="s">
        <v>13</v>
      </c>
      <c r="P13" s="1" t="s">
        <v>21</v>
      </c>
      <c r="R13" s="1" t="s">
        <v>25</v>
      </c>
      <c r="S13" s="1" t="s">
        <v>26</v>
      </c>
    </row>
    <row r="14" spans="4:19" x14ac:dyDescent="0.25">
      <c r="D14" s="3" t="s">
        <v>15</v>
      </c>
      <c r="E14" s="1">
        <v>0</v>
      </c>
      <c r="F14" s="1">
        <v>0</v>
      </c>
      <c r="G14" s="1">
        <v>1</v>
      </c>
      <c r="H14" s="1">
        <v>0</v>
      </c>
      <c r="L14" s="1" t="s">
        <v>1</v>
      </c>
      <c r="M14" s="1">
        <f>E11/E22</f>
        <v>0</v>
      </c>
      <c r="N14" s="1">
        <f>E5/E22</f>
        <v>9.0909090909090912E-2</v>
      </c>
      <c r="O14" s="1">
        <f>E12/E22</f>
        <v>0</v>
      </c>
      <c r="P14" s="1">
        <f>M14*N14*O14</f>
        <v>0</v>
      </c>
      <c r="R14" s="1">
        <v>1</v>
      </c>
      <c r="S14" s="1" t="s">
        <v>2</v>
      </c>
    </row>
    <row r="15" spans="4:19" x14ac:dyDescent="0.25">
      <c r="D15" s="3" t="s">
        <v>16</v>
      </c>
      <c r="E15" s="1">
        <v>0</v>
      </c>
      <c r="F15" s="1">
        <v>0</v>
      </c>
      <c r="G15" s="1">
        <v>1</v>
      </c>
      <c r="H15" s="1">
        <v>0</v>
      </c>
      <c r="L15" s="1" t="s">
        <v>2</v>
      </c>
      <c r="M15" s="1">
        <f>F11/F22</f>
        <v>0.2</v>
      </c>
      <c r="N15" s="1">
        <f>F5/F22</f>
        <v>0.2</v>
      </c>
      <c r="O15" s="1">
        <f>F12/F22</f>
        <v>0.2</v>
      </c>
      <c r="P15" s="1">
        <f t="shared" ref="P15:P17" si="1">M15*N15*O15</f>
        <v>8.0000000000000019E-3</v>
      </c>
      <c r="R15" s="1">
        <v>2</v>
      </c>
      <c r="S15" s="1" t="s">
        <v>4</v>
      </c>
    </row>
    <row r="16" spans="4:19" x14ac:dyDescent="0.25">
      <c r="D16" s="3" t="s">
        <v>17</v>
      </c>
      <c r="E16" s="1">
        <v>1</v>
      </c>
      <c r="F16" s="1">
        <v>0</v>
      </c>
      <c r="G16" s="1">
        <v>1</v>
      </c>
      <c r="H16" s="1">
        <v>0</v>
      </c>
      <c r="L16" s="1" t="s">
        <v>3</v>
      </c>
      <c r="M16" s="1">
        <f>G11/G22</f>
        <v>0.125</v>
      </c>
      <c r="N16" s="1">
        <f>G5/G22</f>
        <v>0</v>
      </c>
      <c r="O16" s="1">
        <f>G12/G22</f>
        <v>0</v>
      </c>
      <c r="P16" s="1">
        <f t="shared" si="1"/>
        <v>0</v>
      </c>
      <c r="R16" s="1">
        <v>3</v>
      </c>
      <c r="S16" s="1" t="s">
        <v>1</v>
      </c>
    </row>
    <row r="17" spans="4:19" x14ac:dyDescent="0.25">
      <c r="D17" s="3" t="s">
        <v>18</v>
      </c>
      <c r="E17" s="1">
        <v>0</v>
      </c>
      <c r="F17" s="1">
        <v>0</v>
      </c>
      <c r="G17" s="1">
        <v>0</v>
      </c>
      <c r="H17" s="1">
        <v>1</v>
      </c>
      <c r="K17" s="4"/>
      <c r="L17" s="1" t="s">
        <v>4</v>
      </c>
      <c r="M17" s="1">
        <f>H11/H22</f>
        <v>0.1111111111111111</v>
      </c>
      <c r="N17" s="1">
        <f>H5/H22</f>
        <v>0.22222222222222221</v>
      </c>
      <c r="O17" s="1">
        <f>H12/H22</f>
        <v>0.1111111111111111</v>
      </c>
      <c r="P17" s="1">
        <f t="shared" si="1"/>
        <v>2.7434842249657062E-3</v>
      </c>
      <c r="R17" s="1">
        <v>4</v>
      </c>
      <c r="S17" s="1" t="s">
        <v>3</v>
      </c>
    </row>
    <row r="18" spans="4:19" x14ac:dyDescent="0.25">
      <c r="D18" s="3" t="s">
        <v>19</v>
      </c>
      <c r="E18" s="1">
        <v>0</v>
      </c>
      <c r="F18" s="1">
        <v>0</v>
      </c>
      <c r="G18" s="1">
        <v>0</v>
      </c>
      <c r="H18" s="1">
        <v>1</v>
      </c>
    </row>
    <row r="19" spans="4:19" x14ac:dyDescent="0.25">
      <c r="D19" s="3" t="s">
        <v>20</v>
      </c>
      <c r="E19" s="1">
        <v>1</v>
      </c>
      <c r="F19" s="1">
        <v>0</v>
      </c>
      <c r="G19" s="1">
        <v>0</v>
      </c>
      <c r="H19" s="1">
        <v>0</v>
      </c>
    </row>
    <row r="20" spans="4:19" x14ac:dyDescent="0.25">
      <c r="D20" s="3" t="s">
        <v>37</v>
      </c>
      <c r="E20" s="1">
        <v>1</v>
      </c>
      <c r="F20" s="1">
        <v>0</v>
      </c>
      <c r="G20" s="1">
        <v>0</v>
      </c>
      <c r="H20" s="1">
        <v>0</v>
      </c>
    </row>
    <row r="21" spans="4:19" x14ac:dyDescent="0.25">
      <c r="D21" s="3" t="s">
        <v>38</v>
      </c>
      <c r="E21" s="1">
        <v>0</v>
      </c>
      <c r="F21" s="1">
        <v>1</v>
      </c>
      <c r="G21" s="1">
        <v>0</v>
      </c>
      <c r="H21" s="1">
        <v>0</v>
      </c>
    </row>
    <row r="22" spans="4:19" x14ac:dyDescent="0.25">
      <c r="E22">
        <f>SUM(E4:E21)</f>
        <v>11</v>
      </c>
      <c r="F22">
        <f>SUM(F4:F21)</f>
        <v>5</v>
      </c>
      <c r="G22">
        <f>SUM(G4:G21)</f>
        <v>8</v>
      </c>
      <c r="H22">
        <f>SUM(H4:H21)</f>
        <v>9</v>
      </c>
      <c r="J22" t="s">
        <v>24</v>
      </c>
    </row>
    <row r="24" spans="4:19" x14ac:dyDescent="0.25">
      <c r="L24" s="1"/>
      <c r="M24" s="1" t="s">
        <v>5</v>
      </c>
      <c r="N24" s="1" t="s">
        <v>21</v>
      </c>
      <c r="P24" s="1" t="s">
        <v>25</v>
      </c>
      <c r="Q24" s="1" t="s">
        <v>26</v>
      </c>
    </row>
    <row r="25" spans="4:19" x14ac:dyDescent="0.25">
      <c r="L25" s="1" t="s">
        <v>1</v>
      </c>
      <c r="M25" s="1">
        <f>E4/E22</f>
        <v>0.18181818181818182</v>
      </c>
      <c r="N25" s="1">
        <f>M25</f>
        <v>0.18181818181818182</v>
      </c>
      <c r="P25" s="1">
        <v>1</v>
      </c>
      <c r="Q25" s="1" t="s">
        <v>4</v>
      </c>
    </row>
    <row r="26" spans="4:19" x14ac:dyDescent="0.25">
      <c r="L26" s="1" t="s">
        <v>2</v>
      </c>
      <c r="M26" s="1">
        <f>F4/F22</f>
        <v>0</v>
      </c>
      <c r="N26" s="1">
        <f t="shared" ref="N26:N28" si="2">M26</f>
        <v>0</v>
      </c>
      <c r="P26" s="1">
        <v>2</v>
      </c>
      <c r="Q26" s="1" t="s">
        <v>1</v>
      </c>
    </row>
    <row r="27" spans="4:19" x14ac:dyDescent="0.25">
      <c r="L27" s="1" t="s">
        <v>3</v>
      </c>
      <c r="M27" s="1">
        <f>G4/G22</f>
        <v>0.125</v>
      </c>
      <c r="N27" s="1">
        <f t="shared" si="2"/>
        <v>0.125</v>
      </c>
      <c r="P27" s="1">
        <v>3</v>
      </c>
      <c r="Q27" s="1" t="s">
        <v>3</v>
      </c>
    </row>
    <row r="28" spans="4:19" x14ac:dyDescent="0.25">
      <c r="L28" s="1" t="s">
        <v>4</v>
      </c>
      <c r="M28" s="1">
        <f>H4/H22</f>
        <v>0.22222222222222221</v>
      </c>
      <c r="N28" s="1">
        <f t="shared" si="2"/>
        <v>0.22222222222222221</v>
      </c>
      <c r="P28" s="1">
        <v>4</v>
      </c>
      <c r="Q28" s="1" t="s">
        <v>2</v>
      </c>
    </row>
    <row r="31" spans="4:19" x14ac:dyDescent="0.25">
      <c r="J31" t="s">
        <v>27</v>
      </c>
    </row>
    <row r="32" spans="4:19" x14ac:dyDescent="0.25">
      <c r="J32" t="s">
        <v>28</v>
      </c>
    </row>
    <row r="34" spans="4:17" x14ac:dyDescent="0.25">
      <c r="D34" t="s">
        <v>29</v>
      </c>
      <c r="F34" s="7" t="s">
        <v>31</v>
      </c>
      <c r="G34" s="5">
        <v>0.7</v>
      </c>
      <c r="I34" s="6" t="s">
        <v>30</v>
      </c>
      <c r="J34" s="5">
        <f>SUM(E22:H22)</f>
        <v>33</v>
      </c>
    </row>
    <row r="36" spans="4:17" x14ac:dyDescent="0.25">
      <c r="D36" s="1"/>
      <c r="E36" s="1" t="s">
        <v>12</v>
      </c>
      <c r="F36" s="1" t="s">
        <v>13</v>
      </c>
      <c r="G36" s="1" t="s">
        <v>21</v>
      </c>
      <c r="I36" s="1"/>
      <c r="J36" s="1" t="s">
        <v>12</v>
      </c>
      <c r="K36" s="1" t="s">
        <v>6</v>
      </c>
      <c r="L36" s="1" t="s">
        <v>13</v>
      </c>
      <c r="M36" s="1" t="s">
        <v>21</v>
      </c>
      <c r="O36" s="1"/>
      <c r="P36" s="1" t="s">
        <v>5</v>
      </c>
      <c r="Q36" s="1" t="s">
        <v>21</v>
      </c>
    </row>
    <row r="37" spans="4:17" x14ac:dyDescent="0.25">
      <c r="D37" s="1" t="s">
        <v>1</v>
      </c>
      <c r="E37" s="1">
        <f>$G$34*M7+(1-$G$34)*SUM($E$11:$H$11)/$J$34</f>
        <v>2.7272727272727278E-2</v>
      </c>
      <c r="F37" s="1">
        <f>$G$34*N7+(1-$G$34)*SUM($E$12:$H$12)/$J$34</f>
        <v>1.8181818181818184E-2</v>
      </c>
      <c r="G37" s="1">
        <f>E37*F37</f>
        <v>4.9586776859504155E-4</v>
      </c>
      <c r="I37" s="1" t="s">
        <v>1</v>
      </c>
      <c r="J37" s="1">
        <f>$G$34*M14+(1-$G$34)*SUM($E$11:$H$11)/$J$34</f>
        <v>2.7272727272727278E-2</v>
      </c>
      <c r="K37" s="1">
        <f>$G$34*N14+(1-$G$34)*SUM($E$5:$H$5)/$J$34</f>
        <v>0.1</v>
      </c>
      <c r="L37" s="1">
        <f>$G$34*O14+(1-$G$34)*SUM($E$12:$H12)/$J$34</f>
        <v>1.8181818181818184E-2</v>
      </c>
      <c r="M37" s="1">
        <f>J37*K37*L37</f>
        <v>4.9586776859504151E-5</v>
      </c>
      <c r="O37" s="1" t="s">
        <v>1</v>
      </c>
      <c r="P37" s="1">
        <f>$G$34*M25+(1-$G$34)*SUM($E$4:$H$4)/$J$34</f>
        <v>0.17272727272727273</v>
      </c>
      <c r="Q37" s="1">
        <f>P37</f>
        <v>0.17272727272727273</v>
      </c>
    </row>
    <row r="38" spans="4:17" x14ac:dyDescent="0.25">
      <c r="D38" s="1" t="s">
        <v>2</v>
      </c>
      <c r="E38" s="1">
        <f>$G$34*M8+(1-$G$34)*SUM($E$11:$H$11)/$J$34</f>
        <v>0.16727272727272727</v>
      </c>
      <c r="F38" s="1">
        <f>$G$34*N8+(1-$G$34)*SUM($E$12:$H$12)/$J$34</f>
        <v>0.15818181818181817</v>
      </c>
      <c r="G38" s="1">
        <f t="shared" ref="G38:G40" si="3">E38*F38</f>
        <v>2.6459504132231401E-2</v>
      </c>
      <c r="I38" s="1" t="s">
        <v>2</v>
      </c>
      <c r="J38" s="1">
        <f>$G$34*M15+(1-$G$34)*SUM($E$11:$H$11)/$J$34</f>
        <v>0.16727272727272727</v>
      </c>
      <c r="K38" s="1">
        <f>$G$34*N15+(1-$G$34)*SUM($E$5:$H$5)/$J$34</f>
        <v>0.17636363636363636</v>
      </c>
      <c r="L38" s="1">
        <f>$G$34*O15+(1-$G$34)*SUM($E$12:$H13)/$J$34</f>
        <v>0.17636363636363636</v>
      </c>
      <c r="M38" s="1">
        <f t="shared" ref="M38" si="4">J38*K38*L38</f>
        <v>5.2028730277986473E-3</v>
      </c>
      <c r="O38" s="1" t="s">
        <v>2</v>
      </c>
      <c r="P38" s="1">
        <f>$G$34*M26+(1-$G$34)*SUM($E$4:$H$4)/$J$34</f>
        <v>4.5454545454545463E-2</v>
      </c>
      <c r="Q38" s="1">
        <f t="shared" ref="Q38:Q40" si="5">P38</f>
        <v>4.5454545454545463E-2</v>
      </c>
    </row>
    <row r="39" spans="4:17" x14ac:dyDescent="0.25">
      <c r="D39" s="1" t="s">
        <v>3</v>
      </c>
      <c r="E39" s="1">
        <f>$G$34*M9+(1-$G$34)*SUM($E$11:$H$11)/$J$34</f>
        <v>0.11477272727272728</v>
      </c>
      <c r="F39" s="1">
        <f>$G$34*N9+(1-$G$34)*SUM($E$12:$H$12)/$J$34</f>
        <v>1.8181818181818184E-2</v>
      </c>
      <c r="G39" s="1">
        <f t="shared" si="3"/>
        <v>2.0867768595041326E-3</v>
      </c>
      <c r="I39" s="1" t="s">
        <v>3</v>
      </c>
      <c r="J39" s="1">
        <f>$G$34*M16+(1-$G$34)*SUM($E$11:$H$11)/$J$34</f>
        <v>0.11477272727272728</v>
      </c>
      <c r="K39" s="1">
        <f>$G$34*N16+(1-$G$34)*SUM($E$5:$H$5)/$J$34</f>
        <v>3.6363636363636369E-2</v>
      </c>
      <c r="L39" s="1">
        <f>$G$34*O16+(1-$G$34)*SUM($E$12:$H14)/$J$34</f>
        <v>4.5454545454545463E-2</v>
      </c>
      <c r="M39" s="1">
        <f>J39*K39*L39</f>
        <v>1.8970698722764844E-4</v>
      </c>
      <c r="O39" s="1" t="s">
        <v>3</v>
      </c>
      <c r="P39" s="1">
        <f>$G$34*M27+(1-$G$34)*SUM($E$4:$H$4)/$J$34</f>
        <v>0.13295454545454546</v>
      </c>
      <c r="Q39" s="1">
        <f t="shared" si="5"/>
        <v>0.13295454545454546</v>
      </c>
    </row>
    <row r="40" spans="4:17" x14ac:dyDescent="0.25">
      <c r="D40" s="1" t="s">
        <v>4</v>
      </c>
      <c r="E40" s="1">
        <f>$G$34*M10+(1-$G$34)*SUM($E$11:$H$11)/$J$34</f>
        <v>0.10505050505050505</v>
      </c>
      <c r="F40" s="1">
        <f>$G$34*N10+(1-$G$34)*SUM($E$12:$H$12)/$J$34</f>
        <v>9.5959595959595953E-2</v>
      </c>
      <c r="G40" s="1">
        <f t="shared" si="3"/>
        <v>1.0080604019997958E-2</v>
      </c>
      <c r="I40" s="1" t="s">
        <v>4</v>
      </c>
      <c r="J40" s="1">
        <f>$G$34*M17+(1-$G$34)*SUM($E$11:$H$11)/$J$34</f>
        <v>0.10505050505050505</v>
      </c>
      <c r="K40" s="1">
        <f>$G$34*N17+(1-$G$34)*SUM($E$5:$H$5)/$J$34</f>
        <v>0.19191919191919191</v>
      </c>
      <c r="L40" s="1">
        <f>$G$34*O17+(1-$G$34)*SUM($E$12:$H15)/$J$34</f>
        <v>0.13232323232323231</v>
      </c>
      <c r="M40" s="1">
        <f>J40*K40*L40</f>
        <v>2.6677962153933989E-3</v>
      </c>
      <c r="O40" s="1" t="s">
        <v>4</v>
      </c>
      <c r="P40" s="1">
        <f>$G$34*M28+(1-$G$34)*SUM($E$4:$H$4)/$J$34</f>
        <v>0.201010101010101</v>
      </c>
      <c r="Q40" s="1">
        <f t="shared" si="5"/>
        <v>0.201010101010101</v>
      </c>
    </row>
    <row r="42" spans="4:17" x14ac:dyDescent="0.25">
      <c r="D42" t="s">
        <v>32</v>
      </c>
      <c r="I42" t="s">
        <v>33</v>
      </c>
      <c r="O42" t="s">
        <v>39</v>
      </c>
    </row>
    <row r="45" spans="4:17" x14ac:dyDescent="0.25">
      <c r="D45" t="s">
        <v>34</v>
      </c>
    </row>
    <row r="46" spans="4:17" x14ac:dyDescent="0.25">
      <c r="D46" t="s">
        <v>35</v>
      </c>
    </row>
    <row r="47" spans="4:17" x14ac:dyDescent="0.25">
      <c r="D4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CD64-F376-4543-9F40-9CBFA1C68A37}">
  <dimension ref="C2:S29"/>
  <sheetViews>
    <sheetView tabSelected="1" workbookViewId="0">
      <selection activeCell="I17" sqref="I17"/>
    </sheetView>
  </sheetViews>
  <sheetFormatPr baseColWidth="10" defaultRowHeight="15" x14ac:dyDescent="0.25"/>
  <cols>
    <col min="3" max="3" width="14.85546875" bestFit="1" customWidth="1"/>
    <col min="10" max="10" width="14" bestFit="1" customWidth="1"/>
  </cols>
  <sheetData>
    <row r="2" spans="3:19" x14ac:dyDescent="0.25">
      <c r="J2" s="2" t="s">
        <v>41</v>
      </c>
      <c r="K2" s="5">
        <f>SUM(D22:G22)</f>
        <v>33</v>
      </c>
    </row>
    <row r="3" spans="3:19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J3" s="8" t="s">
        <v>40</v>
      </c>
      <c r="K3" s="5">
        <v>2000</v>
      </c>
    </row>
    <row r="4" spans="3:19" x14ac:dyDescent="0.25">
      <c r="C4" s="3" t="s">
        <v>5</v>
      </c>
      <c r="D4" s="1">
        <v>2</v>
      </c>
      <c r="E4" s="1">
        <v>0</v>
      </c>
      <c r="F4" s="1">
        <v>1</v>
      </c>
      <c r="G4" s="1">
        <v>2</v>
      </c>
    </row>
    <row r="5" spans="3:19" x14ac:dyDescent="0.25">
      <c r="C5" s="3" t="s">
        <v>6</v>
      </c>
      <c r="D5" s="1">
        <v>1</v>
      </c>
      <c r="E5" s="1">
        <v>1</v>
      </c>
      <c r="F5" s="1">
        <v>0</v>
      </c>
      <c r="G5" s="1">
        <v>2</v>
      </c>
      <c r="J5" t="s">
        <v>42</v>
      </c>
    </row>
    <row r="6" spans="3:19" x14ac:dyDescent="0.25">
      <c r="C6" s="3" t="s">
        <v>7</v>
      </c>
      <c r="D6" s="1">
        <v>1</v>
      </c>
      <c r="E6" s="1">
        <v>0</v>
      </c>
      <c r="F6" s="1">
        <v>0</v>
      </c>
      <c r="G6" s="1">
        <v>0</v>
      </c>
      <c r="L6" s="2"/>
      <c r="M6" s="2" t="s">
        <v>12</v>
      </c>
      <c r="N6" s="2" t="s">
        <v>13</v>
      </c>
      <c r="O6" s="2" t="s">
        <v>21</v>
      </c>
      <c r="R6" s="2" t="s">
        <v>25</v>
      </c>
      <c r="S6" s="2" t="s">
        <v>26</v>
      </c>
    </row>
    <row r="7" spans="3:19" x14ac:dyDescent="0.25">
      <c r="C7" s="3" t="s">
        <v>8</v>
      </c>
      <c r="D7" s="1">
        <v>1</v>
      </c>
      <c r="E7" s="1">
        <v>0</v>
      </c>
      <c r="F7" s="1">
        <v>1</v>
      </c>
      <c r="G7" s="1">
        <v>1</v>
      </c>
      <c r="J7" t="s">
        <v>22</v>
      </c>
      <c r="L7" s="1" t="s">
        <v>1</v>
      </c>
      <c r="M7" s="1">
        <f>0.5*LN(0.5/E28)</f>
        <v>0.8551165112344975</v>
      </c>
      <c r="N7" s="1">
        <f>0.5*LN(0.5/E29)</f>
        <v>1.0578490652885797</v>
      </c>
      <c r="O7" s="1">
        <f>SUM(M7:N7)</f>
        <v>1.9129655765230771</v>
      </c>
      <c r="R7" s="1">
        <v>1</v>
      </c>
      <c r="S7" s="1" t="s">
        <v>3</v>
      </c>
    </row>
    <row r="8" spans="3:19" x14ac:dyDescent="0.25">
      <c r="C8" s="3" t="s">
        <v>9</v>
      </c>
      <c r="D8" s="1">
        <v>1</v>
      </c>
      <c r="E8" s="1">
        <v>0</v>
      </c>
      <c r="F8" s="1">
        <v>0</v>
      </c>
      <c r="G8" s="1">
        <v>0</v>
      </c>
      <c r="L8" s="1" t="s">
        <v>2</v>
      </c>
      <c r="M8" s="1">
        <f>0.5*LN(0.5/F28)</f>
        <v>0.85088002110322136</v>
      </c>
      <c r="N8" s="1">
        <f>0.5*LN(0.5/F29)</f>
        <v>1.0522469628869182</v>
      </c>
      <c r="O8" s="1">
        <f t="shared" ref="O8:O10" si="0">SUM(M8:N8)</f>
        <v>1.9031269839901395</v>
      </c>
      <c r="R8" s="1">
        <v>2</v>
      </c>
      <c r="S8" s="1" t="s">
        <v>1</v>
      </c>
    </row>
    <row r="9" spans="3:19" x14ac:dyDescent="0.25">
      <c r="C9" s="3" t="s">
        <v>10</v>
      </c>
      <c r="D9" s="1">
        <v>2</v>
      </c>
      <c r="E9" s="1">
        <v>0</v>
      </c>
      <c r="F9" s="1">
        <v>0</v>
      </c>
      <c r="G9" s="1">
        <v>0</v>
      </c>
      <c r="L9" s="1" t="s">
        <v>3</v>
      </c>
      <c r="M9" s="1">
        <f>0.5*LN(0.5/G28)</f>
        <v>0.8516275916386965</v>
      </c>
      <c r="N9" s="1">
        <f>0.5*LN(0.5/G29)</f>
        <v>1.0571026108080634</v>
      </c>
      <c r="O9" s="1">
        <f t="shared" si="0"/>
        <v>1.9087302024467601</v>
      </c>
      <c r="R9" s="1">
        <v>3</v>
      </c>
      <c r="S9" s="1" t="s">
        <v>2</v>
      </c>
    </row>
    <row r="10" spans="3:19" x14ac:dyDescent="0.25">
      <c r="C10" s="3" t="s">
        <v>11</v>
      </c>
      <c r="D10" s="1">
        <v>0</v>
      </c>
      <c r="E10" s="1">
        <v>1</v>
      </c>
      <c r="F10" s="1">
        <v>0</v>
      </c>
      <c r="G10" s="1">
        <v>0</v>
      </c>
      <c r="L10" s="1" t="s">
        <v>4</v>
      </c>
      <c r="M10" s="1">
        <f>0.5*LN(0.5/G28)</f>
        <v>0.8516275916386965</v>
      </c>
      <c r="N10" s="1">
        <f>0.5*LN(0.5/H29)</f>
        <v>1.0532434754240505</v>
      </c>
      <c r="O10" s="1">
        <f t="shared" si="0"/>
        <v>1.9048710670627469</v>
      </c>
      <c r="R10" s="1">
        <v>4</v>
      </c>
      <c r="S10" s="1" t="s">
        <v>4</v>
      </c>
    </row>
    <row r="11" spans="3:19" x14ac:dyDescent="0.25">
      <c r="C11" s="3" t="s">
        <v>12</v>
      </c>
      <c r="D11" s="1">
        <v>0</v>
      </c>
      <c r="E11" s="1">
        <v>1</v>
      </c>
      <c r="F11" s="1">
        <v>1</v>
      </c>
      <c r="G11" s="1">
        <v>1</v>
      </c>
    </row>
    <row r="12" spans="3:19" x14ac:dyDescent="0.25">
      <c r="C12" s="3" t="s">
        <v>13</v>
      </c>
      <c r="D12" s="1">
        <v>0</v>
      </c>
      <c r="E12" s="1">
        <v>1</v>
      </c>
      <c r="F12" s="1">
        <v>0</v>
      </c>
      <c r="G12" s="1">
        <v>1</v>
      </c>
    </row>
    <row r="13" spans="3:19" x14ac:dyDescent="0.25">
      <c r="C13" s="3" t="s">
        <v>14</v>
      </c>
      <c r="D13" s="1">
        <v>0</v>
      </c>
      <c r="E13" s="1">
        <v>0</v>
      </c>
      <c r="F13" s="1">
        <v>2</v>
      </c>
      <c r="G13" s="1">
        <v>0</v>
      </c>
      <c r="J13" t="s">
        <v>23</v>
      </c>
      <c r="L13" s="2"/>
      <c r="M13" s="2" t="s">
        <v>12</v>
      </c>
      <c r="N13" s="2" t="s">
        <v>6</v>
      </c>
      <c r="O13" s="2" t="s">
        <v>13</v>
      </c>
      <c r="P13" s="2" t="s">
        <v>21</v>
      </c>
      <c r="R13" s="2" t="s">
        <v>25</v>
      </c>
      <c r="S13" s="2" t="s">
        <v>26</v>
      </c>
    </row>
    <row r="14" spans="3:19" x14ac:dyDescent="0.25">
      <c r="C14" s="3" t="s">
        <v>15</v>
      </c>
      <c r="D14" s="1">
        <v>0</v>
      </c>
      <c r="E14" s="1">
        <v>0</v>
      </c>
      <c r="F14" s="1">
        <v>1</v>
      </c>
      <c r="G14" s="1">
        <v>0</v>
      </c>
      <c r="L14" s="1" t="s">
        <v>1</v>
      </c>
      <c r="M14" s="1">
        <f>0.33*LN(0.33/E28)</f>
        <v>0.42725680090741869</v>
      </c>
      <c r="N14" s="1">
        <f>0.33*LN(0.33/E27)</f>
        <v>0.3309632668794239</v>
      </c>
      <c r="O14" s="1">
        <f>0.33*LN(0.33/E29)</f>
        <v>0.56106028658311291</v>
      </c>
      <c r="P14" s="1">
        <f>SUM(M14:O14)</f>
        <v>1.3192803543699556</v>
      </c>
      <c r="R14" s="1">
        <v>1</v>
      </c>
      <c r="S14" s="1" t="s">
        <v>1</v>
      </c>
    </row>
    <row r="15" spans="3:19" x14ac:dyDescent="0.25">
      <c r="C15" s="3" t="s">
        <v>16</v>
      </c>
      <c r="D15" s="1">
        <v>0</v>
      </c>
      <c r="E15" s="1">
        <v>0</v>
      </c>
      <c r="F15" s="1">
        <v>1</v>
      </c>
      <c r="G15" s="1">
        <v>0</v>
      </c>
      <c r="L15" s="1" t="s">
        <v>2</v>
      </c>
      <c r="M15" s="1">
        <f>0.33*LN(0.33/F28)</f>
        <v>0.4244607174207764</v>
      </c>
      <c r="N15" s="1">
        <f>0.33*LN(0.33/F27)</f>
        <v>0.32997721036886962</v>
      </c>
      <c r="O15" s="1">
        <f>0.33*LN(0.33/F29)</f>
        <v>0.55736289899801628</v>
      </c>
      <c r="P15" s="1">
        <f t="shared" ref="P15:P17" si="1">SUM(M15:O15)</f>
        <v>1.3118008267876622</v>
      </c>
      <c r="R15" s="1">
        <v>2</v>
      </c>
      <c r="S15" s="1" t="s">
        <v>3</v>
      </c>
    </row>
    <row r="16" spans="3:19" x14ac:dyDescent="0.25">
      <c r="C16" s="3" t="s">
        <v>17</v>
      </c>
      <c r="D16" s="1">
        <v>1</v>
      </c>
      <c r="E16" s="1">
        <v>0</v>
      </c>
      <c r="F16" s="1">
        <v>1</v>
      </c>
      <c r="G16" s="1">
        <v>0</v>
      </c>
      <c r="L16" s="1" t="s">
        <v>3</v>
      </c>
      <c r="M16" s="1">
        <f>0.33*LN(0.33/G28)</f>
        <v>0.42495411397418997</v>
      </c>
      <c r="N16" s="1">
        <f>0.33*LN(0.33/G27)</f>
        <v>0.33182905704119031</v>
      </c>
      <c r="O16" s="1">
        <f>0.33*LN(0.33/G29)</f>
        <v>0.56056762662597226</v>
      </c>
      <c r="P16" s="1">
        <f t="shared" si="1"/>
        <v>1.3173507976413525</v>
      </c>
      <c r="R16" s="1">
        <v>3</v>
      </c>
      <c r="S16" s="1" t="s">
        <v>4</v>
      </c>
    </row>
    <row r="17" spans="3:19" x14ac:dyDescent="0.25">
      <c r="C17" s="3" t="s">
        <v>18</v>
      </c>
      <c r="D17" s="1">
        <v>0</v>
      </c>
      <c r="E17" s="1">
        <v>0</v>
      </c>
      <c r="F17" s="1">
        <v>0</v>
      </c>
      <c r="G17" s="1">
        <v>1</v>
      </c>
      <c r="K17" s="4"/>
      <c r="L17" s="1" t="s">
        <v>4</v>
      </c>
      <c r="M17" s="1">
        <f>0.33*LN(0.33/H28)</f>
        <v>0.4251184156952838</v>
      </c>
      <c r="N17" s="1">
        <f>0.33*LN(0.33/H27)</f>
        <v>0.32928202768774173</v>
      </c>
      <c r="O17" s="1">
        <f>0.33*LN(0.33/H29)</f>
        <v>0.55802059727252373</v>
      </c>
      <c r="P17" s="1">
        <f t="shared" si="1"/>
        <v>1.3124210406555492</v>
      </c>
      <c r="R17" s="1">
        <v>4</v>
      </c>
      <c r="S17" s="1" t="s">
        <v>2</v>
      </c>
    </row>
    <row r="18" spans="3:19" x14ac:dyDescent="0.25">
      <c r="C18" s="3" t="s">
        <v>19</v>
      </c>
      <c r="D18" s="1">
        <v>0</v>
      </c>
      <c r="E18" s="1">
        <v>0</v>
      </c>
      <c r="F18" s="1">
        <v>0</v>
      </c>
      <c r="G18" s="1">
        <v>1</v>
      </c>
    </row>
    <row r="19" spans="3:19" x14ac:dyDescent="0.25">
      <c r="C19" s="3" t="s">
        <v>20</v>
      </c>
      <c r="D19" s="1">
        <v>1</v>
      </c>
      <c r="E19" s="1">
        <v>0</v>
      </c>
      <c r="F19" s="1">
        <v>0</v>
      </c>
      <c r="G19" s="1">
        <v>0</v>
      </c>
    </row>
    <row r="20" spans="3:19" x14ac:dyDescent="0.25">
      <c r="C20" s="3" t="s">
        <v>37</v>
      </c>
      <c r="D20" s="1">
        <v>1</v>
      </c>
      <c r="E20" s="1">
        <v>0</v>
      </c>
      <c r="F20" s="1">
        <v>0</v>
      </c>
      <c r="G20" s="1">
        <v>0</v>
      </c>
    </row>
    <row r="21" spans="3:19" x14ac:dyDescent="0.25">
      <c r="C21" s="3" t="s">
        <v>38</v>
      </c>
      <c r="D21" s="1">
        <v>0</v>
      </c>
      <c r="E21" s="1">
        <v>1</v>
      </c>
      <c r="F21" s="1">
        <v>0</v>
      </c>
      <c r="G21" s="1">
        <v>0</v>
      </c>
    </row>
    <row r="22" spans="3:19" x14ac:dyDescent="0.25">
      <c r="D22">
        <f>SUM(D4:D21)</f>
        <v>11</v>
      </c>
      <c r="E22">
        <f>SUM(E4:E21)</f>
        <v>5</v>
      </c>
      <c r="F22">
        <f>SUM(F4:F21)</f>
        <v>8</v>
      </c>
      <c r="G22">
        <f>SUM(G4:G21)</f>
        <v>9</v>
      </c>
      <c r="J22" t="s">
        <v>24</v>
      </c>
    </row>
    <row r="24" spans="3:19" x14ac:dyDescent="0.25">
      <c r="L24" s="2"/>
      <c r="M24" s="2" t="s">
        <v>5</v>
      </c>
      <c r="N24" s="2" t="s">
        <v>21</v>
      </c>
      <c r="P24" s="2" t="s">
        <v>25</v>
      </c>
      <c r="Q24" s="2" t="s">
        <v>26</v>
      </c>
    </row>
    <row r="25" spans="3:19" x14ac:dyDescent="0.25">
      <c r="C25" s="2" t="s">
        <v>43</v>
      </c>
      <c r="D25" s="2"/>
      <c r="E25" s="10" t="s">
        <v>1</v>
      </c>
      <c r="F25" s="10" t="s">
        <v>2</v>
      </c>
      <c r="G25" s="10" t="s">
        <v>3</v>
      </c>
      <c r="H25" s="10" t="s">
        <v>4</v>
      </c>
      <c r="L25" s="1" t="s">
        <v>1</v>
      </c>
      <c r="M25" s="1">
        <f>1*LN(1/E26)</f>
        <v>1.8859762639028268</v>
      </c>
      <c r="N25" s="1">
        <f>SUM(M25)</f>
        <v>1.8859762639028268</v>
      </c>
      <c r="P25" s="1">
        <v>1</v>
      </c>
      <c r="Q25" s="1" t="s">
        <v>2</v>
      </c>
    </row>
    <row r="26" spans="3:19" x14ac:dyDescent="0.25">
      <c r="C26" s="9" t="s">
        <v>5</v>
      </c>
      <c r="D26" s="9"/>
      <c r="E26" s="1">
        <f>(D4+$K$3*(SUM(D4:G4)/$K$2))/($D$22+$K$3)</f>
        <v>0.15168090652924071</v>
      </c>
      <c r="F26" s="1">
        <f>(E4+$K$3*(SUM(D4:G4)/$K$2))/($E$22+$K$3)</f>
        <v>0.15113730824454019</v>
      </c>
      <c r="G26" s="1">
        <f>(F4+$K$3*(SUM(D4:G4)/$K$2))/($F$22+$K$3)</f>
        <v>0.15140951346130629</v>
      </c>
      <c r="H26" s="1">
        <f>(G4+$K$3*(SUM(D4:G4)/$K$2))/($G$22+$K$3)</f>
        <v>0.15183190792946891</v>
      </c>
      <c r="L26" s="1" t="s">
        <v>2</v>
      </c>
      <c r="M26" s="1">
        <f>1*LN(1/F26)</f>
        <v>1.8895665292309669</v>
      </c>
      <c r="N26" s="1">
        <f t="shared" ref="N26:N28" si="2">SUM(M26)</f>
        <v>1.8895665292309669</v>
      </c>
      <c r="P26" s="1">
        <v>2</v>
      </c>
      <c r="Q26" s="1" t="s">
        <v>3</v>
      </c>
    </row>
    <row r="27" spans="3:19" x14ac:dyDescent="0.25">
      <c r="C27" s="9" t="s">
        <v>6</v>
      </c>
      <c r="D27" s="9"/>
      <c r="E27" s="1">
        <f>(D5+$K$3*(SUM(D5:G5)/$K$2))/($D$22+$K$3)</f>
        <v>0.12104636619803204</v>
      </c>
      <c r="F27" s="1">
        <f>(E5+$K$3*(SUM(D5:G5)/$K$2))/($E$22+$K$3)</f>
        <v>0.12140859971283913</v>
      </c>
      <c r="G27" s="1">
        <f>(F5+$K$3*(SUM(D5:G5)/$K$2))/($F$22+$K$3)</f>
        <v>0.12072920439454304</v>
      </c>
      <c r="H27" s="1">
        <f>(G5+$K$3*(SUM(D5:G5)/$K$2))/($G$22+$K$3)</f>
        <v>0.12166463037543178</v>
      </c>
      <c r="L27" s="1" t="s">
        <v>3</v>
      </c>
      <c r="M27" s="1">
        <f>1*LN(1/G26)</f>
        <v>1.8877671033524872</v>
      </c>
      <c r="N27" s="1">
        <f t="shared" si="2"/>
        <v>1.8877671033524872</v>
      </c>
      <c r="P27" s="1">
        <v>3</v>
      </c>
      <c r="Q27" s="1" t="s">
        <v>1</v>
      </c>
    </row>
    <row r="28" spans="3:19" x14ac:dyDescent="0.25">
      <c r="C28" s="9" t="s">
        <v>12</v>
      </c>
      <c r="D28" s="9"/>
      <c r="E28" s="1">
        <f>(D11+$K$3*(SUM(D11:G11)/$K$2))/($D$22+$K$3)</f>
        <v>9.0411825866823378E-2</v>
      </c>
      <c r="F28" s="1">
        <f>(E11+$K$3*(SUM(D11:G11)/$K$2))/($E$22+$K$3)</f>
        <v>9.1181138063931078E-2</v>
      </c>
      <c r="G28" s="1">
        <f>(F11+$K$3*(SUM(D11:G11)/$K$2))/($F$22+$K$3)</f>
        <v>9.1044911264034772E-2</v>
      </c>
      <c r="H28" s="1">
        <f>(G11+$K$3*(SUM(D11:G11)/$K$2))/($G$22+$K$3)</f>
        <v>9.0999592741753024E-2</v>
      </c>
      <c r="L28" s="1" t="s">
        <v>4</v>
      </c>
      <c r="M28" s="1">
        <f>1*LN(1/H26)</f>
        <v>1.8849812389451093</v>
      </c>
      <c r="N28" s="1">
        <f t="shared" si="2"/>
        <v>1.8849812389451093</v>
      </c>
      <c r="P28" s="1">
        <v>4</v>
      </c>
      <c r="Q28" s="1" t="s">
        <v>4</v>
      </c>
    </row>
    <row r="29" spans="3:19" x14ac:dyDescent="0.25">
      <c r="C29" s="9" t="s">
        <v>13</v>
      </c>
      <c r="D29" s="9"/>
      <c r="E29" s="1">
        <f>(D12+$K$3*(SUM(D12:G12)/$K$2))/($D$22+$K$3)</f>
        <v>6.0274550577882259E-2</v>
      </c>
      <c r="F29" s="1">
        <f>(E12+$K$3*(SUM(D12:G12)/$K$2))/($E$22+$K$3)</f>
        <v>6.0953676415023049E-2</v>
      </c>
      <c r="G29" s="1">
        <f>(F12+$K$3*(SUM(D12:G12)/$K$2))/($F$22+$K$3)</f>
        <v>6.0364602197271522E-2</v>
      </c>
      <c r="H29" s="1">
        <f>(G12+$K$3*(SUM(D12:G12)/$K$2))/($G$22+$K$3)</f>
        <v>6.0832315187715889E-2</v>
      </c>
    </row>
  </sheetData>
  <mergeCells count="4">
    <mergeCell ref="C26:D26"/>
    <mergeCell ref="C27:D27"/>
    <mergeCell ref="C28:D28"/>
    <mergeCell ref="C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duville</dc:creator>
  <cp:lastModifiedBy>leonardo duville</cp:lastModifiedBy>
  <dcterms:created xsi:type="dcterms:W3CDTF">2024-04-01T23:45:31Z</dcterms:created>
  <dcterms:modified xsi:type="dcterms:W3CDTF">2024-04-20T22:52:39Z</dcterms:modified>
</cp:coreProperties>
</file>