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gottardi\Desktop\uvv\Estatística\"/>
    </mc:Choice>
  </mc:AlternateContent>
  <xr:revisionPtr revIDLastSave="0" documentId="13_ncr:1_{D6982C3D-067F-45A5-B2BE-6526D289AFC6}" xr6:coauthVersionLast="45" xr6:coauthVersionMax="45" xr10:uidLastSave="{00000000-0000-0000-0000-000000000000}"/>
  <bookViews>
    <workbookView xWindow="28680" yWindow="1170" windowWidth="24240" windowHeight="13140" xr2:uid="{9F786E1D-F6F8-402E-B484-5A173ED5DC07}"/>
  </bookViews>
  <sheets>
    <sheet name="Distribuição de Frequência" sheetId="3" r:id="rId1"/>
    <sheet name="Média Moda Mediana" sheetId="1" r:id="rId2"/>
    <sheet name="AT  S  CV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4" l="1"/>
  <c r="J31" i="4"/>
  <c r="K17" i="4"/>
  <c r="K25" i="4"/>
  <c r="K18" i="4"/>
  <c r="K19" i="4"/>
  <c r="K20" i="4"/>
  <c r="K21" i="4"/>
  <c r="K22" i="4"/>
  <c r="K23" i="4"/>
  <c r="K24" i="4"/>
  <c r="O6" i="4"/>
  <c r="J29" i="4"/>
  <c r="B18" i="4"/>
  <c r="G27" i="4"/>
  <c r="G17" i="4"/>
  <c r="E18" i="4" s="1"/>
  <c r="B17" i="4"/>
  <c r="B19" i="4" s="1"/>
  <c r="B16" i="4"/>
  <c r="J29" i="1"/>
  <c r="G18" i="4" l="1"/>
  <c r="E19" i="4" s="1"/>
  <c r="H17" i="4"/>
  <c r="I17" i="4"/>
  <c r="G19" i="4" l="1"/>
  <c r="E20" i="4" s="1"/>
  <c r="I19" i="4"/>
  <c r="H18" i="4"/>
  <c r="I18" i="4"/>
  <c r="J17" i="4"/>
  <c r="G20" i="4" l="1"/>
  <c r="E21" i="4" s="1"/>
  <c r="H19" i="4"/>
  <c r="J19" i="4" s="1"/>
  <c r="J18" i="4"/>
  <c r="I20" i="4" l="1"/>
  <c r="G21" i="4"/>
  <c r="E22" i="4" s="1"/>
  <c r="H20" i="4"/>
  <c r="I21" i="4" l="1"/>
  <c r="J20" i="4"/>
  <c r="I22" i="4"/>
  <c r="G22" i="4"/>
  <c r="E23" i="4" s="1"/>
  <c r="H21" i="4"/>
  <c r="J21" i="4" l="1"/>
  <c r="G23" i="4"/>
  <c r="E24" i="4" s="1"/>
  <c r="I23" i="4"/>
  <c r="H22" i="4"/>
  <c r="J22" i="4" l="1"/>
  <c r="G24" i="4"/>
  <c r="I24" i="4" s="1"/>
  <c r="I25" i="4" s="1"/>
  <c r="H23" i="4"/>
  <c r="J23" i="4" s="1"/>
  <c r="H24" i="4" l="1"/>
  <c r="J24" i="4" s="1"/>
  <c r="J25" i="4" s="1"/>
  <c r="J27" i="1" l="1"/>
  <c r="G33" i="1" l="1"/>
  <c r="G32" i="1"/>
  <c r="G31" i="1"/>
  <c r="G29" i="1"/>
  <c r="G27" i="1"/>
  <c r="J25" i="1"/>
  <c r="J18" i="1"/>
  <c r="J19" i="1"/>
  <c r="J20" i="1"/>
  <c r="J21" i="1"/>
  <c r="J22" i="1"/>
  <c r="J23" i="1"/>
  <c r="J24" i="1"/>
  <c r="J17" i="1"/>
  <c r="E18" i="3" l="1"/>
  <c r="G17" i="3"/>
  <c r="I17" i="3" s="1"/>
  <c r="B17" i="3"/>
  <c r="B16" i="3"/>
  <c r="B18" i="3" s="1"/>
  <c r="B19" i="3" s="1"/>
  <c r="K17" i="3" l="1"/>
  <c r="G18" i="3"/>
  <c r="E19" i="3" s="1"/>
  <c r="H17" i="3"/>
  <c r="H18" i="3"/>
  <c r="B17" i="1"/>
  <c r="B18" i="1" s="1"/>
  <c r="B16" i="1"/>
  <c r="G19" i="3" l="1"/>
  <c r="E20" i="3" s="1"/>
  <c r="I18" i="3"/>
  <c r="K18" i="3" s="1"/>
  <c r="G17" i="1"/>
  <c r="H17" i="1" l="1"/>
  <c r="E18" i="1"/>
  <c r="I17" i="1"/>
  <c r="I19" i="3"/>
  <c r="I20" i="3"/>
  <c r="G20" i="3"/>
  <c r="E21" i="3" s="1"/>
  <c r="H19" i="3"/>
  <c r="B19" i="1"/>
  <c r="K17" i="1" l="1"/>
  <c r="G21" i="3"/>
  <c r="E22" i="3" s="1"/>
  <c r="H20" i="3"/>
  <c r="K19" i="3"/>
  <c r="K20" i="3" s="1"/>
  <c r="G18" i="1"/>
  <c r="I18" i="1" s="1"/>
  <c r="G22" i="3" l="1"/>
  <c r="E23" i="3" s="1"/>
  <c r="H21" i="3"/>
  <c r="I21" i="3"/>
  <c r="K21" i="3" s="1"/>
  <c r="E19" i="1"/>
  <c r="H18" i="1"/>
  <c r="K18" i="1"/>
  <c r="G23" i="3" l="1"/>
  <c r="E24" i="3" s="1"/>
  <c r="I23" i="3"/>
  <c r="H23" i="3"/>
  <c r="H22" i="3"/>
  <c r="I22" i="3"/>
  <c r="G19" i="1"/>
  <c r="E20" i="1" s="1"/>
  <c r="I19" i="1" l="1"/>
  <c r="G24" i="3"/>
  <c r="I24" i="3" s="1"/>
  <c r="K22" i="3"/>
  <c r="K23" i="3" s="1"/>
  <c r="H19" i="1"/>
  <c r="G20" i="1"/>
  <c r="E21" i="1" s="1"/>
  <c r="K19" i="1" l="1"/>
  <c r="I20" i="1"/>
  <c r="I25" i="3"/>
  <c r="K24" i="3"/>
  <c r="H24" i="3"/>
  <c r="H20" i="1"/>
  <c r="G21" i="1"/>
  <c r="E22" i="1" s="1"/>
  <c r="K20" i="1" l="1"/>
  <c r="I21" i="1"/>
  <c r="K21" i="1" s="1"/>
  <c r="J17" i="3"/>
  <c r="J18" i="3"/>
  <c r="J19" i="3"/>
  <c r="J20" i="3"/>
  <c r="J21" i="3"/>
  <c r="J23" i="3"/>
  <c r="J22" i="3"/>
  <c r="J24" i="3"/>
  <c r="H21" i="1"/>
  <c r="G22" i="1"/>
  <c r="E23" i="1" s="1"/>
  <c r="I22" i="1" l="1"/>
  <c r="K22" i="1" s="1"/>
  <c r="J25" i="3"/>
  <c r="L17" i="3"/>
  <c r="L18" i="3" s="1"/>
  <c r="L19" i="3" s="1"/>
  <c r="L20" i="3" s="1"/>
  <c r="L21" i="3" s="1"/>
  <c r="L22" i="3" s="1"/>
  <c r="L23" i="3" s="1"/>
  <c r="L24" i="3" s="1"/>
  <c r="G23" i="1"/>
  <c r="E24" i="1" s="1"/>
  <c r="H22" i="1"/>
  <c r="I23" i="1" l="1"/>
  <c r="K23" i="1" s="1"/>
  <c r="H23" i="1"/>
  <c r="G24" i="1"/>
  <c r="H24" i="1" s="1"/>
  <c r="I24" i="1" l="1"/>
  <c r="I25" i="1" s="1"/>
  <c r="K24" i="1" l="1"/>
</calcChain>
</file>

<file path=xl/sharedStrings.xml><?xml version="1.0" encoding="utf-8"?>
<sst xmlns="http://schemas.openxmlformats.org/spreadsheetml/2006/main" count="129" uniqueCount="52">
  <si>
    <t>O</t>
  </si>
  <si>
    <t>MÊS/ANO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</si>
  <si>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</si>
  <si>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</si>
  <si>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</si>
  <si>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</si>
  <si>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</si>
  <si>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</si>
  <si>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</si>
  <si>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</si>
  <si>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</si>
  <si>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</si>
  <si>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</si>
  <si>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Dezembo</t>
  </si>
  <si>
    <t>K:</t>
  </si>
  <si>
    <t>i</t>
  </si>
  <si>
    <t>xi</t>
  </si>
  <si>
    <t>fi</t>
  </si>
  <si>
    <t>fri</t>
  </si>
  <si>
    <t>Fri</t>
  </si>
  <si>
    <t>Fi</t>
  </si>
  <si>
    <t>|---</t>
  </si>
  <si>
    <t>Menor:</t>
  </si>
  <si>
    <t>Maior</t>
  </si>
  <si>
    <t>h:</t>
  </si>
  <si>
    <t>At:</t>
  </si>
  <si>
    <t>h(uso):</t>
  </si>
  <si>
    <t>-</t>
  </si>
  <si>
    <t>Venda de Livros</t>
  </si>
  <si>
    <t>∑</t>
  </si>
  <si>
    <t>xi x fi</t>
  </si>
  <si>
    <t>Média:</t>
  </si>
  <si>
    <t>&lt;-Classe modal</t>
  </si>
  <si>
    <r>
      <t>Moda</t>
    </r>
    <r>
      <rPr>
        <b/>
        <vertAlign val="subscript"/>
        <sz val="11"/>
        <color theme="1"/>
        <rFont val="Calibri"/>
        <family val="2"/>
        <scheme val="minor"/>
      </rPr>
      <t>bruta</t>
    </r>
    <r>
      <rPr>
        <b/>
        <sz val="11"/>
        <color theme="1"/>
        <rFont val="Calibri"/>
        <family val="2"/>
        <scheme val="minor"/>
      </rPr>
      <t xml:space="preserve">: </t>
    </r>
  </si>
  <si>
    <t>D1:</t>
  </si>
  <si>
    <t>D2:</t>
  </si>
  <si>
    <t>Moda:</t>
  </si>
  <si>
    <t>∑fi / 2:</t>
  </si>
  <si>
    <t>Posição</t>
  </si>
  <si>
    <t>1ª a 14ª</t>
  </si>
  <si>
    <t>15ª a 28ª</t>
  </si>
  <si>
    <t>29ª a 41ª</t>
  </si>
  <si>
    <t>42ª a 56ª</t>
  </si>
  <si>
    <t>&lt;-Classe mediana</t>
  </si>
  <si>
    <t xml:space="preserve"> =&gt; 4ª classe</t>
  </si>
  <si>
    <t>Md:</t>
  </si>
  <si>
    <r>
      <t xml:space="preserve">fi(xi - </t>
    </r>
    <r>
      <rPr>
        <b/>
        <sz val="11"/>
        <color theme="1"/>
        <rFont val="Arial"/>
        <family val="2"/>
      </rPr>
      <t>ẍ</t>
    </r>
    <r>
      <rPr>
        <b/>
        <sz val="11"/>
        <color theme="1"/>
        <rFont val="Calibri"/>
        <family val="2"/>
      </rPr>
      <t>)</t>
    </r>
    <r>
      <rPr>
        <b/>
        <vertAlign val="superscript"/>
        <sz val="11"/>
        <color theme="1"/>
        <rFont val="Calibri"/>
        <family val="2"/>
      </rPr>
      <t>2</t>
    </r>
  </si>
  <si>
    <t>AT:</t>
  </si>
  <si>
    <t>Medidas de Dispersão:</t>
  </si>
  <si>
    <t>S:</t>
  </si>
  <si>
    <t>S (Dados Brutos)</t>
  </si>
  <si>
    <t>CV[%]: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</si>
</sst>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4" borderId="3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0" borderId="0" xfId="0" applyFont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 de Livros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'Distribuição de Frequência'!$H$17:$H$24</c:f>
              <c:numCache>
                <c:formatCode>General</c:formatCode>
                <c:ptCount val="8"/>
                <c:pt idx="0">
                  <c:v>21</c:v>
                </c:pt>
                <c:pt idx="1">
                  <c:v>33</c:v>
                </c:pt>
                <c:pt idx="2">
                  <c:v>45</c:v>
                </c:pt>
                <c:pt idx="3">
                  <c:v>57</c:v>
                </c:pt>
                <c:pt idx="4">
                  <c:v>69</c:v>
                </c:pt>
                <c:pt idx="5">
                  <c:v>81</c:v>
                </c:pt>
                <c:pt idx="6">
                  <c:v>93</c:v>
                </c:pt>
                <c:pt idx="7">
                  <c:v>105</c:v>
                </c:pt>
              </c:numCache>
            </c:numRef>
          </c:xVal>
          <c:yVal>
            <c:numRef>
              <c:f>'Distribuição de Frequência'!$I$17:$I$24</c:f>
              <c:numCache>
                <c:formatCode>General</c:formatCode>
                <c:ptCount val="8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15</c:v>
                </c:pt>
                <c:pt idx="4">
                  <c:v>15</c:v>
                </c:pt>
                <c:pt idx="5">
                  <c:v>18</c:v>
                </c:pt>
                <c:pt idx="6">
                  <c:v>9</c:v>
                </c:pt>
                <c:pt idx="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A4-491A-A49B-35590113A7E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'Distribuição de Frequência'!$H$17:$H$24</c:f>
              <c:numCache>
                <c:formatCode>General</c:formatCode>
                <c:ptCount val="8"/>
                <c:pt idx="0">
                  <c:v>21</c:v>
                </c:pt>
                <c:pt idx="1">
                  <c:v>33</c:v>
                </c:pt>
                <c:pt idx="2">
                  <c:v>45</c:v>
                </c:pt>
                <c:pt idx="3">
                  <c:v>57</c:v>
                </c:pt>
                <c:pt idx="4">
                  <c:v>69</c:v>
                </c:pt>
                <c:pt idx="5">
                  <c:v>81</c:v>
                </c:pt>
                <c:pt idx="6">
                  <c:v>93</c:v>
                </c:pt>
                <c:pt idx="7">
                  <c:v>105</c:v>
                </c:pt>
              </c:numCache>
            </c:numRef>
          </c:xVal>
          <c:yVal>
            <c:numRef>
              <c:f>'Distribuição de Frequência'!$I$17:$I$24</c:f>
              <c:numCache>
                <c:formatCode>General</c:formatCode>
                <c:ptCount val="8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15</c:v>
                </c:pt>
                <c:pt idx="4">
                  <c:v>15</c:v>
                </c:pt>
                <c:pt idx="5">
                  <c:v>18</c:v>
                </c:pt>
                <c:pt idx="6">
                  <c:v>9</c:v>
                </c:pt>
                <c:pt idx="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4-491A-A49B-35590113A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774351"/>
        <c:axId val="1230697791"/>
      </c:scatterChart>
      <c:valAx>
        <c:axId val="1310774351"/>
        <c:scaling>
          <c:orientation val="minMax"/>
          <c:max val="1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Ponto médio [xi]</a:t>
                </a:r>
              </a:p>
            </c:rich>
          </c:tx>
          <c:layout>
            <c:manualLayout>
              <c:xMode val="edge"/>
              <c:yMode val="edge"/>
              <c:x val="0.36767830500346355"/>
              <c:y val="0.840264790646748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0697791"/>
        <c:crosses val="autoZero"/>
        <c:crossBetween val="midCat"/>
        <c:majorUnit val="21"/>
      </c:valAx>
      <c:valAx>
        <c:axId val="1230697791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Livros Vendidos(fi)</a:t>
                </a:r>
              </a:p>
            </c:rich>
          </c:tx>
          <c:layout>
            <c:manualLayout>
              <c:xMode val="edge"/>
              <c:yMode val="edge"/>
              <c:x val="1.9466903198907811E-2"/>
              <c:y val="0.308767963410514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077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 de Livros</a:t>
            </a:r>
          </a:p>
        </c:rich>
      </c:tx>
      <c:layout>
        <c:manualLayout>
          <c:xMode val="edge"/>
          <c:yMode val="edge"/>
          <c:x val="0.18332811584163691"/>
          <c:y val="6.08359027926352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'Distribuição de Frequência'!$H$17:$H$24</c:f>
              <c:numCache>
                <c:formatCode>General</c:formatCode>
                <c:ptCount val="8"/>
                <c:pt idx="0">
                  <c:v>21</c:v>
                </c:pt>
                <c:pt idx="1">
                  <c:v>33</c:v>
                </c:pt>
                <c:pt idx="2">
                  <c:v>45</c:v>
                </c:pt>
                <c:pt idx="3">
                  <c:v>57</c:v>
                </c:pt>
                <c:pt idx="4">
                  <c:v>69</c:v>
                </c:pt>
                <c:pt idx="5">
                  <c:v>81</c:v>
                </c:pt>
                <c:pt idx="6">
                  <c:v>93</c:v>
                </c:pt>
                <c:pt idx="7">
                  <c:v>105</c:v>
                </c:pt>
              </c:numCache>
            </c:numRef>
          </c:xVal>
          <c:yVal>
            <c:numRef>
              <c:f>'Distribuição de Frequência'!$K$17:$K$24</c:f>
              <c:numCache>
                <c:formatCode>General</c:formatCode>
                <c:ptCount val="8"/>
                <c:pt idx="0">
                  <c:v>14</c:v>
                </c:pt>
                <c:pt idx="1">
                  <c:v>28</c:v>
                </c:pt>
                <c:pt idx="2">
                  <c:v>41</c:v>
                </c:pt>
                <c:pt idx="3">
                  <c:v>56</c:v>
                </c:pt>
                <c:pt idx="4">
                  <c:v>71</c:v>
                </c:pt>
                <c:pt idx="5">
                  <c:v>89</c:v>
                </c:pt>
                <c:pt idx="6">
                  <c:v>98</c:v>
                </c:pt>
                <c:pt idx="7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78-440D-AEDA-269BDA0F6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774351"/>
        <c:axId val="1230697791"/>
      </c:scatterChart>
      <c:valAx>
        <c:axId val="1310774351"/>
        <c:scaling>
          <c:orientation val="minMax"/>
          <c:max val="1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Ponto médio [xi]</a:t>
                </a:r>
              </a:p>
            </c:rich>
          </c:tx>
          <c:layout>
            <c:manualLayout>
              <c:xMode val="edge"/>
              <c:yMode val="edge"/>
              <c:x val="0.36767830500346355"/>
              <c:y val="0.840264790646748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0697791"/>
        <c:crosses val="autoZero"/>
        <c:crossBetween val="midCat"/>
        <c:majorUnit val="21"/>
      </c:valAx>
      <c:valAx>
        <c:axId val="123069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Livros Vendidos(Fi)</a:t>
                </a:r>
              </a:p>
            </c:rich>
          </c:tx>
          <c:layout>
            <c:manualLayout>
              <c:xMode val="edge"/>
              <c:yMode val="edge"/>
              <c:x val="1.9466903198907811E-2"/>
              <c:y val="0.308767963410514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077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wmf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wmf"/><Relationship Id="rId1" Type="http://schemas.openxmlformats.org/officeDocument/2006/relationships/image" Target="../media/image6.w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597585</xdr:colOff>
      <xdr:row>6</xdr:row>
      <xdr:rowOff>24765</xdr:rowOff>
    </xdr:from>
    <xdr:to>
      <xdr:col>17</xdr:col>
      <xdr:colOff>586740</xdr:colOff>
      <xdr:row>16</xdr:row>
      <xdr:rowOff>11137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592162</xdr:colOff>
      <xdr:row>16</xdr:row>
      <xdr:rowOff>22859</xdr:rowOff>
    </xdr:from>
    <xdr:to>
      <xdr:col>17</xdr:col>
      <xdr:colOff>560070</xdr:colOff>
      <xdr:row>26</xdr:row>
      <xdr:rowOff>15826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30480</xdr:colOff>
          <xdr:row>13</xdr:row>
          <xdr:rowOff>74295</xdr:rowOff>
        </xdr:from>
        <xdr:to>
          <xdr:col>16</xdr:col>
          <xdr:colOff>481965</xdr:colOff>
          <xdr:row>16</xdr:row>
          <xdr:rowOff>91440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20089</xdr:colOff>
      <xdr:row>17</xdr:row>
      <xdr:rowOff>92480</xdr:rowOff>
    </xdr:from>
    <xdr:to>
      <xdr:col>18</xdr:col>
      <xdr:colOff>63269</xdr:colOff>
      <xdr:row>23</xdr:row>
      <xdr:rowOff>151654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0289" y="3350030"/>
          <a:ext cx="1877695" cy="1202174"/>
        </a:xfrm>
        <a:prstGeom prst="rect">
          <a:avLst/>
        </a:pr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</xdr:pic>
    <xdr:clientData/>
  </xdr:twoCellAnchor>
  <xdr:twoCellAnchor editAs="oneCell">
    <xdr:from>
      <xdr:col>17</xdr:col>
      <xdr:colOff>30134</xdr:colOff>
      <xdr:row>13</xdr:row>
      <xdr:rowOff>74067</xdr:rowOff>
    </xdr:from>
    <xdr:to>
      <xdr:col>18</xdr:col>
      <xdr:colOff>574618</xdr:colOff>
      <xdr:row>16</xdr:row>
      <xdr:rowOff>152053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534" y="2550567"/>
          <a:ext cx="1154084" cy="659011"/>
        </a:xfrm>
        <a:prstGeom prst="rect">
          <a:avLst/>
        </a:pr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24</xdr:row>
          <xdr:rowOff>81915</xdr:rowOff>
        </xdr:from>
        <xdr:to>
          <xdr:col>19</xdr:col>
          <xdr:colOff>186690</xdr:colOff>
          <xdr:row>30</xdr:row>
          <xdr:rowOff>125730</xdr:rowOff>
        </xdr:to>
        <xdr:sp macro="" textlink="">
          <xdr:nvSpPr>
            <xdr:cNvPr id="1026" name="Imagem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12</xdr:row>
          <xdr:rowOff>161925</xdr:rowOff>
        </xdr:from>
        <xdr:to>
          <xdr:col>15</xdr:col>
          <xdr:colOff>207645</xdr:colOff>
          <xdr:row>15</xdr:row>
          <xdr:rowOff>17145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7B38EC41-F80B-4DEC-ADA5-55DC6318BB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30480</xdr:colOff>
      <xdr:row>16</xdr:row>
      <xdr:rowOff>17145</xdr:rowOff>
    </xdr:from>
    <xdr:to>
      <xdr:col>15</xdr:col>
      <xdr:colOff>208280</xdr:colOff>
      <xdr:row>20</xdr:row>
      <xdr:rowOff>171368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9FD0308-3E8D-4E43-BBD5-983C26022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1480" y="3074670"/>
          <a:ext cx="1825625" cy="958133"/>
        </a:xfrm>
        <a:prstGeom prst="rect">
          <a:avLst/>
        </a:pr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32068</xdr:colOff>
      <xdr:row>22</xdr:row>
      <xdr:rowOff>47944</xdr:rowOff>
    </xdr:from>
    <xdr:to>
      <xdr:col>14</xdr:col>
      <xdr:colOff>722630</xdr:colOff>
      <xdr:row>25</xdr:row>
      <xdr:rowOff>56724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B18AB28C-AC64-40A3-9EA2-AD90D91C3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3068" y="4267519"/>
          <a:ext cx="1300162" cy="561230"/>
        </a:xfrm>
        <a:prstGeom prst="rect">
          <a:avLst/>
        </a:pr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D99A-ACC3-4F6D-A9CF-8863EAC8D614}">
  <dimension ref="A1:AG27"/>
  <sheetViews>
    <sheetView tabSelected="1" zoomScaleNormal="100" workbookViewId="0">
      <selection activeCell="V8" sqref="V8"/>
    </sheetView>
  </sheetViews>
  <sheetFormatPr defaultRowHeight="14.4" x14ac:dyDescent="0.3"/>
  <cols>
    <col min="1" max="1" width="9.88671875" customWidth="1"/>
    <col min="3" max="3" width="7.33203125" customWidth="1"/>
    <col min="4" max="4" width="9.88671875" customWidth="1"/>
    <col min="18" max="18" width="8.77734375" customWidth="1"/>
  </cols>
  <sheetData>
    <row r="1" spans="1:33" ht="15" thickBot="1" x14ac:dyDescent="0.35">
      <c r="A1" s="7" t="s">
        <v>1</v>
      </c>
      <c r="B1" s="25">
        <v>1999</v>
      </c>
      <c r="C1" s="25">
        <v>2000</v>
      </c>
      <c r="D1" s="25">
        <v>2001</v>
      </c>
      <c r="E1" s="25">
        <v>2002</v>
      </c>
      <c r="F1" s="25">
        <v>2003</v>
      </c>
      <c r="G1" s="25">
        <v>2004</v>
      </c>
      <c r="H1" s="25">
        <v>2005</v>
      </c>
      <c r="I1" s="25">
        <v>2006</v>
      </c>
      <c r="J1" s="25">
        <v>2007</v>
      </c>
    </row>
    <row r="2" spans="1:33" ht="15" thickBot="1" x14ac:dyDescent="0.35">
      <c r="A2" s="24" t="s">
        <v>2</v>
      </c>
      <c r="B2" s="2">
        <v>83</v>
      </c>
      <c r="C2" s="2">
        <v>91</v>
      </c>
      <c r="D2" s="2">
        <v>71</v>
      </c>
      <c r="E2" s="2">
        <v>74</v>
      </c>
      <c r="F2" s="2">
        <v>100</v>
      </c>
      <c r="G2" s="2">
        <v>45</v>
      </c>
      <c r="H2" s="2">
        <v>36</v>
      </c>
      <c r="I2" s="2">
        <v>17</v>
      </c>
      <c r="J2" s="2">
        <v>26</v>
      </c>
    </row>
    <row r="3" spans="1:33" ht="15" thickBot="1" x14ac:dyDescent="0.35">
      <c r="A3" s="24" t="s">
        <v>3</v>
      </c>
      <c r="B3" s="2">
        <v>95</v>
      </c>
      <c r="C3" s="2">
        <v>86</v>
      </c>
      <c r="D3" s="2">
        <v>16</v>
      </c>
      <c r="E3" s="2">
        <v>55</v>
      </c>
      <c r="F3" s="2">
        <v>85</v>
      </c>
      <c r="G3" s="2">
        <v>81</v>
      </c>
      <c r="H3" s="2">
        <v>19</v>
      </c>
      <c r="I3" s="2">
        <v>58</v>
      </c>
      <c r="J3" s="2">
        <v>18</v>
      </c>
    </row>
    <row r="4" spans="1:33" ht="15" thickBot="1" x14ac:dyDescent="0.35">
      <c r="A4" s="24" t="s">
        <v>4</v>
      </c>
      <c r="B4" s="2">
        <v>44</v>
      </c>
      <c r="C4" s="2">
        <v>38</v>
      </c>
      <c r="D4" s="2">
        <v>83</v>
      </c>
      <c r="E4" s="2">
        <v>85</v>
      </c>
      <c r="F4" s="2">
        <v>51</v>
      </c>
      <c r="G4" s="2">
        <v>59</v>
      </c>
      <c r="H4" s="2">
        <v>94</v>
      </c>
      <c r="I4" s="2">
        <v>44</v>
      </c>
      <c r="J4" s="2">
        <v>93</v>
      </c>
      <c r="P4" s="3"/>
      <c r="AG4" t="s">
        <v>0</v>
      </c>
    </row>
    <row r="5" spans="1:33" ht="15" thickBot="1" x14ac:dyDescent="0.35">
      <c r="A5" s="24" t="s">
        <v>5</v>
      </c>
      <c r="B5" s="2">
        <v>61</v>
      </c>
      <c r="C5" s="2">
        <v>75</v>
      </c>
      <c r="D5" s="2">
        <v>29</v>
      </c>
      <c r="E5" s="2">
        <v>83</v>
      </c>
      <c r="F5" s="2">
        <v>103</v>
      </c>
      <c r="G5" s="2">
        <v>23</v>
      </c>
      <c r="H5" s="2">
        <v>66</v>
      </c>
      <c r="I5" s="2">
        <v>70</v>
      </c>
      <c r="J5" s="2">
        <v>55</v>
      </c>
    </row>
    <row r="6" spans="1:33" ht="15" thickBot="1" x14ac:dyDescent="0.35">
      <c r="A6" s="24" t="s">
        <v>6</v>
      </c>
      <c r="B6" s="2">
        <v>32</v>
      </c>
      <c r="C6" s="2">
        <v>19</v>
      </c>
      <c r="D6" s="2">
        <v>54</v>
      </c>
      <c r="E6" s="2">
        <v>84</v>
      </c>
      <c r="F6" s="2">
        <v>27</v>
      </c>
      <c r="G6" s="2">
        <v>78</v>
      </c>
      <c r="H6" s="2">
        <v>28</v>
      </c>
      <c r="I6" s="2">
        <v>40</v>
      </c>
      <c r="J6" s="2">
        <v>81</v>
      </c>
    </row>
    <row r="7" spans="1:33" ht="15" thickBot="1" x14ac:dyDescent="0.35">
      <c r="A7" s="24" t="s">
        <v>7</v>
      </c>
      <c r="B7" s="2">
        <v>33</v>
      </c>
      <c r="C7" s="2">
        <v>45</v>
      </c>
      <c r="D7" s="2">
        <v>68</v>
      </c>
      <c r="E7" s="2">
        <v>108</v>
      </c>
      <c r="F7" s="2">
        <v>89</v>
      </c>
      <c r="G7" s="2">
        <v>33</v>
      </c>
      <c r="H7" s="2">
        <v>106</v>
      </c>
      <c r="I7" s="2">
        <v>34</v>
      </c>
      <c r="J7" s="2">
        <v>59</v>
      </c>
    </row>
    <row r="8" spans="1:33" ht="15" thickBot="1" x14ac:dyDescent="0.35">
      <c r="A8" s="24" t="s">
        <v>8</v>
      </c>
      <c r="B8" s="2">
        <v>24</v>
      </c>
      <c r="C8" s="2">
        <v>86</v>
      </c>
      <c r="D8" s="2">
        <v>105</v>
      </c>
      <c r="E8" s="2">
        <v>94</v>
      </c>
      <c r="F8" s="2">
        <v>62</v>
      </c>
      <c r="G8" s="2">
        <v>72</v>
      </c>
      <c r="H8" s="2">
        <v>60</v>
      </c>
      <c r="I8" s="2">
        <v>72</v>
      </c>
      <c r="J8" s="2">
        <v>17</v>
      </c>
    </row>
    <row r="9" spans="1:33" ht="15" thickBot="1" x14ac:dyDescent="0.35">
      <c r="A9" s="24" t="s">
        <v>9</v>
      </c>
      <c r="B9" s="2">
        <v>24</v>
      </c>
      <c r="C9" s="2">
        <v>88</v>
      </c>
      <c r="D9" s="2">
        <v>100</v>
      </c>
      <c r="E9" s="2">
        <v>103</v>
      </c>
      <c r="F9" s="2">
        <v>59</v>
      </c>
      <c r="G9" s="2">
        <v>49</v>
      </c>
      <c r="H9" s="2">
        <v>39</v>
      </c>
      <c r="I9" s="2">
        <v>32</v>
      </c>
      <c r="J9" s="2">
        <v>44</v>
      </c>
    </row>
    <row r="10" spans="1:33" ht="15" thickBot="1" x14ac:dyDescent="0.35">
      <c r="A10" s="24" t="s">
        <v>10</v>
      </c>
      <c r="B10" s="2">
        <v>70</v>
      </c>
      <c r="C10" s="2">
        <v>85</v>
      </c>
      <c r="D10" s="2">
        <v>56</v>
      </c>
      <c r="E10" s="2">
        <v>73</v>
      </c>
      <c r="F10" s="2">
        <v>36</v>
      </c>
      <c r="G10" s="2">
        <v>47</v>
      </c>
      <c r="H10" s="2">
        <v>15</v>
      </c>
      <c r="I10" s="2">
        <v>104</v>
      </c>
      <c r="J10" s="2">
        <v>45</v>
      </c>
    </row>
    <row r="11" spans="1:33" ht="15" thickBot="1" x14ac:dyDescent="0.35">
      <c r="A11" s="24" t="s">
        <v>11</v>
      </c>
      <c r="B11" s="2">
        <v>82</v>
      </c>
      <c r="C11" s="2">
        <v>91</v>
      </c>
      <c r="D11" s="2">
        <v>68</v>
      </c>
      <c r="E11" s="2">
        <v>61</v>
      </c>
      <c r="F11" s="2">
        <v>89</v>
      </c>
      <c r="G11" s="2">
        <v>86</v>
      </c>
      <c r="H11" s="2">
        <v>20</v>
      </c>
      <c r="I11" s="2">
        <v>107</v>
      </c>
      <c r="J11" s="2">
        <v>32</v>
      </c>
    </row>
    <row r="12" spans="1:33" ht="15" thickBot="1" x14ac:dyDescent="0.35">
      <c r="A12" s="24" t="s">
        <v>12</v>
      </c>
      <c r="B12" s="2">
        <v>48</v>
      </c>
      <c r="C12" s="2">
        <v>19</v>
      </c>
      <c r="D12" s="2">
        <v>35</v>
      </c>
      <c r="E12" s="2">
        <v>81</v>
      </c>
      <c r="F12" s="2">
        <v>74</v>
      </c>
      <c r="G12" s="2">
        <v>80</v>
      </c>
      <c r="H12" s="2">
        <v>49</v>
      </c>
      <c r="I12" s="2">
        <v>72</v>
      </c>
      <c r="J12" s="2">
        <v>63</v>
      </c>
    </row>
    <row r="13" spans="1:33" ht="15" thickBot="1" x14ac:dyDescent="0.35">
      <c r="A13" s="24" t="s">
        <v>13</v>
      </c>
      <c r="B13" s="2">
        <v>105</v>
      </c>
      <c r="C13" s="2">
        <v>41</v>
      </c>
      <c r="D13" s="2">
        <v>85</v>
      </c>
      <c r="E13" s="2">
        <v>58</v>
      </c>
      <c r="F13" s="2">
        <v>23</v>
      </c>
      <c r="G13" s="2">
        <v>34</v>
      </c>
      <c r="H13" s="2">
        <v>66</v>
      </c>
      <c r="I13" s="2">
        <v>62</v>
      </c>
      <c r="J13" s="2">
        <v>70</v>
      </c>
    </row>
    <row r="14" spans="1:33" x14ac:dyDescent="0.3">
      <c r="A14" s="13"/>
    </row>
    <row r="15" spans="1:33" ht="15.6" x14ac:dyDescent="0.3">
      <c r="A15" s="8" t="s">
        <v>14</v>
      </c>
      <c r="B15" s="9">
        <v>8</v>
      </c>
      <c r="D15" s="10"/>
      <c r="E15" s="10"/>
      <c r="F15" s="10"/>
      <c r="G15" s="10"/>
      <c r="H15" s="10"/>
      <c r="I15" s="10"/>
      <c r="J15" s="10"/>
      <c r="K15" s="10"/>
      <c r="R15" s="3"/>
    </row>
    <row r="16" spans="1:33" ht="15.6" x14ac:dyDescent="0.3">
      <c r="A16" s="8" t="s">
        <v>22</v>
      </c>
      <c r="B16" s="16">
        <f>MIN(B2:J13)</f>
        <v>15</v>
      </c>
      <c r="D16" s="19" t="s">
        <v>15</v>
      </c>
      <c r="E16" s="27" t="s">
        <v>28</v>
      </c>
      <c r="F16" s="28"/>
      <c r="G16" s="29"/>
      <c r="H16" s="19" t="s">
        <v>16</v>
      </c>
      <c r="I16" s="19" t="s">
        <v>17</v>
      </c>
      <c r="J16" s="19" t="s">
        <v>18</v>
      </c>
      <c r="K16" s="19" t="s">
        <v>20</v>
      </c>
      <c r="L16" s="20" t="s">
        <v>19</v>
      </c>
    </row>
    <row r="17" spans="1:22" ht="15.6" x14ac:dyDescent="0.3">
      <c r="A17" s="17" t="s">
        <v>23</v>
      </c>
      <c r="B17" s="16">
        <f>MAX(B2:J13)</f>
        <v>108</v>
      </c>
      <c r="D17" s="1">
        <v>1</v>
      </c>
      <c r="E17" s="1">
        <v>15</v>
      </c>
      <c r="F17" s="1" t="s">
        <v>21</v>
      </c>
      <c r="G17" s="1">
        <f>E17+$B$20</f>
        <v>27</v>
      </c>
      <c r="H17" s="1">
        <f>(E17+G17)/2</f>
        <v>21</v>
      </c>
      <c r="I17" s="1">
        <f>COUNTIFS($B$2:$J$13,"&gt;="&amp;E17,$B$2:$J$13,"&lt;"&amp;G17)</f>
        <v>14</v>
      </c>
      <c r="J17" s="21">
        <f>I17/$I$25</f>
        <v>0.12962962962962962</v>
      </c>
      <c r="K17" s="1">
        <f>I17</f>
        <v>14</v>
      </c>
      <c r="L17" s="21">
        <f>J17</f>
        <v>0.12962962962962962</v>
      </c>
    </row>
    <row r="18" spans="1:22" ht="15.6" x14ac:dyDescent="0.3">
      <c r="A18" s="8" t="s">
        <v>25</v>
      </c>
      <c r="B18" s="15">
        <f>B17-B16</f>
        <v>93</v>
      </c>
      <c r="D18" s="1">
        <v>2</v>
      </c>
      <c r="E18" s="1">
        <f>G17</f>
        <v>27</v>
      </c>
      <c r="F18" s="1" t="s">
        <v>21</v>
      </c>
      <c r="G18" s="1">
        <f t="shared" ref="G18:G24" si="0">E18+$B$20</f>
        <v>39</v>
      </c>
      <c r="H18" s="1">
        <f t="shared" ref="H18:H24" si="1">(E18+G18)/2</f>
        <v>33</v>
      </c>
      <c r="I18" s="1">
        <f t="shared" ref="I18:I24" si="2">COUNTIFS($B$2:$J$13,"&gt;="&amp;E18,$B$2:$J$13,"&lt;"&amp;G18)</f>
        <v>14</v>
      </c>
      <c r="J18" s="21">
        <f t="shared" ref="J18:J24" si="3">I18/$I$25</f>
        <v>0.12962962962962962</v>
      </c>
      <c r="K18" s="1">
        <f>K17+I18</f>
        <v>28</v>
      </c>
      <c r="L18" s="21">
        <f>L17+J18</f>
        <v>0.25925925925925924</v>
      </c>
    </row>
    <row r="19" spans="1:22" ht="15.6" x14ac:dyDescent="0.3">
      <c r="A19" s="8" t="s">
        <v>24</v>
      </c>
      <c r="B19" s="18">
        <f>B18/B15</f>
        <v>11.625</v>
      </c>
      <c r="D19" s="1">
        <v>3</v>
      </c>
      <c r="E19" s="1">
        <f>G18</f>
        <v>39</v>
      </c>
      <c r="F19" s="1" t="s">
        <v>21</v>
      </c>
      <c r="G19" s="1">
        <f t="shared" si="0"/>
        <v>51</v>
      </c>
      <c r="H19" s="1">
        <f t="shared" si="1"/>
        <v>45</v>
      </c>
      <c r="I19" s="1">
        <f t="shared" si="2"/>
        <v>13</v>
      </c>
      <c r="J19" s="21">
        <f t="shared" si="3"/>
        <v>0.12037037037037036</v>
      </c>
      <c r="K19" s="1">
        <f t="shared" ref="K19:L24" si="4">K18+I19</f>
        <v>41</v>
      </c>
      <c r="L19" s="21">
        <f t="shared" si="4"/>
        <v>0.37962962962962959</v>
      </c>
    </row>
    <row r="20" spans="1:22" ht="15.6" x14ac:dyDescent="0.3">
      <c r="A20" s="8" t="s">
        <v>26</v>
      </c>
      <c r="B20" s="15">
        <v>12</v>
      </c>
      <c r="D20" s="1">
        <v>4</v>
      </c>
      <c r="E20" s="1">
        <f t="shared" ref="E20:E24" si="5">G19</f>
        <v>51</v>
      </c>
      <c r="F20" s="1" t="s">
        <v>21</v>
      </c>
      <c r="G20" s="1">
        <f t="shared" si="0"/>
        <v>63</v>
      </c>
      <c r="H20" s="1">
        <f t="shared" si="1"/>
        <v>57</v>
      </c>
      <c r="I20" s="1">
        <f t="shared" si="2"/>
        <v>15</v>
      </c>
      <c r="J20" s="21">
        <f t="shared" si="3"/>
        <v>0.1388888888888889</v>
      </c>
      <c r="K20" s="1">
        <f t="shared" si="4"/>
        <v>56</v>
      </c>
      <c r="L20" s="21">
        <f t="shared" si="4"/>
        <v>0.51851851851851849</v>
      </c>
    </row>
    <row r="21" spans="1:22" x14ac:dyDescent="0.3">
      <c r="A21" s="14"/>
      <c r="B21" s="15"/>
      <c r="D21" s="1">
        <v>5</v>
      </c>
      <c r="E21" s="1">
        <f t="shared" si="5"/>
        <v>63</v>
      </c>
      <c r="F21" s="1" t="s">
        <v>21</v>
      </c>
      <c r="G21" s="1">
        <f t="shared" si="0"/>
        <v>75</v>
      </c>
      <c r="H21" s="1">
        <f t="shared" si="1"/>
        <v>69</v>
      </c>
      <c r="I21" s="1">
        <f t="shared" si="2"/>
        <v>15</v>
      </c>
      <c r="J21" s="21">
        <f t="shared" si="3"/>
        <v>0.1388888888888889</v>
      </c>
      <c r="K21" s="1">
        <f t="shared" si="4"/>
        <v>71</v>
      </c>
      <c r="L21" s="21">
        <f t="shared" si="4"/>
        <v>0.65740740740740744</v>
      </c>
    </row>
    <row r="22" spans="1:22" x14ac:dyDescent="0.3">
      <c r="A22" s="14"/>
      <c r="D22" s="1">
        <v>6</v>
      </c>
      <c r="E22" s="1">
        <f t="shared" si="5"/>
        <v>75</v>
      </c>
      <c r="F22" s="1" t="s">
        <v>21</v>
      </c>
      <c r="G22" s="1">
        <f t="shared" si="0"/>
        <v>87</v>
      </c>
      <c r="H22" s="1">
        <f t="shared" si="1"/>
        <v>81</v>
      </c>
      <c r="I22" s="1">
        <f t="shared" si="2"/>
        <v>18</v>
      </c>
      <c r="J22" s="21">
        <f t="shared" si="3"/>
        <v>0.16666666666666666</v>
      </c>
      <c r="K22" s="1">
        <f t="shared" si="4"/>
        <v>89</v>
      </c>
      <c r="L22" s="21">
        <f t="shared" si="4"/>
        <v>0.82407407407407407</v>
      </c>
      <c r="N22" s="4"/>
    </row>
    <row r="23" spans="1:22" x14ac:dyDescent="0.3">
      <c r="A23" s="14"/>
      <c r="D23" s="1">
        <v>7</v>
      </c>
      <c r="E23" s="1">
        <f t="shared" si="5"/>
        <v>87</v>
      </c>
      <c r="F23" s="1" t="s">
        <v>21</v>
      </c>
      <c r="G23" s="1">
        <f t="shared" si="0"/>
        <v>99</v>
      </c>
      <c r="H23" s="1">
        <f t="shared" si="1"/>
        <v>93</v>
      </c>
      <c r="I23" s="1">
        <f t="shared" si="2"/>
        <v>9</v>
      </c>
      <c r="J23" s="21">
        <f t="shared" si="3"/>
        <v>8.3333333333333329E-2</v>
      </c>
      <c r="K23" s="1">
        <f t="shared" si="4"/>
        <v>98</v>
      </c>
      <c r="L23" s="21">
        <f t="shared" si="4"/>
        <v>0.90740740740740744</v>
      </c>
      <c r="N23" s="4"/>
    </row>
    <row r="24" spans="1:22" x14ac:dyDescent="0.3">
      <c r="D24" s="1">
        <v>8</v>
      </c>
      <c r="E24" s="1">
        <f t="shared" si="5"/>
        <v>99</v>
      </c>
      <c r="F24" s="1" t="s">
        <v>21</v>
      </c>
      <c r="G24" s="1">
        <f t="shared" si="0"/>
        <v>111</v>
      </c>
      <c r="H24" s="1">
        <f t="shared" si="1"/>
        <v>105</v>
      </c>
      <c r="I24" s="1">
        <f t="shared" si="2"/>
        <v>10</v>
      </c>
      <c r="J24" s="21">
        <f t="shared" si="3"/>
        <v>9.2592592592592587E-2</v>
      </c>
      <c r="K24" s="1">
        <f t="shared" si="4"/>
        <v>108</v>
      </c>
      <c r="L24" s="23">
        <f t="shared" si="4"/>
        <v>1</v>
      </c>
      <c r="N24" s="4"/>
    </row>
    <row r="25" spans="1:22" x14ac:dyDescent="0.3">
      <c r="D25" s="30"/>
      <c r="E25" s="31"/>
      <c r="F25" s="31"/>
      <c r="G25" s="31"/>
      <c r="H25" s="32"/>
      <c r="I25" s="1">
        <f>SUM(I17:I24)</f>
        <v>108</v>
      </c>
      <c r="J25" s="22">
        <f>SUM(J17:J24)</f>
        <v>1</v>
      </c>
      <c r="K25" s="12" t="s">
        <v>27</v>
      </c>
      <c r="L25" s="12" t="s">
        <v>27</v>
      </c>
      <c r="N25" s="4"/>
    </row>
    <row r="26" spans="1:22" x14ac:dyDescent="0.3">
      <c r="D26" s="11"/>
      <c r="E26" s="11"/>
      <c r="F26" s="11"/>
      <c r="G26" s="11"/>
      <c r="H26" s="11"/>
      <c r="I26" s="11"/>
      <c r="J26" s="11"/>
      <c r="K26" s="11"/>
      <c r="L26" s="11"/>
      <c r="N26" s="6"/>
      <c r="T26" s="3"/>
      <c r="U26" s="3"/>
      <c r="V26" s="3"/>
    </row>
    <row r="27" spans="1:22" x14ac:dyDescent="0.3">
      <c r="N27" s="5"/>
      <c r="T27" s="3"/>
      <c r="U27" s="3"/>
      <c r="V27" s="3"/>
    </row>
  </sheetData>
  <mergeCells count="2">
    <mergeCell ref="E16:G16"/>
    <mergeCell ref="D25:H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3380-2E44-4975-816F-467BCF244A96}">
  <dimension ref="A1:AG33"/>
  <sheetViews>
    <sheetView zoomScaleNormal="100" workbookViewId="0">
      <selection activeCell="B24" sqref="B24"/>
    </sheetView>
  </sheetViews>
  <sheetFormatPr defaultRowHeight="14.4" x14ac:dyDescent="0.3"/>
  <cols>
    <col min="1" max="1" width="9.88671875" customWidth="1"/>
    <col min="3" max="3" width="7.33203125" customWidth="1"/>
    <col min="4" max="4" width="9.88671875" customWidth="1"/>
    <col min="5" max="5" width="8.88671875" customWidth="1"/>
    <col min="6" max="6" width="9.5546875" customWidth="1"/>
  </cols>
  <sheetData>
    <row r="1" spans="1:33" ht="15" thickBot="1" x14ac:dyDescent="0.35">
      <c r="A1" s="7" t="s">
        <v>1</v>
      </c>
      <c r="B1" s="25">
        <v>1999</v>
      </c>
      <c r="C1" s="25">
        <v>2000</v>
      </c>
      <c r="D1" s="25">
        <v>2001</v>
      </c>
      <c r="E1" s="25">
        <v>2002</v>
      </c>
      <c r="F1" s="25">
        <v>2003</v>
      </c>
      <c r="G1" s="25">
        <v>2004</v>
      </c>
      <c r="H1" s="25">
        <v>2005</v>
      </c>
      <c r="I1" s="25">
        <v>2006</v>
      </c>
      <c r="J1" s="25">
        <v>2007</v>
      </c>
    </row>
    <row r="2" spans="1:33" ht="15" thickBot="1" x14ac:dyDescent="0.35">
      <c r="A2" s="24" t="s">
        <v>2</v>
      </c>
      <c r="B2" s="2">
        <v>83</v>
      </c>
      <c r="C2" s="2">
        <v>91</v>
      </c>
      <c r="D2" s="2">
        <v>71</v>
      </c>
      <c r="E2" s="2">
        <v>74</v>
      </c>
      <c r="F2" s="2">
        <v>100</v>
      </c>
      <c r="G2" s="2">
        <v>45</v>
      </c>
      <c r="H2" s="2">
        <v>36</v>
      </c>
      <c r="I2" s="2">
        <v>17</v>
      </c>
      <c r="J2" s="2">
        <v>26</v>
      </c>
    </row>
    <row r="3" spans="1:33" ht="15" thickBot="1" x14ac:dyDescent="0.35">
      <c r="A3" s="24" t="s">
        <v>3</v>
      </c>
      <c r="B3" s="2">
        <v>95</v>
      </c>
      <c r="C3" s="2">
        <v>86</v>
      </c>
      <c r="D3" s="2">
        <v>16</v>
      </c>
      <c r="E3" s="2">
        <v>55</v>
      </c>
      <c r="F3" s="2">
        <v>85</v>
      </c>
      <c r="G3" s="2">
        <v>81</v>
      </c>
      <c r="H3" s="2">
        <v>19</v>
      </c>
      <c r="I3" s="2">
        <v>58</v>
      </c>
      <c r="J3" s="2">
        <v>18</v>
      </c>
    </row>
    <row r="4" spans="1:33" ht="15" thickBot="1" x14ac:dyDescent="0.35">
      <c r="A4" s="24" t="s">
        <v>4</v>
      </c>
      <c r="B4" s="2">
        <v>44</v>
      </c>
      <c r="C4" s="2">
        <v>38</v>
      </c>
      <c r="D4" s="2">
        <v>83</v>
      </c>
      <c r="E4" s="2">
        <v>85</v>
      </c>
      <c r="F4" s="2">
        <v>51</v>
      </c>
      <c r="G4" s="2">
        <v>59</v>
      </c>
      <c r="H4" s="2">
        <v>94</v>
      </c>
      <c r="I4" s="2">
        <v>44</v>
      </c>
      <c r="J4" s="2">
        <v>93</v>
      </c>
      <c r="P4" s="3"/>
      <c r="AG4" t="s">
        <v>0</v>
      </c>
    </row>
    <row r="5" spans="1:33" ht="15" thickBot="1" x14ac:dyDescent="0.35">
      <c r="A5" s="24" t="s">
        <v>5</v>
      </c>
      <c r="B5" s="2">
        <v>61</v>
      </c>
      <c r="C5" s="2">
        <v>75</v>
      </c>
      <c r="D5" s="2">
        <v>29</v>
      </c>
      <c r="E5" s="2">
        <v>83</v>
      </c>
      <c r="F5" s="2">
        <v>103</v>
      </c>
      <c r="G5" s="2">
        <v>23</v>
      </c>
      <c r="H5" s="2">
        <v>66</v>
      </c>
      <c r="I5" s="2">
        <v>70</v>
      </c>
      <c r="J5" s="2">
        <v>55</v>
      </c>
    </row>
    <row r="6" spans="1:33" ht="15" thickBot="1" x14ac:dyDescent="0.35">
      <c r="A6" s="24" t="s">
        <v>6</v>
      </c>
      <c r="B6" s="2">
        <v>32</v>
      </c>
      <c r="C6" s="2">
        <v>19</v>
      </c>
      <c r="D6" s="2">
        <v>54</v>
      </c>
      <c r="E6" s="2">
        <v>84</v>
      </c>
      <c r="F6" s="2">
        <v>27</v>
      </c>
      <c r="G6" s="2">
        <v>78</v>
      </c>
      <c r="H6" s="2">
        <v>28</v>
      </c>
      <c r="I6" s="2">
        <v>40</v>
      </c>
      <c r="J6" s="2">
        <v>81</v>
      </c>
    </row>
    <row r="7" spans="1:33" ht="15" thickBot="1" x14ac:dyDescent="0.35">
      <c r="A7" s="24" t="s">
        <v>7</v>
      </c>
      <c r="B7" s="2">
        <v>33</v>
      </c>
      <c r="C7" s="2">
        <v>45</v>
      </c>
      <c r="D7" s="2">
        <v>68</v>
      </c>
      <c r="E7" s="2">
        <v>108</v>
      </c>
      <c r="F7" s="2">
        <v>89</v>
      </c>
      <c r="G7" s="2">
        <v>33</v>
      </c>
      <c r="H7" s="2">
        <v>106</v>
      </c>
      <c r="I7" s="2">
        <v>34</v>
      </c>
      <c r="J7" s="2">
        <v>59</v>
      </c>
    </row>
    <row r="8" spans="1:33" ht="15" thickBot="1" x14ac:dyDescent="0.35">
      <c r="A8" s="24" t="s">
        <v>8</v>
      </c>
      <c r="B8" s="2">
        <v>24</v>
      </c>
      <c r="C8" s="2">
        <v>86</v>
      </c>
      <c r="D8" s="2">
        <v>105</v>
      </c>
      <c r="E8" s="2">
        <v>94</v>
      </c>
      <c r="F8" s="2">
        <v>62</v>
      </c>
      <c r="G8" s="2">
        <v>72</v>
      </c>
      <c r="H8" s="2">
        <v>60</v>
      </c>
      <c r="I8" s="2">
        <v>72</v>
      </c>
      <c r="J8" s="2">
        <v>17</v>
      </c>
    </row>
    <row r="9" spans="1:33" ht="15" thickBot="1" x14ac:dyDescent="0.35">
      <c r="A9" s="24" t="s">
        <v>9</v>
      </c>
      <c r="B9" s="2">
        <v>24</v>
      </c>
      <c r="C9" s="2">
        <v>88</v>
      </c>
      <c r="D9" s="2">
        <v>100</v>
      </c>
      <c r="E9" s="2">
        <v>103</v>
      </c>
      <c r="F9" s="2">
        <v>59</v>
      </c>
      <c r="G9" s="2">
        <v>49</v>
      </c>
      <c r="H9" s="2">
        <v>39</v>
      </c>
      <c r="I9" s="2">
        <v>32</v>
      </c>
      <c r="J9" s="2">
        <v>44</v>
      </c>
    </row>
    <row r="10" spans="1:33" ht="15" thickBot="1" x14ac:dyDescent="0.35">
      <c r="A10" s="24" t="s">
        <v>10</v>
      </c>
      <c r="B10" s="2">
        <v>70</v>
      </c>
      <c r="C10" s="2">
        <v>85</v>
      </c>
      <c r="D10" s="2">
        <v>56</v>
      </c>
      <c r="E10" s="2">
        <v>73</v>
      </c>
      <c r="F10" s="2">
        <v>36</v>
      </c>
      <c r="G10" s="2">
        <v>47</v>
      </c>
      <c r="H10" s="2">
        <v>15</v>
      </c>
      <c r="I10" s="2">
        <v>104</v>
      </c>
      <c r="J10" s="2">
        <v>45</v>
      </c>
    </row>
    <row r="11" spans="1:33" ht="15" thickBot="1" x14ac:dyDescent="0.35">
      <c r="A11" s="24" t="s">
        <v>11</v>
      </c>
      <c r="B11" s="2">
        <v>82</v>
      </c>
      <c r="C11" s="2">
        <v>91</v>
      </c>
      <c r="D11" s="2">
        <v>68</v>
      </c>
      <c r="E11" s="2">
        <v>61</v>
      </c>
      <c r="F11" s="2">
        <v>89</v>
      </c>
      <c r="G11" s="2">
        <v>86</v>
      </c>
      <c r="H11" s="2">
        <v>20</v>
      </c>
      <c r="I11" s="2">
        <v>107</v>
      </c>
      <c r="J11" s="2">
        <v>32</v>
      </c>
    </row>
    <row r="12" spans="1:33" ht="15" thickBot="1" x14ac:dyDescent="0.35">
      <c r="A12" s="24" t="s">
        <v>12</v>
      </c>
      <c r="B12" s="2">
        <v>48</v>
      </c>
      <c r="C12" s="2">
        <v>19</v>
      </c>
      <c r="D12" s="2">
        <v>35</v>
      </c>
      <c r="E12" s="2">
        <v>81</v>
      </c>
      <c r="F12" s="2">
        <v>74</v>
      </c>
      <c r="G12" s="2">
        <v>80</v>
      </c>
      <c r="H12" s="2">
        <v>49</v>
      </c>
      <c r="I12" s="2">
        <v>72</v>
      </c>
      <c r="J12" s="2">
        <v>63</v>
      </c>
    </row>
    <row r="13" spans="1:33" ht="15" thickBot="1" x14ac:dyDescent="0.35">
      <c r="A13" s="24" t="s">
        <v>13</v>
      </c>
      <c r="B13" s="2">
        <v>105</v>
      </c>
      <c r="C13" s="2">
        <v>41</v>
      </c>
      <c r="D13" s="2">
        <v>85</v>
      </c>
      <c r="E13" s="2">
        <v>58</v>
      </c>
      <c r="F13" s="2">
        <v>23</v>
      </c>
      <c r="G13" s="2">
        <v>34</v>
      </c>
      <c r="H13" s="2">
        <v>66</v>
      </c>
      <c r="I13" s="2">
        <v>62</v>
      </c>
      <c r="J13" s="2">
        <v>70</v>
      </c>
    </row>
    <row r="14" spans="1:33" x14ac:dyDescent="0.3">
      <c r="A14" s="13"/>
    </row>
    <row r="15" spans="1:33" ht="15.6" x14ac:dyDescent="0.3">
      <c r="A15" s="8" t="s">
        <v>14</v>
      </c>
      <c r="B15" s="9">
        <v>8</v>
      </c>
      <c r="D15" s="10"/>
      <c r="E15" s="10"/>
      <c r="F15" s="10"/>
      <c r="G15" s="10"/>
      <c r="H15" s="10"/>
      <c r="I15" s="10"/>
      <c r="J15" s="10"/>
      <c r="K15" s="10"/>
      <c r="R15" s="3"/>
    </row>
    <row r="16" spans="1:33" ht="15.6" x14ac:dyDescent="0.3">
      <c r="A16" s="8" t="s">
        <v>22</v>
      </c>
      <c r="B16" s="46">
        <f>MIN(B2:J13)</f>
        <v>15</v>
      </c>
      <c r="D16" s="19" t="s">
        <v>15</v>
      </c>
      <c r="E16" s="27" t="s">
        <v>28</v>
      </c>
      <c r="F16" s="28"/>
      <c r="G16" s="29"/>
      <c r="H16" s="19" t="s">
        <v>16</v>
      </c>
      <c r="I16" s="19" t="s">
        <v>17</v>
      </c>
      <c r="J16" s="19" t="s">
        <v>30</v>
      </c>
      <c r="K16" s="19" t="s">
        <v>20</v>
      </c>
      <c r="L16" s="34" t="s">
        <v>38</v>
      </c>
    </row>
    <row r="17" spans="1:14" ht="15.6" x14ac:dyDescent="0.3">
      <c r="A17" s="8" t="s">
        <v>23</v>
      </c>
      <c r="B17" s="46">
        <f>MAX(B2:J13)</f>
        <v>108</v>
      </c>
      <c r="D17" s="1">
        <v>1</v>
      </c>
      <c r="E17" s="1">
        <v>15</v>
      </c>
      <c r="F17" s="1" t="s">
        <v>21</v>
      </c>
      <c r="G17" s="1">
        <f>E17+$B$20</f>
        <v>27</v>
      </c>
      <c r="H17" s="1">
        <f>(E17+G17)/2</f>
        <v>21</v>
      </c>
      <c r="I17" s="1">
        <f>COUNTIFS($B$2:$J$13,"&gt;="&amp;E17,$B$2:$J$13,"&lt;"&amp;G17)</f>
        <v>14</v>
      </c>
      <c r="J17" s="23">
        <f>H17*I17</f>
        <v>294</v>
      </c>
      <c r="K17" s="1">
        <f>I17</f>
        <v>14</v>
      </c>
      <c r="L17" s="1" t="s">
        <v>39</v>
      </c>
    </row>
    <row r="18" spans="1:14" ht="15.6" x14ac:dyDescent="0.3">
      <c r="A18" s="8" t="s">
        <v>25</v>
      </c>
      <c r="B18" s="47">
        <f>B17-B16</f>
        <v>93</v>
      </c>
      <c r="D18" s="1">
        <v>2</v>
      </c>
      <c r="E18" s="1">
        <f>G17</f>
        <v>27</v>
      </c>
      <c r="F18" s="1" t="s">
        <v>21</v>
      </c>
      <c r="G18" s="1">
        <f t="shared" ref="G18:G24" si="0">E18+$B$20</f>
        <v>39</v>
      </c>
      <c r="H18" s="1">
        <f t="shared" ref="H18:H24" si="1">(E18+G18)/2</f>
        <v>33</v>
      </c>
      <c r="I18" s="1">
        <f t="shared" ref="I18:I24" si="2">COUNTIFS($B$2:$J$13,"&gt;="&amp;E18,$B$2:$J$13,"&lt;"&amp;G18)</f>
        <v>14</v>
      </c>
      <c r="J18" s="23">
        <f t="shared" ref="J18:J24" si="3">H18*I18</f>
        <v>462</v>
      </c>
      <c r="K18" s="1">
        <f t="shared" ref="K18:K24" si="4">K17+I18</f>
        <v>28</v>
      </c>
      <c r="L18" s="1" t="s">
        <v>40</v>
      </c>
    </row>
    <row r="19" spans="1:14" ht="15.6" x14ac:dyDescent="0.3">
      <c r="A19" s="8" t="s">
        <v>24</v>
      </c>
      <c r="B19" s="48">
        <f>B18/B15</f>
        <v>11.625</v>
      </c>
      <c r="D19" s="1">
        <v>3</v>
      </c>
      <c r="E19" s="1">
        <f>G18</f>
        <v>39</v>
      </c>
      <c r="F19" s="1" t="s">
        <v>21</v>
      </c>
      <c r="G19" s="1">
        <f t="shared" si="0"/>
        <v>51</v>
      </c>
      <c r="H19" s="1">
        <f t="shared" si="1"/>
        <v>45</v>
      </c>
      <c r="I19" s="1">
        <f t="shared" si="2"/>
        <v>13</v>
      </c>
      <c r="J19" s="23">
        <f t="shared" si="3"/>
        <v>585</v>
      </c>
      <c r="K19" s="1">
        <f t="shared" si="4"/>
        <v>41</v>
      </c>
      <c r="L19" s="1" t="s">
        <v>41</v>
      </c>
    </row>
    <row r="20" spans="1:14" ht="15.6" x14ac:dyDescent="0.3">
      <c r="A20" s="8" t="s">
        <v>26</v>
      </c>
      <c r="B20" s="47">
        <v>12</v>
      </c>
      <c r="D20" s="1">
        <v>4</v>
      </c>
      <c r="E20" s="1">
        <f t="shared" ref="E20:E24" si="5">G19</f>
        <v>51</v>
      </c>
      <c r="F20" s="1" t="s">
        <v>21</v>
      </c>
      <c r="G20" s="1">
        <f t="shared" si="0"/>
        <v>63</v>
      </c>
      <c r="H20" s="1">
        <f t="shared" si="1"/>
        <v>57</v>
      </c>
      <c r="I20" s="1">
        <f t="shared" si="2"/>
        <v>15</v>
      </c>
      <c r="J20" s="23">
        <f t="shared" si="3"/>
        <v>855</v>
      </c>
      <c r="K20" s="1">
        <f t="shared" si="4"/>
        <v>56</v>
      </c>
      <c r="L20" s="1" t="s">
        <v>42</v>
      </c>
      <c r="M20" s="26" t="s">
        <v>43</v>
      </c>
    </row>
    <row r="21" spans="1:14" x14ac:dyDescent="0.3">
      <c r="A21" s="14"/>
      <c r="B21" s="15"/>
      <c r="D21" s="1">
        <v>5</v>
      </c>
      <c r="E21" s="1">
        <f t="shared" si="5"/>
        <v>63</v>
      </c>
      <c r="F21" s="1" t="s">
        <v>21</v>
      </c>
      <c r="G21" s="1">
        <f t="shared" si="0"/>
        <v>75</v>
      </c>
      <c r="H21" s="1">
        <f t="shared" si="1"/>
        <v>69</v>
      </c>
      <c r="I21" s="1">
        <f t="shared" si="2"/>
        <v>15</v>
      </c>
      <c r="J21" s="23">
        <f t="shared" si="3"/>
        <v>1035</v>
      </c>
      <c r="K21" s="1">
        <f t="shared" si="4"/>
        <v>71</v>
      </c>
      <c r="L21" s="1"/>
    </row>
    <row r="22" spans="1:14" x14ac:dyDescent="0.3">
      <c r="A22" s="14"/>
      <c r="D22" s="1">
        <v>6</v>
      </c>
      <c r="E22" s="1">
        <f t="shared" si="5"/>
        <v>75</v>
      </c>
      <c r="F22" s="1" t="s">
        <v>21</v>
      </c>
      <c r="G22" s="1">
        <f t="shared" si="0"/>
        <v>87</v>
      </c>
      <c r="H22" s="1">
        <f t="shared" si="1"/>
        <v>81</v>
      </c>
      <c r="I22" s="1">
        <f t="shared" si="2"/>
        <v>18</v>
      </c>
      <c r="J22" s="23">
        <f t="shared" si="3"/>
        <v>1458</v>
      </c>
      <c r="K22" s="1">
        <f t="shared" si="4"/>
        <v>89</v>
      </c>
      <c r="L22" s="1"/>
      <c r="M22" s="26" t="s">
        <v>32</v>
      </c>
    </row>
    <row r="23" spans="1:14" x14ac:dyDescent="0.3">
      <c r="A23" s="14"/>
      <c r="D23" s="1">
        <v>7</v>
      </c>
      <c r="E23" s="1">
        <f t="shared" si="5"/>
        <v>87</v>
      </c>
      <c r="F23" s="1" t="s">
        <v>21</v>
      </c>
      <c r="G23" s="1">
        <f t="shared" si="0"/>
        <v>99</v>
      </c>
      <c r="H23" s="1">
        <f t="shared" si="1"/>
        <v>93</v>
      </c>
      <c r="I23" s="1">
        <f t="shared" si="2"/>
        <v>9</v>
      </c>
      <c r="J23" s="23">
        <f t="shared" si="3"/>
        <v>837</v>
      </c>
      <c r="K23" s="1">
        <f t="shared" si="4"/>
        <v>98</v>
      </c>
      <c r="L23" s="1"/>
      <c r="M23" s="4"/>
    </row>
    <row r="24" spans="1:14" x14ac:dyDescent="0.3">
      <c r="D24" s="1">
        <v>8</v>
      </c>
      <c r="E24" s="1">
        <f t="shared" si="5"/>
        <v>99</v>
      </c>
      <c r="F24" s="1" t="s">
        <v>21</v>
      </c>
      <c r="G24" s="1">
        <f t="shared" si="0"/>
        <v>111</v>
      </c>
      <c r="H24" s="1">
        <f t="shared" si="1"/>
        <v>105</v>
      </c>
      <c r="I24" s="1">
        <f t="shared" si="2"/>
        <v>10</v>
      </c>
      <c r="J24" s="23">
        <f t="shared" si="3"/>
        <v>1050</v>
      </c>
      <c r="K24" s="1">
        <f t="shared" si="4"/>
        <v>108</v>
      </c>
      <c r="L24" s="1"/>
      <c r="M24" s="4"/>
    </row>
    <row r="25" spans="1:14" x14ac:dyDescent="0.3">
      <c r="D25" s="33" t="s">
        <v>29</v>
      </c>
      <c r="E25" s="31"/>
      <c r="F25" s="31"/>
      <c r="G25" s="31"/>
      <c r="H25" s="32"/>
      <c r="I25" s="1">
        <f>SUM(I17:I24)</f>
        <v>108</v>
      </c>
      <c r="J25" s="1">
        <f>SUM(J17:J24)</f>
        <v>6576</v>
      </c>
      <c r="K25" s="1" t="s">
        <v>27</v>
      </c>
      <c r="L25" s="1"/>
      <c r="M25" s="4"/>
    </row>
    <row r="26" spans="1:14" x14ac:dyDescent="0.3">
      <c r="D26" s="11"/>
      <c r="E26" s="11"/>
      <c r="F26" s="11"/>
      <c r="G26" s="11"/>
      <c r="H26" s="11"/>
      <c r="I26" s="11"/>
      <c r="J26" s="11"/>
      <c r="K26" s="11"/>
      <c r="L26" s="3"/>
      <c r="N26" s="6"/>
    </row>
    <row r="27" spans="1:14" x14ac:dyDescent="0.3">
      <c r="F27" s="20" t="s">
        <v>31</v>
      </c>
      <c r="G27" s="35">
        <f>J25/I25</f>
        <v>60.888888888888886</v>
      </c>
      <c r="I27" s="36" t="s">
        <v>37</v>
      </c>
      <c r="J27" s="20">
        <f>I25/2</f>
        <v>54</v>
      </c>
      <c r="K27" s="26" t="s">
        <v>44</v>
      </c>
      <c r="N27" s="5"/>
    </row>
    <row r="29" spans="1:14" ht="15.6" x14ac:dyDescent="0.35">
      <c r="F29" s="20" t="s">
        <v>33</v>
      </c>
      <c r="G29" s="20">
        <f>H22</f>
        <v>81</v>
      </c>
      <c r="I29" s="20" t="s">
        <v>45</v>
      </c>
      <c r="J29" s="20">
        <f>E20+((J27-K19)*B20)/I20</f>
        <v>61.4</v>
      </c>
    </row>
    <row r="31" spans="1:14" x14ac:dyDescent="0.3">
      <c r="F31" s="20" t="s">
        <v>34</v>
      </c>
      <c r="G31" s="20">
        <f>I22-I21</f>
        <v>3</v>
      </c>
    </row>
    <row r="32" spans="1:14" x14ac:dyDescent="0.3">
      <c r="F32" s="20" t="s">
        <v>35</v>
      </c>
      <c r="G32" s="20">
        <f>I22-I23</f>
        <v>9</v>
      </c>
    </row>
    <row r="33" spans="6:7" x14ac:dyDescent="0.3">
      <c r="F33" s="20" t="s">
        <v>36</v>
      </c>
      <c r="G33" s="20">
        <f>E22+(G31/(G31+G32))*B20</f>
        <v>78</v>
      </c>
    </row>
  </sheetData>
  <mergeCells count="2">
    <mergeCell ref="E16:G16"/>
    <mergeCell ref="D25:H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>
              <from>
                <xdr:col>15</xdr:col>
                <xdr:colOff>30480</xdr:colOff>
                <xdr:row>13</xdr:row>
                <xdr:rowOff>76200</xdr:rowOff>
              </from>
              <to>
                <xdr:col>16</xdr:col>
                <xdr:colOff>487680</xdr:colOff>
                <xdr:row>16</xdr:row>
                <xdr:rowOff>99060</xdr:rowOff>
              </to>
            </anchor>
          </objectPr>
        </oleObject>
      </mc:Choice>
      <mc:Fallback>
        <oleObject shapeId="1025" r:id="rId4"/>
      </mc:Fallback>
    </mc:AlternateContent>
    <mc:AlternateContent xmlns:mc="http://schemas.openxmlformats.org/markup-compatibility/2006">
      <mc:Choice Requires="x14">
        <oleObject shapeId="1026" r:id="rId6">
          <objectPr defaultSize="0" autoPict="0" r:id="rId7">
            <anchor moveWithCells="1">
              <from>
                <xdr:col>15</xdr:col>
                <xdr:colOff>22860</xdr:colOff>
                <xdr:row>24</xdr:row>
                <xdr:rowOff>83820</xdr:rowOff>
              </from>
              <to>
                <xdr:col>19</xdr:col>
                <xdr:colOff>190500</xdr:colOff>
                <xdr:row>30</xdr:row>
                <xdr:rowOff>121920</xdr:rowOff>
              </to>
            </anchor>
          </objectPr>
        </oleObject>
      </mc:Choice>
      <mc:Fallback>
        <oleObject shapeId="1026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829E-54A9-4D98-950A-B175AFB59674}">
  <dimension ref="A1:AG33"/>
  <sheetViews>
    <sheetView zoomScaleNormal="100" workbookViewId="0">
      <selection activeCell="L21" sqref="L21"/>
    </sheetView>
  </sheetViews>
  <sheetFormatPr defaultRowHeight="14.4" x14ac:dyDescent="0.3"/>
  <cols>
    <col min="1" max="1" width="9.88671875" customWidth="1"/>
    <col min="3" max="3" width="7.33203125" customWidth="1"/>
    <col min="4" max="4" width="9.88671875" customWidth="1"/>
    <col min="5" max="5" width="8.88671875" customWidth="1"/>
    <col min="6" max="6" width="9.5546875" customWidth="1"/>
    <col min="15" max="15" width="14.88671875" customWidth="1"/>
  </cols>
  <sheetData>
    <row r="1" spans="1:33" ht="15" thickBot="1" x14ac:dyDescent="0.35">
      <c r="A1" s="7" t="s">
        <v>1</v>
      </c>
      <c r="B1" s="25">
        <v>1999</v>
      </c>
      <c r="C1" s="25">
        <v>2000</v>
      </c>
      <c r="D1" s="25">
        <v>2001</v>
      </c>
      <c r="E1" s="25">
        <v>2002</v>
      </c>
      <c r="F1" s="25">
        <v>2003</v>
      </c>
      <c r="G1" s="25">
        <v>2004</v>
      </c>
      <c r="H1" s="25">
        <v>2005</v>
      </c>
      <c r="I1" s="25">
        <v>2006</v>
      </c>
      <c r="J1" s="25">
        <v>2007</v>
      </c>
    </row>
    <row r="2" spans="1:33" ht="15" thickBot="1" x14ac:dyDescent="0.35">
      <c r="A2" s="24" t="s">
        <v>2</v>
      </c>
      <c r="B2" s="2">
        <v>83</v>
      </c>
      <c r="C2" s="2">
        <v>91</v>
      </c>
      <c r="D2" s="2">
        <v>71</v>
      </c>
      <c r="E2" s="2">
        <v>74</v>
      </c>
      <c r="F2" s="2">
        <v>100</v>
      </c>
      <c r="G2" s="2">
        <v>45</v>
      </c>
      <c r="H2" s="2">
        <v>36</v>
      </c>
      <c r="I2" s="2">
        <v>17</v>
      </c>
      <c r="J2" s="2">
        <v>26</v>
      </c>
    </row>
    <row r="3" spans="1:33" ht="15" thickBot="1" x14ac:dyDescent="0.35">
      <c r="A3" s="24" t="s">
        <v>3</v>
      </c>
      <c r="B3" s="2">
        <v>95</v>
      </c>
      <c r="C3" s="2">
        <v>86</v>
      </c>
      <c r="D3" s="2">
        <v>16</v>
      </c>
      <c r="E3" s="2">
        <v>55</v>
      </c>
      <c r="F3" s="2">
        <v>85</v>
      </c>
      <c r="G3" s="2">
        <v>81</v>
      </c>
      <c r="H3" s="2">
        <v>19</v>
      </c>
      <c r="I3" s="2">
        <v>58</v>
      </c>
      <c r="J3" s="2">
        <v>18</v>
      </c>
    </row>
    <row r="4" spans="1:33" ht="15" thickBot="1" x14ac:dyDescent="0.35">
      <c r="A4" s="24" t="s">
        <v>4</v>
      </c>
      <c r="B4" s="2">
        <v>44</v>
      </c>
      <c r="C4" s="2">
        <v>38</v>
      </c>
      <c r="D4" s="2">
        <v>83</v>
      </c>
      <c r="E4" s="2">
        <v>85</v>
      </c>
      <c r="F4" s="2">
        <v>51</v>
      </c>
      <c r="G4" s="2">
        <v>59</v>
      </c>
      <c r="H4" s="2">
        <v>94</v>
      </c>
      <c r="I4" s="2">
        <v>44</v>
      </c>
      <c r="J4" s="2">
        <v>93</v>
      </c>
      <c r="P4" s="3"/>
      <c r="AG4" t="s">
        <v>0</v>
      </c>
    </row>
    <row r="5" spans="1:33" ht="15" thickBot="1" x14ac:dyDescent="0.35">
      <c r="A5" s="24" t="s">
        <v>5</v>
      </c>
      <c r="B5" s="2">
        <v>61</v>
      </c>
      <c r="C5" s="2">
        <v>75</v>
      </c>
      <c r="D5" s="2">
        <v>29</v>
      </c>
      <c r="E5" s="2">
        <v>83</v>
      </c>
      <c r="F5" s="2">
        <v>103</v>
      </c>
      <c r="G5" s="2">
        <v>23</v>
      </c>
      <c r="H5" s="2">
        <v>66</v>
      </c>
      <c r="I5" s="2">
        <v>70</v>
      </c>
      <c r="J5" s="2">
        <v>55</v>
      </c>
      <c r="O5" s="20" t="s">
        <v>50</v>
      </c>
    </row>
    <row r="6" spans="1:33" ht="15" thickBot="1" x14ac:dyDescent="0.35">
      <c r="A6" s="24" t="s">
        <v>6</v>
      </c>
      <c r="B6" s="2">
        <v>32</v>
      </c>
      <c r="C6" s="2">
        <v>19</v>
      </c>
      <c r="D6" s="2">
        <v>54</v>
      </c>
      <c r="E6" s="2">
        <v>84</v>
      </c>
      <c r="F6" s="2">
        <v>27</v>
      </c>
      <c r="G6" s="2">
        <v>78</v>
      </c>
      <c r="H6" s="2">
        <v>28</v>
      </c>
      <c r="I6" s="2">
        <v>40</v>
      </c>
      <c r="J6" s="2">
        <v>81</v>
      </c>
      <c r="L6" s="37"/>
      <c r="O6" s="35">
        <f>STDEV(E2:M13)</f>
        <v>26.329436777142899</v>
      </c>
    </row>
    <row r="7" spans="1:33" ht="15" thickBot="1" x14ac:dyDescent="0.35">
      <c r="A7" s="24" t="s">
        <v>7</v>
      </c>
      <c r="B7" s="2">
        <v>33</v>
      </c>
      <c r="C7" s="2">
        <v>45</v>
      </c>
      <c r="D7" s="2">
        <v>68</v>
      </c>
      <c r="E7" s="2">
        <v>108</v>
      </c>
      <c r="F7" s="2">
        <v>89</v>
      </c>
      <c r="G7" s="2">
        <v>33</v>
      </c>
      <c r="H7" s="2">
        <v>106</v>
      </c>
      <c r="I7" s="2">
        <v>34</v>
      </c>
      <c r="J7" s="2">
        <v>59</v>
      </c>
    </row>
    <row r="8" spans="1:33" ht="15" thickBot="1" x14ac:dyDescent="0.35">
      <c r="A8" s="24" t="s">
        <v>8</v>
      </c>
      <c r="B8" s="2">
        <v>24</v>
      </c>
      <c r="C8" s="2">
        <v>86</v>
      </c>
      <c r="D8" s="2">
        <v>105</v>
      </c>
      <c r="E8" s="2">
        <v>94</v>
      </c>
      <c r="F8" s="2">
        <v>62</v>
      </c>
      <c r="G8" s="2">
        <v>72</v>
      </c>
      <c r="H8" s="2">
        <v>60</v>
      </c>
      <c r="I8" s="2">
        <v>72</v>
      </c>
      <c r="J8" s="2">
        <v>17</v>
      </c>
    </row>
    <row r="9" spans="1:33" ht="15" thickBot="1" x14ac:dyDescent="0.35">
      <c r="A9" s="24" t="s">
        <v>9</v>
      </c>
      <c r="B9" s="2">
        <v>24</v>
      </c>
      <c r="C9" s="2">
        <v>88</v>
      </c>
      <c r="D9" s="2">
        <v>100</v>
      </c>
      <c r="E9" s="2">
        <v>103</v>
      </c>
      <c r="F9" s="2">
        <v>59</v>
      </c>
      <c r="G9" s="2">
        <v>49</v>
      </c>
      <c r="H9" s="2">
        <v>39</v>
      </c>
      <c r="I9" s="2">
        <v>32</v>
      </c>
      <c r="J9" s="2">
        <v>44</v>
      </c>
    </row>
    <row r="10" spans="1:33" ht="15" thickBot="1" x14ac:dyDescent="0.35">
      <c r="A10" s="24" t="s">
        <v>10</v>
      </c>
      <c r="B10" s="2">
        <v>70</v>
      </c>
      <c r="C10" s="2">
        <v>85</v>
      </c>
      <c r="D10" s="2">
        <v>56</v>
      </c>
      <c r="E10" s="2">
        <v>73</v>
      </c>
      <c r="F10" s="2">
        <v>36</v>
      </c>
      <c r="G10" s="2">
        <v>47</v>
      </c>
      <c r="H10" s="2">
        <v>15</v>
      </c>
      <c r="I10" s="2">
        <v>104</v>
      </c>
      <c r="J10" s="2">
        <v>45</v>
      </c>
    </row>
    <row r="11" spans="1:33" ht="15" thickBot="1" x14ac:dyDescent="0.35">
      <c r="A11" s="24" t="s">
        <v>11</v>
      </c>
      <c r="B11" s="2">
        <v>82</v>
      </c>
      <c r="C11" s="2">
        <v>91</v>
      </c>
      <c r="D11" s="2">
        <v>68</v>
      </c>
      <c r="E11" s="2">
        <v>61</v>
      </c>
      <c r="F11" s="2">
        <v>89</v>
      </c>
      <c r="G11" s="2">
        <v>86</v>
      </c>
      <c r="H11" s="2">
        <v>20</v>
      </c>
      <c r="I11" s="2">
        <v>107</v>
      </c>
      <c r="J11" s="2">
        <v>32</v>
      </c>
    </row>
    <row r="12" spans="1:33" ht="15" thickBot="1" x14ac:dyDescent="0.35">
      <c r="A12" s="24" t="s">
        <v>12</v>
      </c>
      <c r="B12" s="2">
        <v>48</v>
      </c>
      <c r="C12" s="2">
        <v>19</v>
      </c>
      <c r="D12" s="2">
        <v>35</v>
      </c>
      <c r="E12" s="2">
        <v>81</v>
      </c>
      <c r="F12" s="2">
        <v>74</v>
      </c>
      <c r="G12" s="2">
        <v>80</v>
      </c>
      <c r="H12" s="2">
        <v>49</v>
      </c>
      <c r="I12" s="2">
        <v>72</v>
      </c>
      <c r="J12" s="2">
        <v>63</v>
      </c>
    </row>
    <row r="13" spans="1:33" ht="15" thickBot="1" x14ac:dyDescent="0.35">
      <c r="A13" s="24" t="s">
        <v>13</v>
      </c>
      <c r="B13" s="2">
        <v>105</v>
      </c>
      <c r="C13" s="2">
        <v>41</v>
      </c>
      <c r="D13" s="2">
        <v>85</v>
      </c>
      <c r="E13" s="2">
        <v>58</v>
      </c>
      <c r="F13" s="2">
        <v>23</v>
      </c>
      <c r="G13" s="2">
        <v>34</v>
      </c>
      <c r="H13" s="2">
        <v>66</v>
      </c>
      <c r="I13" s="2">
        <v>62</v>
      </c>
      <c r="J13" s="2">
        <v>70</v>
      </c>
    </row>
    <row r="14" spans="1:33" x14ac:dyDescent="0.3">
      <c r="A14" s="13"/>
    </row>
    <row r="15" spans="1:33" ht="15.6" x14ac:dyDescent="0.3">
      <c r="A15" s="8" t="s">
        <v>14</v>
      </c>
      <c r="B15" s="9">
        <v>8</v>
      </c>
      <c r="D15" s="10"/>
      <c r="E15" s="10"/>
      <c r="F15" s="10"/>
      <c r="G15" s="10"/>
      <c r="H15" s="10"/>
      <c r="I15" s="10"/>
      <c r="J15" s="10"/>
      <c r="K15" s="10"/>
      <c r="R15" s="3"/>
    </row>
    <row r="16" spans="1:33" ht="16.2" x14ac:dyDescent="0.3">
      <c r="A16" s="8" t="s">
        <v>22</v>
      </c>
      <c r="B16" s="16">
        <f>MIN(B2:J13)</f>
        <v>15</v>
      </c>
      <c r="D16" s="19" t="s">
        <v>15</v>
      </c>
      <c r="E16" s="27" t="s">
        <v>28</v>
      </c>
      <c r="F16" s="28"/>
      <c r="G16" s="29"/>
      <c r="H16" s="19" t="s">
        <v>16</v>
      </c>
      <c r="I16" s="19" t="s">
        <v>17</v>
      </c>
      <c r="J16" s="19" t="s">
        <v>30</v>
      </c>
      <c r="K16" s="42" t="s">
        <v>46</v>
      </c>
      <c r="L16" s="45"/>
    </row>
    <row r="17" spans="1:14" ht="15.6" x14ac:dyDescent="0.3">
      <c r="A17" s="17" t="s">
        <v>23</v>
      </c>
      <c r="B17" s="16">
        <f>MAX(B2:J13)</f>
        <v>108</v>
      </c>
      <c r="D17" s="1">
        <v>1</v>
      </c>
      <c r="E17" s="1">
        <v>15</v>
      </c>
      <c r="F17" s="1" t="s">
        <v>21</v>
      </c>
      <c r="G17" s="1">
        <f>E17+$B$20</f>
        <v>27</v>
      </c>
      <c r="H17" s="1">
        <f>(E17+G17)/2</f>
        <v>21</v>
      </c>
      <c r="I17" s="1">
        <f>COUNTIFS($B$2:$J$13,"&gt;="&amp;E17,$B$2:$J$13,"&lt;"&amp;G17)</f>
        <v>14</v>
      </c>
      <c r="J17" s="23">
        <f>H17*I17</f>
        <v>294</v>
      </c>
      <c r="K17" s="43">
        <f>I17*(H17-$G$27)^2</f>
        <v>22275.728395061724</v>
      </c>
      <c r="L17" s="44"/>
    </row>
    <row r="18" spans="1:14" ht="15.6" x14ac:dyDescent="0.3">
      <c r="A18" s="8" t="s">
        <v>25</v>
      </c>
      <c r="B18" s="15">
        <f>B17-B16</f>
        <v>93</v>
      </c>
      <c r="D18" s="1">
        <v>2</v>
      </c>
      <c r="E18" s="1">
        <f>G17</f>
        <v>27</v>
      </c>
      <c r="F18" s="1" t="s">
        <v>21</v>
      </c>
      <c r="G18" s="1">
        <f t="shared" ref="G18:G24" si="0">E18+$B$20</f>
        <v>39</v>
      </c>
      <c r="H18" s="1">
        <f t="shared" ref="H18:H24" si="1">(E18+G18)/2</f>
        <v>33</v>
      </c>
      <c r="I18" s="1">
        <f t="shared" ref="I18:I24" si="2">COUNTIFS($B$2:$J$13,"&gt;="&amp;E18,$B$2:$J$13,"&lt;"&amp;G18)</f>
        <v>14</v>
      </c>
      <c r="J18" s="23">
        <f t="shared" ref="J18:J24" si="3">H18*I18</f>
        <v>462</v>
      </c>
      <c r="K18" s="43">
        <f t="shared" ref="K18:K24" si="4">I18*(H18-$G$27)^2</f>
        <v>10889.06172839506</v>
      </c>
      <c r="L18" s="44"/>
    </row>
    <row r="19" spans="1:14" ht="15.6" x14ac:dyDescent="0.3">
      <c r="A19" s="8" t="s">
        <v>24</v>
      </c>
      <c r="B19" s="18">
        <f>B18/B15</f>
        <v>11.625</v>
      </c>
      <c r="D19" s="1">
        <v>3</v>
      </c>
      <c r="E19" s="1">
        <f>G18</f>
        <v>39</v>
      </c>
      <c r="F19" s="1" t="s">
        <v>21</v>
      </c>
      <c r="G19" s="1">
        <f t="shared" si="0"/>
        <v>51</v>
      </c>
      <c r="H19" s="1">
        <f t="shared" si="1"/>
        <v>45</v>
      </c>
      <c r="I19" s="1">
        <f t="shared" si="2"/>
        <v>13</v>
      </c>
      <c r="J19" s="23">
        <f t="shared" si="3"/>
        <v>585</v>
      </c>
      <c r="K19" s="43">
        <f t="shared" si="4"/>
        <v>3281.9382716049372</v>
      </c>
      <c r="L19" s="44"/>
    </row>
    <row r="20" spans="1:14" ht="15.6" x14ac:dyDescent="0.3">
      <c r="A20" s="8" t="s">
        <v>26</v>
      </c>
      <c r="B20" s="15">
        <v>12</v>
      </c>
      <c r="D20" s="1">
        <v>4</v>
      </c>
      <c r="E20" s="1">
        <f t="shared" ref="E20:E24" si="5">G19</f>
        <v>51</v>
      </c>
      <c r="F20" s="1" t="s">
        <v>21</v>
      </c>
      <c r="G20" s="1">
        <f t="shared" si="0"/>
        <v>63</v>
      </c>
      <c r="H20" s="1">
        <f t="shared" si="1"/>
        <v>57</v>
      </c>
      <c r="I20" s="1">
        <f t="shared" si="2"/>
        <v>15</v>
      </c>
      <c r="J20" s="23">
        <f t="shared" si="3"/>
        <v>855</v>
      </c>
      <c r="K20" s="43">
        <f t="shared" si="4"/>
        <v>226.85185185185148</v>
      </c>
      <c r="L20" s="44"/>
      <c r="M20" s="26"/>
    </row>
    <row r="21" spans="1:14" x14ac:dyDescent="0.3">
      <c r="A21" s="14"/>
      <c r="B21" s="15"/>
      <c r="D21" s="1">
        <v>5</v>
      </c>
      <c r="E21" s="1">
        <f t="shared" si="5"/>
        <v>63</v>
      </c>
      <c r="F21" s="1" t="s">
        <v>21</v>
      </c>
      <c r="G21" s="1">
        <f t="shared" si="0"/>
        <v>75</v>
      </c>
      <c r="H21" s="1">
        <f t="shared" si="1"/>
        <v>69</v>
      </c>
      <c r="I21" s="1">
        <f t="shared" si="2"/>
        <v>15</v>
      </c>
      <c r="J21" s="23">
        <f t="shared" si="3"/>
        <v>1035</v>
      </c>
      <c r="K21" s="43">
        <f t="shared" si="4"/>
        <v>986.85185185185253</v>
      </c>
      <c r="L21" s="44"/>
    </row>
    <row r="22" spans="1:14" x14ac:dyDescent="0.3">
      <c r="A22" s="14"/>
      <c r="D22" s="1">
        <v>6</v>
      </c>
      <c r="E22" s="1">
        <f t="shared" si="5"/>
        <v>75</v>
      </c>
      <c r="F22" s="1" t="s">
        <v>21</v>
      </c>
      <c r="G22" s="1">
        <f t="shared" si="0"/>
        <v>87</v>
      </c>
      <c r="H22" s="1">
        <f t="shared" si="1"/>
        <v>81</v>
      </c>
      <c r="I22" s="1">
        <f t="shared" si="2"/>
        <v>18</v>
      </c>
      <c r="J22" s="23">
        <f t="shared" si="3"/>
        <v>1458</v>
      </c>
      <c r="K22" s="43">
        <f t="shared" si="4"/>
        <v>7280.2222222222244</v>
      </c>
      <c r="L22" s="44"/>
      <c r="M22" s="26"/>
    </row>
    <row r="23" spans="1:14" x14ac:dyDescent="0.3">
      <c r="A23" s="14"/>
      <c r="D23" s="1">
        <v>7</v>
      </c>
      <c r="E23" s="1">
        <f t="shared" si="5"/>
        <v>87</v>
      </c>
      <c r="F23" s="1" t="s">
        <v>21</v>
      </c>
      <c r="G23" s="1">
        <f t="shared" si="0"/>
        <v>99</v>
      </c>
      <c r="H23" s="1">
        <f t="shared" si="1"/>
        <v>93</v>
      </c>
      <c r="I23" s="1">
        <f t="shared" si="2"/>
        <v>9</v>
      </c>
      <c r="J23" s="23">
        <f t="shared" si="3"/>
        <v>837</v>
      </c>
      <c r="K23" s="43">
        <f t="shared" si="4"/>
        <v>9280.1111111111113</v>
      </c>
      <c r="L23" s="44"/>
      <c r="M23" s="4"/>
    </row>
    <row r="24" spans="1:14" x14ac:dyDescent="0.3">
      <c r="D24" s="1">
        <v>8</v>
      </c>
      <c r="E24" s="1">
        <f t="shared" si="5"/>
        <v>99</v>
      </c>
      <c r="F24" s="1" t="s">
        <v>21</v>
      </c>
      <c r="G24" s="1">
        <f t="shared" si="0"/>
        <v>111</v>
      </c>
      <c r="H24" s="1">
        <f t="shared" si="1"/>
        <v>105</v>
      </c>
      <c r="I24" s="1">
        <f t="shared" si="2"/>
        <v>10</v>
      </c>
      <c r="J24" s="23">
        <f t="shared" si="3"/>
        <v>1050</v>
      </c>
      <c r="K24" s="43">
        <f t="shared" si="4"/>
        <v>19457.901234567904</v>
      </c>
      <c r="L24" s="44"/>
      <c r="M24" s="4"/>
    </row>
    <row r="25" spans="1:14" x14ac:dyDescent="0.3">
      <c r="D25" s="33" t="s">
        <v>29</v>
      </c>
      <c r="E25" s="31"/>
      <c r="F25" s="31"/>
      <c r="G25" s="31"/>
      <c r="H25" s="32"/>
      <c r="I25" s="1">
        <f>SUM(I17:I24)</f>
        <v>108</v>
      </c>
      <c r="J25" s="1">
        <f>SUM(J17:J24)</f>
        <v>6576</v>
      </c>
      <c r="K25" s="43">
        <f>SUM(K17:K24)</f>
        <v>73678.666666666672</v>
      </c>
      <c r="L25" s="44"/>
      <c r="M25" s="4"/>
    </row>
    <row r="26" spans="1:14" x14ac:dyDescent="0.3">
      <c r="D26" s="11"/>
      <c r="E26" s="11"/>
      <c r="F26" s="11"/>
      <c r="G26" s="11"/>
      <c r="H26" s="11"/>
      <c r="I26" s="11"/>
      <c r="J26" s="11"/>
      <c r="K26" s="11"/>
      <c r="L26" s="3"/>
      <c r="N26" s="6"/>
    </row>
    <row r="27" spans="1:14" x14ac:dyDescent="0.3">
      <c r="F27" s="20" t="s">
        <v>31</v>
      </c>
      <c r="G27" s="35">
        <f>J25/I25</f>
        <v>60.888888888888886</v>
      </c>
      <c r="I27" s="39" t="s">
        <v>48</v>
      </c>
      <c r="J27" s="40"/>
      <c r="K27" s="38"/>
    </row>
    <row r="29" spans="1:14" x14ac:dyDescent="0.3">
      <c r="I29" s="20" t="s">
        <v>47</v>
      </c>
      <c r="J29" s="20">
        <f>G24-E17</f>
        <v>96</v>
      </c>
    </row>
    <row r="31" spans="1:14" x14ac:dyDescent="0.3">
      <c r="I31" s="34" t="s">
        <v>49</v>
      </c>
      <c r="J31" s="41">
        <f>(K25/(I25-1))^0.5</f>
        <v>26.240915947846247</v>
      </c>
    </row>
    <row r="33" spans="9:10" x14ac:dyDescent="0.3">
      <c r="I33" s="20" t="s">
        <v>51</v>
      </c>
      <c r="J33" s="35">
        <f>(J31/G27)*100</f>
        <v>43.096394804856978</v>
      </c>
    </row>
  </sheetData>
  <mergeCells count="2">
    <mergeCell ref="E16:G16"/>
    <mergeCell ref="D25:H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shapeId="4099" r:id="rId4">
          <objectPr defaultSize="0" autoPict="0" r:id="rId5">
            <anchor moveWithCells="1">
              <from>
                <xdr:col>13</xdr:col>
                <xdr:colOff>7620</xdr:colOff>
                <xdr:row>12</xdr:row>
                <xdr:rowOff>160020</xdr:rowOff>
              </from>
              <to>
                <xdr:col>15</xdr:col>
                <xdr:colOff>220980</xdr:colOff>
                <xdr:row>15</xdr:row>
                <xdr:rowOff>22860</xdr:rowOff>
              </to>
            </anchor>
          </objectPr>
        </oleObject>
      </mc:Choice>
      <mc:Fallback>
        <oleObject shapeId="409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Distribuição de Frequência</vt:lpstr>
      <vt:lpstr>Média Moda Mediana</vt:lpstr>
      <vt:lpstr>AT  S 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leonardo.gottardi</dc:creator>
  <cp:lastModifiedBy>leonardo.gottardi</cp:lastModifiedBy>
  <dcterms:created xsi:type="dcterms:W3CDTF">2020-10-05T18:24:09Z</dcterms:created>
  <dcterms:modified xsi:type="dcterms:W3CDTF">2020-10-07T18:28:25Z</dcterms:modified>
</cp:coreProperties>
</file>