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esibahia-my.sharepoint.com/personal/leonardo_simoes_fbter_org_br/Documents/centro_comp/opendss/alimentadores/"/>
    </mc:Choice>
  </mc:AlternateContent>
  <xr:revisionPtr revIDLastSave="1895" documentId="8_{3475FE7A-0B2A-4B94-9EBC-0ECCC48FADD3}" xr6:coauthVersionLast="47" xr6:coauthVersionMax="47" xr10:uidLastSave="{8C172449-0A90-4C17-B66D-06AE3780CC76}"/>
  <bookViews>
    <workbookView xWindow="-120" yWindow="-120" windowWidth="20730" windowHeight="11160" activeTab="1" xr2:uid="{5005457B-D8DB-4FAB-A7D9-8CEE50E1E9DD}"/>
  </bookViews>
  <sheets>
    <sheet name="ideias" sheetId="5" r:id="rId1"/>
    <sheet name="DASHBOARD" sheetId="4" r:id="rId2"/>
    <sheet name="lixão kkkk" sheetId="6" state="hidden" r:id="rId3"/>
    <sheet name="SYSTEM CONTROL" sheetId="1" state="hidden" r:id="rId4"/>
    <sheet name="system" sheetId="7" r:id="rId5"/>
    <sheet name="textos" sheetId="14" r:id="rId6"/>
    <sheet name="dynamics" sheetId="10" r:id="rId7"/>
    <sheet name="imagens" sheetId="15" r:id="rId8"/>
    <sheet name="13_bus" sheetId="2" state="hidden" r:id="rId9"/>
    <sheet name="34_bus" sheetId="3" state="hidden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SegmentaçãodeDados_Alimentador">#N/A</definedName>
    <definedName name="SegmentaçãodeDados_Cenário">#N/A</definedName>
  </definedNames>
  <calcPr calcId="191029" calcCompleted="0"/>
  <pivotCaches>
    <pivotCache cacheId="0" r:id="rId17"/>
  </pivotCaches>
  <extLst>
    <ext xmlns:x14="http://schemas.microsoft.com/office/spreadsheetml/2009/9/main" uri="{BBE1A952-AA13-448e-AADC-164F8A28A991}">
      <x14:slicerCaches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C8" i="14"/>
  <c r="C6" i="14"/>
  <c r="C5" i="14"/>
  <c r="C7" i="14"/>
  <c r="M3" i="3" l="1"/>
  <c r="N3" i="3"/>
  <c r="A76" i="7" s="1"/>
  <c r="B76" i="7" s="1"/>
  <c r="O3" i="3"/>
  <c r="C76" i="7" s="1"/>
  <c r="P3" i="3"/>
  <c r="D76" i="7" s="1"/>
  <c r="Q3" i="3"/>
  <c r="E76" i="7" s="1"/>
  <c r="M4" i="3"/>
  <c r="N4" i="3"/>
  <c r="A79" i="7" s="1"/>
  <c r="B79" i="7" s="1"/>
  <c r="O4" i="3"/>
  <c r="C79" i="7" s="1"/>
  <c r="P4" i="3"/>
  <c r="D79" i="7" s="1"/>
  <c r="Q4" i="3"/>
  <c r="E79" i="7" s="1"/>
  <c r="M5" i="3"/>
  <c r="N5" i="3"/>
  <c r="A82" i="7" s="1"/>
  <c r="B82" i="7" s="1"/>
  <c r="O5" i="3"/>
  <c r="C82" i="7" s="1"/>
  <c r="P5" i="3"/>
  <c r="D82" i="7" s="1"/>
  <c r="Q5" i="3"/>
  <c r="E82" i="7" s="1"/>
  <c r="M6" i="3"/>
  <c r="N6" i="3"/>
  <c r="A85" i="7" s="1"/>
  <c r="B85" i="7" s="1"/>
  <c r="O6" i="3"/>
  <c r="C85" i="7" s="1"/>
  <c r="P6" i="3"/>
  <c r="D85" i="7" s="1"/>
  <c r="Q6" i="3"/>
  <c r="E85" i="7" s="1"/>
  <c r="M7" i="3"/>
  <c r="N7" i="3"/>
  <c r="A88" i="7" s="1"/>
  <c r="B88" i="7" s="1"/>
  <c r="O7" i="3"/>
  <c r="C88" i="7" s="1"/>
  <c r="P7" i="3"/>
  <c r="D88" i="7" s="1"/>
  <c r="Q7" i="3"/>
  <c r="E88" i="7" s="1"/>
  <c r="M8" i="3"/>
  <c r="N8" i="3"/>
  <c r="A91" i="7" s="1"/>
  <c r="B91" i="7" s="1"/>
  <c r="O8" i="3"/>
  <c r="C91" i="7" s="1"/>
  <c r="P8" i="3"/>
  <c r="D91" i="7" s="1"/>
  <c r="Q8" i="3"/>
  <c r="E91" i="7" s="1"/>
  <c r="M9" i="3"/>
  <c r="N9" i="3"/>
  <c r="A94" i="7" s="1"/>
  <c r="B94" i="7" s="1"/>
  <c r="O9" i="3"/>
  <c r="C94" i="7" s="1"/>
  <c r="P9" i="3"/>
  <c r="D94" i="7" s="1"/>
  <c r="Q9" i="3"/>
  <c r="E94" i="7" s="1"/>
  <c r="M10" i="3"/>
  <c r="N10" i="3"/>
  <c r="A97" i="7" s="1"/>
  <c r="B97" i="7" s="1"/>
  <c r="O10" i="3"/>
  <c r="C97" i="7" s="1"/>
  <c r="P10" i="3"/>
  <c r="D97" i="7" s="1"/>
  <c r="Q10" i="3"/>
  <c r="E97" i="7" s="1"/>
  <c r="M11" i="3"/>
  <c r="N11" i="3"/>
  <c r="A100" i="7" s="1"/>
  <c r="B100" i="7" s="1"/>
  <c r="O11" i="3"/>
  <c r="C100" i="7" s="1"/>
  <c r="P11" i="3"/>
  <c r="D100" i="7" s="1"/>
  <c r="Q11" i="3"/>
  <c r="E100" i="7" s="1"/>
  <c r="M12" i="3"/>
  <c r="N12" i="3"/>
  <c r="A103" i="7" s="1"/>
  <c r="B103" i="7" s="1"/>
  <c r="O12" i="3"/>
  <c r="C103" i="7" s="1"/>
  <c r="P12" i="3"/>
  <c r="D103" i="7" s="1"/>
  <c r="Q12" i="3"/>
  <c r="E103" i="7" s="1"/>
  <c r="M13" i="3"/>
  <c r="N13" i="3"/>
  <c r="A106" i="7" s="1"/>
  <c r="B106" i="7" s="1"/>
  <c r="O13" i="3"/>
  <c r="C106" i="7" s="1"/>
  <c r="P13" i="3"/>
  <c r="D106" i="7" s="1"/>
  <c r="Q13" i="3"/>
  <c r="E106" i="7" s="1"/>
  <c r="M14" i="3"/>
  <c r="N14" i="3"/>
  <c r="A109" i="7" s="1"/>
  <c r="B109" i="7" s="1"/>
  <c r="O14" i="3"/>
  <c r="C109" i="7" s="1"/>
  <c r="P14" i="3"/>
  <c r="D109" i="7" s="1"/>
  <c r="Q14" i="3"/>
  <c r="E109" i="7" s="1"/>
  <c r="M15" i="3"/>
  <c r="N15" i="3"/>
  <c r="A112" i="7" s="1"/>
  <c r="B112" i="7" s="1"/>
  <c r="O15" i="3"/>
  <c r="C112" i="7" s="1"/>
  <c r="P15" i="3"/>
  <c r="D112" i="7" s="1"/>
  <c r="Q15" i="3"/>
  <c r="E112" i="7" s="1"/>
  <c r="M16" i="3"/>
  <c r="N16" i="3"/>
  <c r="A115" i="7" s="1"/>
  <c r="B115" i="7" s="1"/>
  <c r="O16" i="3"/>
  <c r="C115" i="7" s="1"/>
  <c r="P16" i="3"/>
  <c r="D115" i="7" s="1"/>
  <c r="Q16" i="3"/>
  <c r="E115" i="7" s="1"/>
  <c r="M17" i="3"/>
  <c r="N17" i="3"/>
  <c r="A118" i="7" s="1"/>
  <c r="B118" i="7" s="1"/>
  <c r="O17" i="3"/>
  <c r="C118" i="7" s="1"/>
  <c r="P17" i="3"/>
  <c r="D118" i="7" s="1"/>
  <c r="Q17" i="3"/>
  <c r="E118" i="7" s="1"/>
  <c r="M18" i="3"/>
  <c r="N18" i="3"/>
  <c r="A121" i="7" s="1"/>
  <c r="B121" i="7" s="1"/>
  <c r="O18" i="3"/>
  <c r="C121" i="7" s="1"/>
  <c r="P18" i="3"/>
  <c r="D121" i="7" s="1"/>
  <c r="Q18" i="3"/>
  <c r="E121" i="7" s="1"/>
  <c r="M19" i="3"/>
  <c r="N19" i="3"/>
  <c r="A124" i="7" s="1"/>
  <c r="B124" i="7" s="1"/>
  <c r="O19" i="3"/>
  <c r="C124" i="7" s="1"/>
  <c r="P19" i="3"/>
  <c r="D124" i="7" s="1"/>
  <c r="Q19" i="3"/>
  <c r="E124" i="7" s="1"/>
  <c r="M20" i="3"/>
  <c r="N20" i="3"/>
  <c r="A127" i="7" s="1"/>
  <c r="B127" i="7" s="1"/>
  <c r="O20" i="3"/>
  <c r="C127" i="7" s="1"/>
  <c r="P20" i="3"/>
  <c r="D127" i="7" s="1"/>
  <c r="Q20" i="3"/>
  <c r="E127" i="7" s="1"/>
  <c r="M21" i="3"/>
  <c r="N21" i="3"/>
  <c r="A130" i="7" s="1"/>
  <c r="B130" i="7" s="1"/>
  <c r="O21" i="3"/>
  <c r="C130" i="7" s="1"/>
  <c r="P21" i="3"/>
  <c r="D130" i="7" s="1"/>
  <c r="Q21" i="3"/>
  <c r="E130" i="7" s="1"/>
  <c r="M22" i="3"/>
  <c r="N22" i="3"/>
  <c r="A133" i="7" s="1"/>
  <c r="B133" i="7" s="1"/>
  <c r="O22" i="3"/>
  <c r="C133" i="7" s="1"/>
  <c r="P22" i="3"/>
  <c r="D133" i="7" s="1"/>
  <c r="Q22" i="3"/>
  <c r="E133" i="7" s="1"/>
  <c r="M23" i="3"/>
  <c r="N23" i="3"/>
  <c r="A136" i="7" s="1"/>
  <c r="B136" i="7" s="1"/>
  <c r="O23" i="3"/>
  <c r="C136" i="7" s="1"/>
  <c r="P23" i="3"/>
  <c r="D136" i="7" s="1"/>
  <c r="Q23" i="3"/>
  <c r="E136" i="7" s="1"/>
  <c r="M24" i="3"/>
  <c r="N24" i="3"/>
  <c r="A139" i="7" s="1"/>
  <c r="B139" i="7" s="1"/>
  <c r="O24" i="3"/>
  <c r="C139" i="7" s="1"/>
  <c r="P24" i="3"/>
  <c r="D139" i="7" s="1"/>
  <c r="Q24" i="3"/>
  <c r="E139" i="7" s="1"/>
  <c r="M25" i="3"/>
  <c r="N25" i="3"/>
  <c r="A142" i="7" s="1"/>
  <c r="B142" i="7" s="1"/>
  <c r="O25" i="3"/>
  <c r="C142" i="7" s="1"/>
  <c r="P25" i="3"/>
  <c r="D142" i="7" s="1"/>
  <c r="Q25" i="3"/>
  <c r="E142" i="7" s="1"/>
  <c r="M26" i="3"/>
  <c r="N26" i="3"/>
  <c r="A145" i="7" s="1"/>
  <c r="B145" i="7" s="1"/>
  <c r="O26" i="3"/>
  <c r="C145" i="7" s="1"/>
  <c r="P26" i="3"/>
  <c r="D145" i="7" s="1"/>
  <c r="Q26" i="3"/>
  <c r="E145" i="7" s="1"/>
  <c r="N2" i="3"/>
  <c r="O2" i="3"/>
  <c r="P2" i="3"/>
  <c r="Q2" i="3"/>
  <c r="M2" i="3"/>
  <c r="G3" i="3"/>
  <c r="H3" i="3"/>
  <c r="A75" i="7" s="1"/>
  <c r="B75" i="7" s="1"/>
  <c r="I3" i="3"/>
  <c r="C75" i="7" s="1"/>
  <c r="J3" i="3"/>
  <c r="D75" i="7" s="1"/>
  <c r="K3" i="3"/>
  <c r="E75" i="7" s="1"/>
  <c r="G4" i="3"/>
  <c r="H4" i="3"/>
  <c r="A78" i="7" s="1"/>
  <c r="B78" i="7" s="1"/>
  <c r="I4" i="3"/>
  <c r="C78" i="7" s="1"/>
  <c r="J4" i="3"/>
  <c r="D78" i="7" s="1"/>
  <c r="K4" i="3"/>
  <c r="E78" i="7" s="1"/>
  <c r="G5" i="3"/>
  <c r="H5" i="3"/>
  <c r="A81" i="7" s="1"/>
  <c r="B81" i="7" s="1"/>
  <c r="I5" i="3"/>
  <c r="C81" i="7" s="1"/>
  <c r="J5" i="3"/>
  <c r="D81" i="7" s="1"/>
  <c r="K5" i="3"/>
  <c r="E81" i="7" s="1"/>
  <c r="G6" i="3"/>
  <c r="H6" i="3"/>
  <c r="A84" i="7" s="1"/>
  <c r="B84" i="7" s="1"/>
  <c r="I6" i="3"/>
  <c r="C84" i="7" s="1"/>
  <c r="J6" i="3"/>
  <c r="D84" i="7" s="1"/>
  <c r="K6" i="3"/>
  <c r="E84" i="7" s="1"/>
  <c r="G7" i="3"/>
  <c r="H7" i="3"/>
  <c r="A87" i="7" s="1"/>
  <c r="B87" i="7" s="1"/>
  <c r="I7" i="3"/>
  <c r="C87" i="7" s="1"/>
  <c r="J7" i="3"/>
  <c r="D87" i="7" s="1"/>
  <c r="K7" i="3"/>
  <c r="E87" i="7" s="1"/>
  <c r="G8" i="3"/>
  <c r="H8" i="3"/>
  <c r="A90" i="7" s="1"/>
  <c r="B90" i="7" s="1"/>
  <c r="I8" i="3"/>
  <c r="C90" i="7" s="1"/>
  <c r="J8" i="3"/>
  <c r="D90" i="7" s="1"/>
  <c r="K8" i="3"/>
  <c r="E90" i="7" s="1"/>
  <c r="G9" i="3"/>
  <c r="H9" i="3"/>
  <c r="A93" i="7" s="1"/>
  <c r="B93" i="7" s="1"/>
  <c r="I9" i="3"/>
  <c r="C93" i="7" s="1"/>
  <c r="J9" i="3"/>
  <c r="D93" i="7" s="1"/>
  <c r="K9" i="3"/>
  <c r="E93" i="7" s="1"/>
  <c r="G10" i="3"/>
  <c r="H10" i="3"/>
  <c r="A96" i="7" s="1"/>
  <c r="B96" i="7" s="1"/>
  <c r="I10" i="3"/>
  <c r="C96" i="7" s="1"/>
  <c r="J10" i="3"/>
  <c r="D96" i="7" s="1"/>
  <c r="K10" i="3"/>
  <c r="E96" i="7" s="1"/>
  <c r="G11" i="3"/>
  <c r="H11" i="3"/>
  <c r="A99" i="7" s="1"/>
  <c r="B99" i="7" s="1"/>
  <c r="I11" i="3"/>
  <c r="C99" i="7" s="1"/>
  <c r="J11" i="3"/>
  <c r="D99" i="7" s="1"/>
  <c r="K11" i="3"/>
  <c r="E99" i="7" s="1"/>
  <c r="G12" i="3"/>
  <c r="H12" i="3"/>
  <c r="A102" i="7" s="1"/>
  <c r="B102" i="7" s="1"/>
  <c r="I12" i="3"/>
  <c r="C102" i="7" s="1"/>
  <c r="J12" i="3"/>
  <c r="D102" i="7" s="1"/>
  <c r="K12" i="3"/>
  <c r="E102" i="7" s="1"/>
  <c r="G13" i="3"/>
  <c r="H13" i="3"/>
  <c r="A105" i="7" s="1"/>
  <c r="B105" i="7" s="1"/>
  <c r="I13" i="3"/>
  <c r="C105" i="7" s="1"/>
  <c r="J13" i="3"/>
  <c r="D105" i="7" s="1"/>
  <c r="K13" i="3"/>
  <c r="E105" i="7" s="1"/>
  <c r="G14" i="3"/>
  <c r="H14" i="3"/>
  <c r="A108" i="7" s="1"/>
  <c r="B108" i="7" s="1"/>
  <c r="I14" i="3"/>
  <c r="C108" i="7" s="1"/>
  <c r="J14" i="3"/>
  <c r="D108" i="7" s="1"/>
  <c r="K14" i="3"/>
  <c r="E108" i="7" s="1"/>
  <c r="G15" i="3"/>
  <c r="H15" i="3"/>
  <c r="A111" i="7" s="1"/>
  <c r="B111" i="7" s="1"/>
  <c r="I15" i="3"/>
  <c r="C111" i="7" s="1"/>
  <c r="J15" i="3"/>
  <c r="D111" i="7" s="1"/>
  <c r="K15" i="3"/>
  <c r="E111" i="7" s="1"/>
  <c r="G16" i="3"/>
  <c r="H16" i="3"/>
  <c r="A114" i="7" s="1"/>
  <c r="B114" i="7" s="1"/>
  <c r="I16" i="3"/>
  <c r="C114" i="7" s="1"/>
  <c r="J16" i="3"/>
  <c r="D114" i="7" s="1"/>
  <c r="K16" i="3"/>
  <c r="E114" i="7" s="1"/>
  <c r="G17" i="3"/>
  <c r="H17" i="3"/>
  <c r="A117" i="7" s="1"/>
  <c r="B117" i="7" s="1"/>
  <c r="I17" i="3"/>
  <c r="C117" i="7" s="1"/>
  <c r="J17" i="3"/>
  <c r="D117" i="7" s="1"/>
  <c r="K17" i="3"/>
  <c r="E117" i="7" s="1"/>
  <c r="G18" i="3"/>
  <c r="H18" i="3"/>
  <c r="A120" i="7" s="1"/>
  <c r="B120" i="7" s="1"/>
  <c r="I18" i="3"/>
  <c r="C120" i="7" s="1"/>
  <c r="J18" i="3"/>
  <c r="D120" i="7" s="1"/>
  <c r="K18" i="3"/>
  <c r="E120" i="7" s="1"/>
  <c r="G19" i="3"/>
  <c r="H19" i="3"/>
  <c r="A123" i="7" s="1"/>
  <c r="B123" i="7" s="1"/>
  <c r="I19" i="3"/>
  <c r="C123" i="7" s="1"/>
  <c r="J19" i="3"/>
  <c r="D123" i="7" s="1"/>
  <c r="K19" i="3"/>
  <c r="E123" i="7" s="1"/>
  <c r="G20" i="3"/>
  <c r="H20" i="3"/>
  <c r="A126" i="7" s="1"/>
  <c r="B126" i="7" s="1"/>
  <c r="I20" i="3"/>
  <c r="C126" i="7" s="1"/>
  <c r="J20" i="3"/>
  <c r="D126" i="7" s="1"/>
  <c r="K20" i="3"/>
  <c r="E126" i="7" s="1"/>
  <c r="G21" i="3"/>
  <c r="H21" i="3"/>
  <c r="A129" i="7" s="1"/>
  <c r="B129" i="7" s="1"/>
  <c r="I21" i="3"/>
  <c r="C129" i="7" s="1"/>
  <c r="J21" i="3"/>
  <c r="D129" i="7" s="1"/>
  <c r="K21" i="3"/>
  <c r="E129" i="7" s="1"/>
  <c r="G22" i="3"/>
  <c r="H22" i="3"/>
  <c r="A132" i="7" s="1"/>
  <c r="B132" i="7" s="1"/>
  <c r="I22" i="3"/>
  <c r="C132" i="7" s="1"/>
  <c r="J22" i="3"/>
  <c r="D132" i="7" s="1"/>
  <c r="K22" i="3"/>
  <c r="E132" i="7" s="1"/>
  <c r="G23" i="3"/>
  <c r="H23" i="3"/>
  <c r="A135" i="7" s="1"/>
  <c r="B135" i="7" s="1"/>
  <c r="I23" i="3"/>
  <c r="C135" i="7" s="1"/>
  <c r="J23" i="3"/>
  <c r="D135" i="7" s="1"/>
  <c r="K23" i="3"/>
  <c r="E135" i="7" s="1"/>
  <c r="G24" i="3"/>
  <c r="H24" i="3"/>
  <c r="A138" i="7" s="1"/>
  <c r="B138" i="7" s="1"/>
  <c r="I24" i="3"/>
  <c r="C138" i="7" s="1"/>
  <c r="J24" i="3"/>
  <c r="D138" i="7" s="1"/>
  <c r="K24" i="3"/>
  <c r="E138" i="7" s="1"/>
  <c r="G25" i="3"/>
  <c r="H25" i="3"/>
  <c r="A141" i="7" s="1"/>
  <c r="B141" i="7" s="1"/>
  <c r="I25" i="3"/>
  <c r="C141" i="7" s="1"/>
  <c r="J25" i="3"/>
  <c r="D141" i="7" s="1"/>
  <c r="K25" i="3"/>
  <c r="E141" i="7" s="1"/>
  <c r="G26" i="3"/>
  <c r="H26" i="3"/>
  <c r="A144" i="7" s="1"/>
  <c r="B144" i="7" s="1"/>
  <c r="I26" i="3"/>
  <c r="C144" i="7" s="1"/>
  <c r="J26" i="3"/>
  <c r="D144" i="7" s="1"/>
  <c r="K26" i="3"/>
  <c r="E144" i="7" s="1"/>
  <c r="H2" i="3"/>
  <c r="I2" i="3"/>
  <c r="J2" i="3"/>
  <c r="K2" i="3"/>
  <c r="G2" i="3"/>
  <c r="A25" i="3"/>
  <c r="B25" i="3"/>
  <c r="A140" i="7" s="1"/>
  <c r="B140" i="7" s="1"/>
  <c r="C25" i="3"/>
  <c r="C140" i="7" s="1"/>
  <c r="D25" i="3"/>
  <c r="D140" i="7" s="1"/>
  <c r="E25" i="3"/>
  <c r="E140" i="7" s="1"/>
  <c r="A26" i="3"/>
  <c r="B26" i="3"/>
  <c r="A143" i="7" s="1"/>
  <c r="B143" i="7" s="1"/>
  <c r="C26" i="3"/>
  <c r="C143" i="7" s="1"/>
  <c r="D26" i="3"/>
  <c r="D143" i="7" s="1"/>
  <c r="E26" i="3"/>
  <c r="E143" i="7" s="1"/>
  <c r="A3" i="3"/>
  <c r="B3" i="3"/>
  <c r="A74" i="7" s="1"/>
  <c r="B74" i="7" s="1"/>
  <c r="C3" i="3"/>
  <c r="C74" i="7" s="1"/>
  <c r="D3" i="3"/>
  <c r="D74" i="7" s="1"/>
  <c r="E3" i="3"/>
  <c r="E74" i="7" s="1"/>
  <c r="A4" i="3"/>
  <c r="B4" i="3"/>
  <c r="A77" i="7" s="1"/>
  <c r="B77" i="7" s="1"/>
  <c r="C4" i="3"/>
  <c r="C77" i="7" s="1"/>
  <c r="D4" i="3"/>
  <c r="D77" i="7" s="1"/>
  <c r="E4" i="3"/>
  <c r="E77" i="7" s="1"/>
  <c r="A5" i="3"/>
  <c r="B5" i="3"/>
  <c r="A80" i="7" s="1"/>
  <c r="B80" i="7" s="1"/>
  <c r="C5" i="3"/>
  <c r="C80" i="7" s="1"/>
  <c r="D5" i="3"/>
  <c r="D80" i="7" s="1"/>
  <c r="E5" i="3"/>
  <c r="E80" i="7" s="1"/>
  <c r="A6" i="3"/>
  <c r="B6" i="3"/>
  <c r="A83" i="7" s="1"/>
  <c r="B83" i="7" s="1"/>
  <c r="C6" i="3"/>
  <c r="C83" i="7" s="1"/>
  <c r="D6" i="3"/>
  <c r="D83" i="7" s="1"/>
  <c r="E6" i="3"/>
  <c r="E83" i="7" s="1"/>
  <c r="A7" i="3"/>
  <c r="B7" i="3"/>
  <c r="A86" i="7" s="1"/>
  <c r="B86" i="7" s="1"/>
  <c r="C7" i="3"/>
  <c r="C86" i="7" s="1"/>
  <c r="D7" i="3"/>
  <c r="D86" i="7" s="1"/>
  <c r="E7" i="3"/>
  <c r="E86" i="7" s="1"/>
  <c r="A8" i="3"/>
  <c r="B8" i="3"/>
  <c r="A89" i="7" s="1"/>
  <c r="B89" i="7" s="1"/>
  <c r="C8" i="3"/>
  <c r="C89" i="7" s="1"/>
  <c r="D8" i="3"/>
  <c r="D89" i="7" s="1"/>
  <c r="E8" i="3"/>
  <c r="E89" i="7" s="1"/>
  <c r="A9" i="3"/>
  <c r="B9" i="3"/>
  <c r="A92" i="7" s="1"/>
  <c r="B92" i="7" s="1"/>
  <c r="C9" i="3"/>
  <c r="C92" i="7" s="1"/>
  <c r="D9" i="3"/>
  <c r="D92" i="7" s="1"/>
  <c r="E9" i="3"/>
  <c r="E92" i="7" s="1"/>
  <c r="A10" i="3"/>
  <c r="B10" i="3"/>
  <c r="A95" i="7" s="1"/>
  <c r="B95" i="7" s="1"/>
  <c r="C10" i="3"/>
  <c r="C95" i="7" s="1"/>
  <c r="D10" i="3"/>
  <c r="D95" i="7" s="1"/>
  <c r="E10" i="3"/>
  <c r="E95" i="7" s="1"/>
  <c r="A11" i="3"/>
  <c r="B11" i="3"/>
  <c r="A98" i="7" s="1"/>
  <c r="B98" i="7" s="1"/>
  <c r="C11" i="3"/>
  <c r="C98" i="7" s="1"/>
  <c r="D11" i="3"/>
  <c r="D98" i="7" s="1"/>
  <c r="E11" i="3"/>
  <c r="E98" i="7" s="1"/>
  <c r="A12" i="3"/>
  <c r="B12" i="3"/>
  <c r="A101" i="7" s="1"/>
  <c r="B101" i="7" s="1"/>
  <c r="C12" i="3"/>
  <c r="C101" i="7" s="1"/>
  <c r="D12" i="3"/>
  <c r="D101" i="7" s="1"/>
  <c r="E12" i="3"/>
  <c r="E101" i="7" s="1"/>
  <c r="A13" i="3"/>
  <c r="B13" i="3"/>
  <c r="A104" i="7" s="1"/>
  <c r="B104" i="7" s="1"/>
  <c r="C13" i="3"/>
  <c r="C104" i="7" s="1"/>
  <c r="D13" i="3"/>
  <c r="D104" i="7" s="1"/>
  <c r="E13" i="3"/>
  <c r="E104" i="7" s="1"/>
  <c r="A14" i="3"/>
  <c r="B14" i="3"/>
  <c r="A107" i="7" s="1"/>
  <c r="B107" i="7" s="1"/>
  <c r="C14" i="3"/>
  <c r="C107" i="7" s="1"/>
  <c r="D14" i="3"/>
  <c r="D107" i="7" s="1"/>
  <c r="E14" i="3"/>
  <c r="E107" i="7" s="1"/>
  <c r="A15" i="3"/>
  <c r="B15" i="3"/>
  <c r="A110" i="7" s="1"/>
  <c r="B110" i="7" s="1"/>
  <c r="C15" i="3"/>
  <c r="C110" i="7" s="1"/>
  <c r="D15" i="3"/>
  <c r="D110" i="7" s="1"/>
  <c r="E15" i="3"/>
  <c r="E110" i="7" s="1"/>
  <c r="A16" i="3"/>
  <c r="B16" i="3"/>
  <c r="A113" i="7" s="1"/>
  <c r="B113" i="7" s="1"/>
  <c r="C16" i="3"/>
  <c r="C113" i="7" s="1"/>
  <c r="D16" i="3"/>
  <c r="D113" i="7" s="1"/>
  <c r="E16" i="3"/>
  <c r="E113" i="7" s="1"/>
  <c r="A17" i="3"/>
  <c r="B17" i="3"/>
  <c r="A116" i="7" s="1"/>
  <c r="B116" i="7" s="1"/>
  <c r="C17" i="3"/>
  <c r="C116" i="7" s="1"/>
  <c r="D17" i="3"/>
  <c r="D116" i="7" s="1"/>
  <c r="E17" i="3"/>
  <c r="E116" i="7" s="1"/>
  <c r="A18" i="3"/>
  <c r="B18" i="3"/>
  <c r="A119" i="7" s="1"/>
  <c r="B119" i="7" s="1"/>
  <c r="C18" i="3"/>
  <c r="C119" i="7" s="1"/>
  <c r="D18" i="3"/>
  <c r="D119" i="7" s="1"/>
  <c r="E18" i="3"/>
  <c r="E119" i="7" s="1"/>
  <c r="A19" i="3"/>
  <c r="B19" i="3"/>
  <c r="A122" i="7" s="1"/>
  <c r="B122" i="7" s="1"/>
  <c r="C19" i="3"/>
  <c r="C122" i="7" s="1"/>
  <c r="D19" i="3"/>
  <c r="D122" i="7" s="1"/>
  <c r="E19" i="3"/>
  <c r="E122" i="7" s="1"/>
  <c r="A20" i="3"/>
  <c r="B20" i="3"/>
  <c r="A125" i="7" s="1"/>
  <c r="B125" i="7" s="1"/>
  <c r="C20" i="3"/>
  <c r="C125" i="7" s="1"/>
  <c r="D20" i="3"/>
  <c r="D125" i="7" s="1"/>
  <c r="E20" i="3"/>
  <c r="E125" i="7" s="1"/>
  <c r="A21" i="3"/>
  <c r="B21" i="3"/>
  <c r="A128" i="7" s="1"/>
  <c r="B128" i="7" s="1"/>
  <c r="C21" i="3"/>
  <c r="C128" i="7" s="1"/>
  <c r="D21" i="3"/>
  <c r="D128" i="7" s="1"/>
  <c r="E21" i="3"/>
  <c r="E128" i="7" s="1"/>
  <c r="A22" i="3"/>
  <c r="B22" i="3"/>
  <c r="A131" i="7" s="1"/>
  <c r="B131" i="7" s="1"/>
  <c r="C22" i="3"/>
  <c r="C131" i="7" s="1"/>
  <c r="D22" i="3"/>
  <c r="D131" i="7" s="1"/>
  <c r="E22" i="3"/>
  <c r="E131" i="7" s="1"/>
  <c r="A23" i="3"/>
  <c r="B23" i="3"/>
  <c r="A134" i="7" s="1"/>
  <c r="B134" i="7" s="1"/>
  <c r="C23" i="3"/>
  <c r="C134" i="7" s="1"/>
  <c r="D23" i="3"/>
  <c r="D134" i="7" s="1"/>
  <c r="E23" i="3"/>
  <c r="E134" i="7" s="1"/>
  <c r="A24" i="3"/>
  <c r="B24" i="3"/>
  <c r="A137" i="7" s="1"/>
  <c r="B137" i="7" s="1"/>
  <c r="C24" i="3"/>
  <c r="C137" i="7" s="1"/>
  <c r="D24" i="3"/>
  <c r="D137" i="7" s="1"/>
  <c r="E24" i="3"/>
  <c r="E137" i="7" s="1"/>
  <c r="B2" i="3"/>
  <c r="C2" i="3"/>
  <c r="D2" i="3"/>
  <c r="E2" i="3"/>
  <c r="A2" i="3"/>
  <c r="M3" i="2"/>
  <c r="P3" i="1" s="1"/>
  <c r="N3" i="2"/>
  <c r="O3" i="2"/>
  <c r="P3" i="2"/>
  <c r="Q3" i="2"/>
  <c r="M4" i="2"/>
  <c r="P4" i="1" s="1"/>
  <c r="N4" i="2"/>
  <c r="O4" i="2"/>
  <c r="P4" i="2"/>
  <c r="Q4" i="2"/>
  <c r="M5" i="2"/>
  <c r="P5" i="1" s="1"/>
  <c r="N5" i="2"/>
  <c r="O5" i="2"/>
  <c r="P5" i="2"/>
  <c r="Q5" i="2"/>
  <c r="M6" i="2"/>
  <c r="P6" i="1" s="1"/>
  <c r="N6" i="2"/>
  <c r="O6" i="2"/>
  <c r="P6" i="2"/>
  <c r="Q6" i="2"/>
  <c r="M7" i="2"/>
  <c r="P7" i="1" s="1"/>
  <c r="N7" i="2"/>
  <c r="O7" i="2"/>
  <c r="P7" i="2"/>
  <c r="Q7" i="2"/>
  <c r="M8" i="2"/>
  <c r="P8" i="1" s="1"/>
  <c r="N8" i="2"/>
  <c r="O8" i="2"/>
  <c r="P8" i="2"/>
  <c r="Q8" i="2"/>
  <c r="M9" i="2"/>
  <c r="P9" i="1" s="1"/>
  <c r="N9" i="2"/>
  <c r="O9" i="2"/>
  <c r="P9" i="2"/>
  <c r="Q9" i="2"/>
  <c r="M10" i="2"/>
  <c r="P10" i="1" s="1"/>
  <c r="N10" i="2"/>
  <c r="O10" i="2"/>
  <c r="P10" i="2"/>
  <c r="Q10" i="2"/>
  <c r="M11" i="2"/>
  <c r="P11" i="1" s="1"/>
  <c r="N11" i="2"/>
  <c r="O11" i="2"/>
  <c r="P11" i="2"/>
  <c r="Q11" i="2"/>
  <c r="M12" i="2"/>
  <c r="P12" i="1" s="1"/>
  <c r="N12" i="2"/>
  <c r="O12" i="2"/>
  <c r="P12" i="2"/>
  <c r="Q12" i="2"/>
  <c r="M13" i="2"/>
  <c r="P13" i="1" s="1"/>
  <c r="N13" i="2"/>
  <c r="O13" i="2"/>
  <c r="P13" i="2"/>
  <c r="Q13" i="2"/>
  <c r="M14" i="2"/>
  <c r="P14" i="1" s="1"/>
  <c r="N14" i="2"/>
  <c r="O14" i="2"/>
  <c r="P14" i="2"/>
  <c r="Q14" i="2"/>
  <c r="M15" i="2"/>
  <c r="P15" i="1" s="1"/>
  <c r="N15" i="2"/>
  <c r="O15" i="2"/>
  <c r="P15" i="2"/>
  <c r="Q15" i="2"/>
  <c r="M16" i="2"/>
  <c r="P16" i="1" s="1"/>
  <c r="N16" i="2"/>
  <c r="O16" i="2"/>
  <c r="P16" i="2"/>
  <c r="Q16" i="2"/>
  <c r="M17" i="2"/>
  <c r="P17" i="1" s="1"/>
  <c r="N17" i="2"/>
  <c r="O17" i="2"/>
  <c r="P17" i="2"/>
  <c r="Q17" i="2"/>
  <c r="M18" i="2"/>
  <c r="P18" i="1" s="1"/>
  <c r="N18" i="2"/>
  <c r="O18" i="2"/>
  <c r="P18" i="2"/>
  <c r="Q18" i="2"/>
  <c r="M19" i="2"/>
  <c r="P19" i="1" s="1"/>
  <c r="N19" i="2"/>
  <c r="O19" i="2"/>
  <c r="P19" i="2"/>
  <c r="Q19" i="2"/>
  <c r="M20" i="2"/>
  <c r="P20" i="1" s="1"/>
  <c r="N20" i="2"/>
  <c r="O20" i="2"/>
  <c r="P20" i="2"/>
  <c r="Q20" i="2"/>
  <c r="M21" i="2"/>
  <c r="P21" i="1" s="1"/>
  <c r="N21" i="2"/>
  <c r="O21" i="2"/>
  <c r="P21" i="2"/>
  <c r="Q21" i="2"/>
  <c r="M22" i="2"/>
  <c r="P22" i="1" s="1"/>
  <c r="N22" i="2"/>
  <c r="O22" i="2"/>
  <c r="P22" i="2"/>
  <c r="Q22" i="2"/>
  <c r="M23" i="2"/>
  <c r="P23" i="1" s="1"/>
  <c r="N23" i="2"/>
  <c r="O23" i="2"/>
  <c r="P23" i="2"/>
  <c r="Q23" i="2"/>
  <c r="M24" i="2"/>
  <c r="P24" i="1" s="1"/>
  <c r="N24" i="2"/>
  <c r="O24" i="2"/>
  <c r="P24" i="2"/>
  <c r="Q24" i="2"/>
  <c r="M25" i="2"/>
  <c r="P25" i="1" s="1"/>
  <c r="N25" i="2"/>
  <c r="O25" i="2"/>
  <c r="P25" i="2"/>
  <c r="Q25" i="2"/>
  <c r="M26" i="2"/>
  <c r="P26" i="1" s="1"/>
  <c r="N26" i="2"/>
  <c r="O26" i="2"/>
  <c r="P26" i="2"/>
  <c r="Q26" i="2"/>
  <c r="N2" i="2"/>
  <c r="Q2" i="1" s="1"/>
  <c r="O2" i="2"/>
  <c r="R2" i="1" s="1"/>
  <c r="P2" i="2"/>
  <c r="S2" i="1" s="1"/>
  <c r="Q2" i="2"/>
  <c r="T2" i="1" s="1"/>
  <c r="M2" i="2"/>
  <c r="P2" i="1" s="1"/>
  <c r="G2" i="2"/>
  <c r="J2" i="1" s="1"/>
  <c r="G22" i="2"/>
  <c r="J22" i="1" s="1"/>
  <c r="H22" i="2"/>
  <c r="I22" i="2"/>
  <c r="J22" i="2"/>
  <c r="K22" i="2"/>
  <c r="G23" i="2"/>
  <c r="J23" i="1" s="1"/>
  <c r="H23" i="2"/>
  <c r="I23" i="2"/>
  <c r="J23" i="2"/>
  <c r="K23" i="2"/>
  <c r="G24" i="2"/>
  <c r="J24" i="1" s="1"/>
  <c r="V24" i="1" s="1"/>
  <c r="H24" i="2"/>
  <c r="I24" i="2"/>
  <c r="J24" i="2"/>
  <c r="K24" i="2"/>
  <c r="G25" i="2"/>
  <c r="J25" i="1" s="1"/>
  <c r="H25" i="2"/>
  <c r="I25" i="2"/>
  <c r="J25" i="2"/>
  <c r="K25" i="2"/>
  <c r="G26" i="2"/>
  <c r="J26" i="1" s="1"/>
  <c r="H26" i="2"/>
  <c r="I26" i="2"/>
  <c r="J26" i="2"/>
  <c r="K26" i="2"/>
  <c r="G3" i="2"/>
  <c r="J3" i="1" s="1"/>
  <c r="H3" i="2"/>
  <c r="I3" i="2"/>
  <c r="J3" i="2"/>
  <c r="K3" i="2"/>
  <c r="G4" i="2"/>
  <c r="J4" i="1" s="1"/>
  <c r="V4" i="1" s="1"/>
  <c r="H4" i="2"/>
  <c r="I4" i="2"/>
  <c r="J4" i="2"/>
  <c r="K4" i="2"/>
  <c r="G5" i="2"/>
  <c r="J5" i="1" s="1"/>
  <c r="H5" i="2"/>
  <c r="I5" i="2"/>
  <c r="J5" i="2"/>
  <c r="K5" i="2"/>
  <c r="G6" i="2"/>
  <c r="J6" i="1" s="1"/>
  <c r="H6" i="2"/>
  <c r="I6" i="2"/>
  <c r="J6" i="2"/>
  <c r="K6" i="2"/>
  <c r="G7" i="2"/>
  <c r="J7" i="1" s="1"/>
  <c r="H7" i="2"/>
  <c r="I7" i="2"/>
  <c r="J7" i="2"/>
  <c r="K7" i="2"/>
  <c r="G8" i="2"/>
  <c r="J8" i="1" s="1"/>
  <c r="V8" i="1" s="1"/>
  <c r="H8" i="2"/>
  <c r="I8" i="2"/>
  <c r="J8" i="2"/>
  <c r="K8" i="2"/>
  <c r="G9" i="2"/>
  <c r="J9" i="1" s="1"/>
  <c r="H9" i="2"/>
  <c r="I9" i="2"/>
  <c r="J9" i="2"/>
  <c r="K9" i="2"/>
  <c r="G10" i="2"/>
  <c r="J10" i="1" s="1"/>
  <c r="H10" i="2"/>
  <c r="I10" i="2"/>
  <c r="J10" i="2"/>
  <c r="K10" i="2"/>
  <c r="G11" i="2"/>
  <c r="J11" i="1" s="1"/>
  <c r="H11" i="2"/>
  <c r="I11" i="2"/>
  <c r="J11" i="2"/>
  <c r="K11" i="2"/>
  <c r="G12" i="2"/>
  <c r="J12" i="1" s="1"/>
  <c r="V12" i="1" s="1"/>
  <c r="H12" i="2"/>
  <c r="I12" i="2"/>
  <c r="J12" i="2"/>
  <c r="K12" i="2"/>
  <c r="G13" i="2"/>
  <c r="J13" i="1" s="1"/>
  <c r="H13" i="2"/>
  <c r="I13" i="2"/>
  <c r="J13" i="2"/>
  <c r="K13" i="2"/>
  <c r="G14" i="2"/>
  <c r="J14" i="1" s="1"/>
  <c r="H14" i="2"/>
  <c r="I14" i="2"/>
  <c r="J14" i="2"/>
  <c r="K14" i="2"/>
  <c r="G15" i="2"/>
  <c r="J15" i="1" s="1"/>
  <c r="H15" i="2"/>
  <c r="I15" i="2"/>
  <c r="J15" i="2"/>
  <c r="K15" i="2"/>
  <c r="G16" i="2"/>
  <c r="J16" i="1" s="1"/>
  <c r="V16" i="1" s="1"/>
  <c r="H16" i="2"/>
  <c r="I16" i="2"/>
  <c r="J16" i="2"/>
  <c r="K16" i="2"/>
  <c r="G17" i="2"/>
  <c r="J17" i="1" s="1"/>
  <c r="H17" i="2"/>
  <c r="I17" i="2"/>
  <c r="J17" i="2"/>
  <c r="K17" i="2"/>
  <c r="G18" i="2"/>
  <c r="J18" i="1" s="1"/>
  <c r="H18" i="2"/>
  <c r="I18" i="2"/>
  <c r="J18" i="2"/>
  <c r="K18" i="2"/>
  <c r="G19" i="2"/>
  <c r="J19" i="1" s="1"/>
  <c r="H19" i="2"/>
  <c r="I19" i="2"/>
  <c r="J19" i="2"/>
  <c r="K19" i="2"/>
  <c r="G20" i="2"/>
  <c r="J20" i="1" s="1"/>
  <c r="V20" i="1" s="1"/>
  <c r="H20" i="2"/>
  <c r="I20" i="2"/>
  <c r="J20" i="2"/>
  <c r="K20" i="2"/>
  <c r="G21" i="2"/>
  <c r="J21" i="1" s="1"/>
  <c r="H21" i="2"/>
  <c r="I21" i="2"/>
  <c r="J21" i="2"/>
  <c r="K21" i="2"/>
  <c r="H2" i="2"/>
  <c r="K2" i="1" s="1"/>
  <c r="I2" i="2"/>
  <c r="L2" i="1" s="1"/>
  <c r="X2" i="1" s="1"/>
  <c r="J2" i="2"/>
  <c r="M2" i="1" s="1"/>
  <c r="Y2" i="1" s="1"/>
  <c r="K2" i="2"/>
  <c r="N2" i="1" s="1"/>
  <c r="A24" i="2"/>
  <c r="D24" i="1" s="1"/>
  <c r="B24" i="2"/>
  <c r="C24" i="2"/>
  <c r="D24" i="2"/>
  <c r="E24" i="2"/>
  <c r="A25" i="2"/>
  <c r="D25" i="1" s="1"/>
  <c r="B25" i="2"/>
  <c r="C25" i="2"/>
  <c r="D25" i="2"/>
  <c r="E25" i="2"/>
  <c r="A26" i="2"/>
  <c r="D26" i="1" s="1"/>
  <c r="B26" i="2"/>
  <c r="C26" i="2"/>
  <c r="D26" i="2"/>
  <c r="E26" i="2"/>
  <c r="A21" i="2"/>
  <c r="D21" i="1" s="1"/>
  <c r="B21" i="2"/>
  <c r="C21" i="2"/>
  <c r="D21" i="2"/>
  <c r="E21" i="2"/>
  <c r="A22" i="2"/>
  <c r="D22" i="1" s="1"/>
  <c r="B22" i="2"/>
  <c r="C22" i="2"/>
  <c r="D22" i="2"/>
  <c r="E22" i="2"/>
  <c r="A23" i="2"/>
  <c r="D23" i="1" s="1"/>
  <c r="B23" i="2"/>
  <c r="C23" i="2"/>
  <c r="D23" i="2"/>
  <c r="E23" i="2"/>
  <c r="A12" i="2"/>
  <c r="D12" i="1" s="1"/>
  <c r="B12" i="2"/>
  <c r="C12" i="2"/>
  <c r="D12" i="2"/>
  <c r="E12" i="2"/>
  <c r="A13" i="2"/>
  <c r="D13" i="1" s="1"/>
  <c r="B13" i="2"/>
  <c r="C13" i="2"/>
  <c r="D13" i="2"/>
  <c r="E13" i="2"/>
  <c r="A14" i="2"/>
  <c r="D14" i="1" s="1"/>
  <c r="B14" i="2"/>
  <c r="C14" i="2"/>
  <c r="D14" i="2"/>
  <c r="E14" i="2"/>
  <c r="A15" i="2"/>
  <c r="D15" i="1" s="1"/>
  <c r="B15" i="2"/>
  <c r="C15" i="2"/>
  <c r="D15" i="2"/>
  <c r="E15" i="2"/>
  <c r="A16" i="2"/>
  <c r="D16" i="1" s="1"/>
  <c r="B16" i="2"/>
  <c r="C16" i="2"/>
  <c r="D16" i="2"/>
  <c r="E16" i="2"/>
  <c r="A17" i="2"/>
  <c r="D17" i="1" s="1"/>
  <c r="B17" i="2"/>
  <c r="C17" i="2"/>
  <c r="D17" i="2"/>
  <c r="E17" i="2"/>
  <c r="A18" i="2"/>
  <c r="D18" i="1" s="1"/>
  <c r="B18" i="2"/>
  <c r="C18" i="2"/>
  <c r="D18" i="2"/>
  <c r="E18" i="2"/>
  <c r="A19" i="2"/>
  <c r="D19" i="1" s="1"/>
  <c r="B19" i="2"/>
  <c r="C19" i="2"/>
  <c r="D19" i="2"/>
  <c r="E19" i="2"/>
  <c r="A20" i="2"/>
  <c r="D20" i="1" s="1"/>
  <c r="B20" i="2"/>
  <c r="C20" i="2"/>
  <c r="D20" i="2"/>
  <c r="E20" i="2"/>
  <c r="A3" i="2"/>
  <c r="D3" i="1" s="1"/>
  <c r="B3" i="2"/>
  <c r="C3" i="2"/>
  <c r="D3" i="2"/>
  <c r="E3" i="2"/>
  <c r="A4" i="2"/>
  <c r="D4" i="1" s="1"/>
  <c r="B4" i="2"/>
  <c r="C4" i="2"/>
  <c r="D4" i="2"/>
  <c r="E4" i="2"/>
  <c r="A5" i="2"/>
  <c r="D5" i="1" s="1"/>
  <c r="B5" i="2"/>
  <c r="C5" i="2"/>
  <c r="D5" i="2"/>
  <c r="E5" i="2"/>
  <c r="A6" i="2"/>
  <c r="D6" i="1" s="1"/>
  <c r="B6" i="2"/>
  <c r="C6" i="2"/>
  <c r="D6" i="2"/>
  <c r="E6" i="2"/>
  <c r="A7" i="2"/>
  <c r="D7" i="1" s="1"/>
  <c r="B7" i="2"/>
  <c r="C7" i="2"/>
  <c r="D7" i="2"/>
  <c r="E7" i="2"/>
  <c r="A8" i="2"/>
  <c r="D8" i="1" s="1"/>
  <c r="B8" i="2"/>
  <c r="C8" i="2"/>
  <c r="D8" i="2"/>
  <c r="E8" i="2"/>
  <c r="A9" i="2"/>
  <c r="D9" i="1" s="1"/>
  <c r="B9" i="2"/>
  <c r="C9" i="2"/>
  <c r="D9" i="2"/>
  <c r="E9" i="2"/>
  <c r="A10" i="2"/>
  <c r="D10" i="1" s="1"/>
  <c r="B10" i="2"/>
  <c r="C10" i="2"/>
  <c r="D10" i="2"/>
  <c r="E10" i="2"/>
  <c r="A11" i="2"/>
  <c r="D11" i="1" s="1"/>
  <c r="B11" i="2"/>
  <c r="C11" i="2"/>
  <c r="D11" i="2"/>
  <c r="E11" i="2"/>
  <c r="B2" i="2"/>
  <c r="E2" i="1" s="1"/>
  <c r="C2" i="2"/>
  <c r="F2" i="1" s="1"/>
  <c r="D2" i="2"/>
  <c r="G2" i="1" s="1"/>
  <c r="E2" i="2"/>
  <c r="H2" i="1" s="1"/>
  <c r="A2" i="2"/>
  <c r="D2" i="1" s="1"/>
  <c r="V18" i="1" l="1"/>
  <c r="V10" i="1"/>
  <c r="V22" i="1"/>
  <c r="V14" i="1"/>
  <c r="V6" i="1"/>
  <c r="V26" i="1"/>
  <c r="Z2" i="1"/>
  <c r="V21" i="1"/>
  <c r="V17" i="1"/>
  <c r="V13" i="1"/>
  <c r="V9" i="1"/>
  <c r="V5" i="1"/>
  <c r="V25" i="1"/>
  <c r="G11" i="1"/>
  <c r="D26" i="7"/>
  <c r="E9" i="1"/>
  <c r="A20" i="7"/>
  <c r="B20" i="7" s="1"/>
  <c r="G3" i="1"/>
  <c r="D2" i="7"/>
  <c r="H20" i="1"/>
  <c r="E53" i="7"/>
  <c r="E19" i="1"/>
  <c r="A50" i="7"/>
  <c r="B50" i="7" s="1"/>
  <c r="G17" i="1"/>
  <c r="D44" i="7"/>
  <c r="F14" i="1"/>
  <c r="C35" i="7"/>
  <c r="G21" i="1"/>
  <c r="D56" i="7"/>
  <c r="E25" i="1"/>
  <c r="A68" i="7"/>
  <c r="B68" i="7" s="1"/>
  <c r="F24" i="1"/>
  <c r="C65" i="7"/>
  <c r="M21" i="1"/>
  <c r="D57" i="7"/>
  <c r="N20" i="1"/>
  <c r="E54" i="7"/>
  <c r="L18" i="1"/>
  <c r="C48" i="7"/>
  <c r="K11" i="1"/>
  <c r="A27" i="7"/>
  <c r="B27" i="7" s="1"/>
  <c r="M9" i="1"/>
  <c r="D21" i="7"/>
  <c r="N8" i="1"/>
  <c r="E18" i="7"/>
  <c r="M5" i="1"/>
  <c r="D9" i="7"/>
  <c r="K23" i="1"/>
  <c r="A63" i="7"/>
  <c r="B63" i="7" s="1"/>
  <c r="L22" i="1"/>
  <c r="C60" i="7"/>
  <c r="Q26" i="1"/>
  <c r="A73" i="7"/>
  <c r="B73" i="7" s="1"/>
  <c r="T23" i="1"/>
  <c r="E64" i="7"/>
  <c r="R13" i="1"/>
  <c r="C34" i="7"/>
  <c r="S12" i="1"/>
  <c r="D31" i="7"/>
  <c r="Q10" i="1"/>
  <c r="A25" i="7"/>
  <c r="B25" i="7" s="1"/>
  <c r="S8" i="1"/>
  <c r="D19" i="7"/>
  <c r="Q6" i="1"/>
  <c r="A13" i="7"/>
  <c r="B13" i="7" s="1"/>
  <c r="F11" i="1"/>
  <c r="C26" i="7"/>
  <c r="H9" i="1"/>
  <c r="E20" i="7"/>
  <c r="E8" i="1"/>
  <c r="A17" i="7"/>
  <c r="B17" i="7" s="1"/>
  <c r="G6" i="1"/>
  <c r="D11" i="7"/>
  <c r="E4" i="1"/>
  <c r="A5" i="7"/>
  <c r="B5" i="7" s="1"/>
  <c r="F3" i="1"/>
  <c r="C2" i="7"/>
  <c r="G20" i="1"/>
  <c r="D53" i="7"/>
  <c r="H19" i="1"/>
  <c r="E50" i="7"/>
  <c r="E18" i="1"/>
  <c r="A47" i="7"/>
  <c r="B47" i="7" s="1"/>
  <c r="F17" i="1"/>
  <c r="C44" i="7"/>
  <c r="G16" i="1"/>
  <c r="D41" i="7"/>
  <c r="H15" i="1"/>
  <c r="E38" i="7"/>
  <c r="E14" i="1"/>
  <c r="A35" i="7"/>
  <c r="B35" i="7" s="1"/>
  <c r="F13" i="1"/>
  <c r="C32" i="7"/>
  <c r="G12" i="1"/>
  <c r="D29" i="7"/>
  <c r="H23" i="1"/>
  <c r="E62" i="7"/>
  <c r="E22" i="1"/>
  <c r="A59" i="7"/>
  <c r="B59" i="7" s="1"/>
  <c r="F21" i="1"/>
  <c r="C56" i="7"/>
  <c r="G26" i="1"/>
  <c r="D71" i="7"/>
  <c r="H25" i="1"/>
  <c r="E68" i="7"/>
  <c r="E24" i="1"/>
  <c r="A65" i="7"/>
  <c r="B65" i="7" s="1"/>
  <c r="L21" i="1"/>
  <c r="C57" i="7"/>
  <c r="M20" i="1"/>
  <c r="D54" i="7"/>
  <c r="N19" i="1"/>
  <c r="E51" i="7"/>
  <c r="V19" i="1"/>
  <c r="K18" i="1"/>
  <c r="A48" i="7"/>
  <c r="B48" i="7" s="1"/>
  <c r="L17" i="1"/>
  <c r="C45" i="7"/>
  <c r="M16" i="1"/>
  <c r="D42" i="7"/>
  <c r="N15" i="1"/>
  <c r="E39" i="7"/>
  <c r="V15" i="1"/>
  <c r="K14" i="1"/>
  <c r="A36" i="7"/>
  <c r="B36" i="7" s="1"/>
  <c r="L13" i="1"/>
  <c r="C33" i="7"/>
  <c r="M12" i="1"/>
  <c r="Y12" i="1" s="1"/>
  <c r="D30" i="7"/>
  <c r="N11" i="1"/>
  <c r="E27" i="7"/>
  <c r="V11" i="1"/>
  <c r="K10" i="1"/>
  <c r="A24" i="7"/>
  <c r="B24" i="7" s="1"/>
  <c r="L9" i="1"/>
  <c r="C21" i="7"/>
  <c r="M8" i="1"/>
  <c r="Y8" i="1" s="1"/>
  <c r="D18" i="7"/>
  <c r="N7" i="1"/>
  <c r="E15" i="7"/>
  <c r="V7" i="1"/>
  <c r="K6" i="1"/>
  <c r="A12" i="7"/>
  <c r="B12" i="7" s="1"/>
  <c r="L5" i="1"/>
  <c r="C9" i="7"/>
  <c r="M4" i="1"/>
  <c r="D6" i="7"/>
  <c r="N3" i="1"/>
  <c r="E3" i="7"/>
  <c r="V3" i="1"/>
  <c r="K26" i="1"/>
  <c r="A72" i="7"/>
  <c r="B72" i="7" s="1"/>
  <c r="L25" i="1"/>
  <c r="C69" i="7"/>
  <c r="M24" i="1"/>
  <c r="D66" i="7"/>
  <c r="N23" i="1"/>
  <c r="Z23" i="1" s="1"/>
  <c r="E63" i="7"/>
  <c r="V23" i="1"/>
  <c r="K22" i="1"/>
  <c r="A60" i="7"/>
  <c r="B60" i="7" s="1"/>
  <c r="T26" i="1"/>
  <c r="E73" i="7"/>
  <c r="Q25" i="1"/>
  <c r="A70" i="7"/>
  <c r="B70" i="7" s="1"/>
  <c r="R24" i="1"/>
  <c r="C67" i="7"/>
  <c r="S23" i="1"/>
  <c r="D64" i="7"/>
  <c r="T22" i="1"/>
  <c r="E61" i="7"/>
  <c r="Q21" i="1"/>
  <c r="A58" i="7"/>
  <c r="B58" i="7" s="1"/>
  <c r="R20" i="1"/>
  <c r="C55" i="7"/>
  <c r="S19" i="1"/>
  <c r="D52" i="7"/>
  <c r="T18" i="1"/>
  <c r="E49" i="7"/>
  <c r="Q17" i="1"/>
  <c r="A46" i="7"/>
  <c r="B46" i="7" s="1"/>
  <c r="R16" i="1"/>
  <c r="C43" i="7"/>
  <c r="S15" i="1"/>
  <c r="D40" i="7"/>
  <c r="T14" i="1"/>
  <c r="E37" i="7"/>
  <c r="Q13" i="1"/>
  <c r="A34" i="7"/>
  <c r="B34" i="7" s="1"/>
  <c r="R12" i="1"/>
  <c r="C31" i="7"/>
  <c r="S11" i="1"/>
  <c r="D28" i="7"/>
  <c r="T10" i="1"/>
  <c r="E25" i="7"/>
  <c r="Q9" i="1"/>
  <c r="A22" i="7"/>
  <c r="B22" i="7" s="1"/>
  <c r="R8" i="1"/>
  <c r="C19" i="7"/>
  <c r="S7" i="1"/>
  <c r="D16" i="7"/>
  <c r="T6" i="1"/>
  <c r="E13" i="7"/>
  <c r="Q5" i="1"/>
  <c r="A10" i="7"/>
  <c r="B10" i="7" s="1"/>
  <c r="R4" i="1"/>
  <c r="C7" i="7"/>
  <c r="S3" i="1"/>
  <c r="D4" i="7"/>
  <c r="H10" i="1"/>
  <c r="E23" i="7"/>
  <c r="F8" i="1"/>
  <c r="C17" i="7"/>
  <c r="H6" i="1"/>
  <c r="E11" i="7"/>
  <c r="F4" i="1"/>
  <c r="C5" i="7"/>
  <c r="F18" i="1"/>
  <c r="C47" i="7"/>
  <c r="H16" i="1"/>
  <c r="E41" i="7"/>
  <c r="E15" i="1"/>
  <c r="A38" i="7"/>
  <c r="B38" i="7" s="1"/>
  <c r="G13" i="1"/>
  <c r="D32" i="7"/>
  <c r="H12" i="1"/>
  <c r="E29" i="7"/>
  <c r="E23" i="1"/>
  <c r="A62" i="7"/>
  <c r="B62" i="7" s="1"/>
  <c r="F22" i="1"/>
  <c r="C59" i="7"/>
  <c r="H26" i="1"/>
  <c r="E71" i="7"/>
  <c r="K19" i="1"/>
  <c r="A51" i="7"/>
  <c r="B51" i="7" s="1"/>
  <c r="M17" i="1"/>
  <c r="D45" i="7"/>
  <c r="N16" i="1"/>
  <c r="E42" i="7"/>
  <c r="K15" i="1"/>
  <c r="A39" i="7"/>
  <c r="B39" i="7" s="1"/>
  <c r="L14" i="1"/>
  <c r="C36" i="7"/>
  <c r="N12" i="1"/>
  <c r="E30" i="7"/>
  <c r="L10" i="1"/>
  <c r="C24" i="7"/>
  <c r="M25" i="1"/>
  <c r="D69" i="7"/>
  <c r="R25" i="1"/>
  <c r="C70" i="7"/>
  <c r="S24" i="1"/>
  <c r="D67" i="7"/>
  <c r="Q22" i="1"/>
  <c r="A61" i="7"/>
  <c r="B61" i="7" s="1"/>
  <c r="S20" i="1"/>
  <c r="D55" i="7"/>
  <c r="Q18" i="1"/>
  <c r="A49" i="7"/>
  <c r="B49" i="7" s="1"/>
  <c r="S16" i="1"/>
  <c r="D43" i="7"/>
  <c r="Q14" i="1"/>
  <c r="A37" i="7"/>
  <c r="B37" i="7" s="1"/>
  <c r="T11" i="1"/>
  <c r="E28" i="7"/>
  <c r="S4" i="1"/>
  <c r="D7" i="7"/>
  <c r="G10" i="1"/>
  <c r="D23" i="7"/>
  <c r="F7" i="1"/>
  <c r="C14" i="7"/>
  <c r="E11" i="1"/>
  <c r="A26" i="7"/>
  <c r="B26" i="7" s="1"/>
  <c r="F10" i="1"/>
  <c r="C23" i="7"/>
  <c r="G9" i="1"/>
  <c r="D20" i="7"/>
  <c r="H8" i="1"/>
  <c r="E17" i="7"/>
  <c r="E7" i="1"/>
  <c r="A14" i="7"/>
  <c r="B14" i="7" s="1"/>
  <c r="F6" i="1"/>
  <c r="C11" i="7"/>
  <c r="G5" i="1"/>
  <c r="D8" i="7"/>
  <c r="H4" i="1"/>
  <c r="E5" i="7"/>
  <c r="E3" i="1"/>
  <c r="A2" i="7"/>
  <c r="B2" i="7" s="1"/>
  <c r="F20" i="1"/>
  <c r="C53" i="7"/>
  <c r="G19" i="1"/>
  <c r="D50" i="7"/>
  <c r="H18" i="1"/>
  <c r="E47" i="7"/>
  <c r="E17" i="1"/>
  <c r="A44" i="7"/>
  <c r="B44" i="7" s="1"/>
  <c r="F16" i="1"/>
  <c r="C41" i="7"/>
  <c r="G15" i="1"/>
  <c r="D38" i="7"/>
  <c r="H14" i="1"/>
  <c r="E35" i="7"/>
  <c r="E13" i="1"/>
  <c r="A32" i="7"/>
  <c r="B32" i="7" s="1"/>
  <c r="F12" i="1"/>
  <c r="C29" i="7"/>
  <c r="G23" i="1"/>
  <c r="D62" i="7"/>
  <c r="H22" i="1"/>
  <c r="E59" i="7"/>
  <c r="E21" i="1"/>
  <c r="A56" i="7"/>
  <c r="B56" i="7" s="1"/>
  <c r="F26" i="1"/>
  <c r="C71" i="7"/>
  <c r="G25" i="1"/>
  <c r="D68" i="7"/>
  <c r="H24" i="1"/>
  <c r="E65" i="7"/>
  <c r="W2" i="1"/>
  <c r="K21" i="1"/>
  <c r="A57" i="7"/>
  <c r="B57" i="7" s="1"/>
  <c r="L20" i="1"/>
  <c r="X20" i="1" s="1"/>
  <c r="C54" i="7"/>
  <c r="M19" i="1"/>
  <c r="D51" i="7"/>
  <c r="N18" i="1"/>
  <c r="Z18" i="1" s="1"/>
  <c r="E48" i="7"/>
  <c r="K17" i="1"/>
  <c r="A45" i="7"/>
  <c r="B45" i="7" s="1"/>
  <c r="L16" i="1"/>
  <c r="X16" i="1" s="1"/>
  <c r="C42" i="7"/>
  <c r="M15" i="1"/>
  <c r="D39" i="7"/>
  <c r="N14" i="1"/>
  <c r="Z14" i="1" s="1"/>
  <c r="E36" i="7"/>
  <c r="K13" i="1"/>
  <c r="A33" i="7"/>
  <c r="B33" i="7" s="1"/>
  <c r="L12" i="1"/>
  <c r="X12" i="1" s="1"/>
  <c r="C30" i="7"/>
  <c r="M11" i="1"/>
  <c r="D27" i="7"/>
  <c r="N10" i="1"/>
  <c r="Z10" i="1" s="1"/>
  <c r="E24" i="7"/>
  <c r="K9" i="1"/>
  <c r="A21" i="7"/>
  <c r="B21" i="7" s="1"/>
  <c r="L8" i="1"/>
  <c r="X8" i="1" s="1"/>
  <c r="C18" i="7"/>
  <c r="M7" i="1"/>
  <c r="D15" i="7"/>
  <c r="N6" i="1"/>
  <c r="Z6" i="1" s="1"/>
  <c r="E12" i="7"/>
  <c r="K5" i="1"/>
  <c r="A9" i="7"/>
  <c r="B9" i="7" s="1"/>
  <c r="L4" i="1"/>
  <c r="X4" i="1" s="1"/>
  <c r="C6" i="7"/>
  <c r="M3" i="1"/>
  <c r="D3" i="7"/>
  <c r="N26" i="1"/>
  <c r="Z26" i="1" s="1"/>
  <c r="E72" i="7"/>
  <c r="K25" i="1"/>
  <c r="A69" i="7"/>
  <c r="B69" i="7" s="1"/>
  <c r="L24" i="1"/>
  <c r="X24" i="1" s="1"/>
  <c r="C66" i="7"/>
  <c r="M23" i="1"/>
  <c r="D63" i="7"/>
  <c r="N22" i="1"/>
  <c r="Z22" i="1" s="1"/>
  <c r="E60" i="7"/>
  <c r="S26" i="1"/>
  <c r="D73" i="7"/>
  <c r="T25" i="1"/>
  <c r="E70" i="7"/>
  <c r="Q24" i="1"/>
  <c r="A67" i="7"/>
  <c r="B67" i="7" s="1"/>
  <c r="R23" i="1"/>
  <c r="C64" i="7"/>
  <c r="S22" i="1"/>
  <c r="D61" i="7"/>
  <c r="T21" i="1"/>
  <c r="E58" i="7"/>
  <c r="Q20" i="1"/>
  <c r="A55" i="7"/>
  <c r="B55" i="7" s="1"/>
  <c r="R19" i="1"/>
  <c r="C52" i="7"/>
  <c r="S18" i="1"/>
  <c r="D49" i="7"/>
  <c r="T17" i="1"/>
  <c r="E46" i="7"/>
  <c r="Q16" i="1"/>
  <c r="A43" i="7"/>
  <c r="B43" i="7" s="1"/>
  <c r="R15" i="1"/>
  <c r="C40" i="7"/>
  <c r="S14" i="1"/>
  <c r="D37" i="7"/>
  <c r="T13" i="1"/>
  <c r="E34" i="7"/>
  <c r="Q12" i="1"/>
  <c r="A31" i="7"/>
  <c r="B31" i="7" s="1"/>
  <c r="R11" i="1"/>
  <c r="C28" i="7"/>
  <c r="S10" i="1"/>
  <c r="D25" i="7"/>
  <c r="T9" i="1"/>
  <c r="E22" i="7"/>
  <c r="Q8" i="1"/>
  <c r="A19" i="7"/>
  <c r="B19" i="7" s="1"/>
  <c r="R7" i="1"/>
  <c r="C16" i="7"/>
  <c r="S6" i="1"/>
  <c r="D13" i="7"/>
  <c r="T5" i="1"/>
  <c r="E10" i="7"/>
  <c r="Q4" i="1"/>
  <c r="A7" i="7"/>
  <c r="B7" i="7" s="1"/>
  <c r="R3" i="1"/>
  <c r="C4" i="7"/>
  <c r="G7" i="1"/>
  <c r="D14" i="7"/>
  <c r="E5" i="1"/>
  <c r="A8" i="7"/>
  <c r="B8" i="7" s="1"/>
  <c r="M13" i="1"/>
  <c r="D33" i="7"/>
  <c r="K7" i="1"/>
  <c r="A15" i="7"/>
  <c r="B15" i="7" s="1"/>
  <c r="L6" i="1"/>
  <c r="C12" i="7"/>
  <c r="N4" i="1"/>
  <c r="E6" i="7"/>
  <c r="K3" i="1"/>
  <c r="A3" i="7"/>
  <c r="B3" i="7" s="1"/>
  <c r="L26" i="1"/>
  <c r="X26" i="1" s="1"/>
  <c r="C72" i="7"/>
  <c r="N24" i="1"/>
  <c r="E66" i="7"/>
  <c r="R21" i="1"/>
  <c r="C58" i="7"/>
  <c r="T19" i="1"/>
  <c r="E52" i="7"/>
  <c r="R17" i="1"/>
  <c r="C46" i="7"/>
  <c r="T15" i="1"/>
  <c r="E40" i="7"/>
  <c r="R9" i="1"/>
  <c r="C22" i="7"/>
  <c r="T7" i="1"/>
  <c r="E16" i="7"/>
  <c r="R5" i="1"/>
  <c r="C10" i="7"/>
  <c r="T3" i="1"/>
  <c r="E4" i="7"/>
  <c r="H5" i="1"/>
  <c r="E8" i="7"/>
  <c r="H11" i="1"/>
  <c r="E26" i="7"/>
  <c r="E10" i="1"/>
  <c r="A23" i="7"/>
  <c r="B23" i="7" s="1"/>
  <c r="F9" i="1"/>
  <c r="C20" i="7"/>
  <c r="G8" i="1"/>
  <c r="D17" i="7"/>
  <c r="H7" i="1"/>
  <c r="E14" i="7"/>
  <c r="E6" i="1"/>
  <c r="A11" i="7"/>
  <c r="B11" i="7" s="1"/>
  <c r="F5" i="1"/>
  <c r="C8" i="7"/>
  <c r="G4" i="1"/>
  <c r="D5" i="7"/>
  <c r="H3" i="1"/>
  <c r="E2" i="7"/>
  <c r="E20" i="1"/>
  <c r="A53" i="7"/>
  <c r="B53" i="7" s="1"/>
  <c r="F19" i="1"/>
  <c r="C50" i="7"/>
  <c r="G18" i="1"/>
  <c r="D47" i="7"/>
  <c r="H17" i="1"/>
  <c r="E44" i="7"/>
  <c r="E16" i="1"/>
  <c r="A41" i="7"/>
  <c r="B41" i="7" s="1"/>
  <c r="F15" i="1"/>
  <c r="C38" i="7"/>
  <c r="G14" i="1"/>
  <c r="D35" i="7"/>
  <c r="H13" i="1"/>
  <c r="E32" i="7"/>
  <c r="E12" i="1"/>
  <c r="A29" i="7"/>
  <c r="B29" i="7" s="1"/>
  <c r="F23" i="1"/>
  <c r="C62" i="7"/>
  <c r="G22" i="1"/>
  <c r="D59" i="7"/>
  <c r="H21" i="1"/>
  <c r="E56" i="7"/>
  <c r="E26" i="1"/>
  <c r="A71" i="7"/>
  <c r="B71" i="7" s="1"/>
  <c r="F25" i="1"/>
  <c r="C68" i="7"/>
  <c r="G24" i="1"/>
  <c r="D65" i="7"/>
  <c r="N21" i="1"/>
  <c r="E57" i="7"/>
  <c r="K20" i="1"/>
  <c r="A54" i="7"/>
  <c r="B54" i="7" s="1"/>
  <c r="L19" i="1"/>
  <c r="C51" i="7"/>
  <c r="M18" i="1"/>
  <c r="D48" i="7"/>
  <c r="N17" i="1"/>
  <c r="E45" i="7"/>
  <c r="K16" i="1"/>
  <c r="A42" i="7"/>
  <c r="B42" i="7" s="1"/>
  <c r="L15" i="1"/>
  <c r="C39" i="7"/>
  <c r="M14" i="1"/>
  <c r="D36" i="7"/>
  <c r="N13" i="1"/>
  <c r="E33" i="7"/>
  <c r="K12" i="1"/>
  <c r="A30" i="7"/>
  <c r="B30" i="7" s="1"/>
  <c r="L11" i="1"/>
  <c r="C27" i="7"/>
  <c r="M10" i="1"/>
  <c r="D24" i="7"/>
  <c r="N9" i="1"/>
  <c r="E21" i="7"/>
  <c r="K8" i="1"/>
  <c r="A18" i="7"/>
  <c r="B18" i="7" s="1"/>
  <c r="L7" i="1"/>
  <c r="C15" i="7"/>
  <c r="M6" i="1"/>
  <c r="D12" i="7"/>
  <c r="N5" i="1"/>
  <c r="E9" i="7"/>
  <c r="K4" i="1"/>
  <c r="A6" i="7"/>
  <c r="B6" i="7" s="1"/>
  <c r="L3" i="1"/>
  <c r="C3" i="7"/>
  <c r="M26" i="1"/>
  <c r="D72" i="7"/>
  <c r="N25" i="1"/>
  <c r="E69" i="7"/>
  <c r="K24" i="1"/>
  <c r="A66" i="7"/>
  <c r="B66" i="7" s="1"/>
  <c r="L23" i="1"/>
  <c r="C63" i="7"/>
  <c r="M22" i="1"/>
  <c r="D60" i="7"/>
  <c r="V2" i="1"/>
  <c r="R26" i="1"/>
  <c r="C73" i="7"/>
  <c r="S25" i="1"/>
  <c r="D70" i="7"/>
  <c r="T24" i="1"/>
  <c r="E67" i="7"/>
  <c r="Q23" i="1"/>
  <c r="A64" i="7"/>
  <c r="B64" i="7" s="1"/>
  <c r="R22" i="1"/>
  <c r="C61" i="7"/>
  <c r="S21" i="1"/>
  <c r="D58" i="7"/>
  <c r="T20" i="1"/>
  <c r="E55" i="7"/>
  <c r="Q19" i="1"/>
  <c r="A52" i="7"/>
  <c r="B52" i="7" s="1"/>
  <c r="R18" i="1"/>
  <c r="C49" i="7"/>
  <c r="S17" i="1"/>
  <c r="D46" i="7"/>
  <c r="T16" i="1"/>
  <c r="E43" i="7"/>
  <c r="Q15" i="1"/>
  <c r="A40" i="7"/>
  <c r="B40" i="7" s="1"/>
  <c r="R14" i="1"/>
  <c r="C37" i="7"/>
  <c r="S13" i="1"/>
  <c r="D34" i="7"/>
  <c r="T12" i="1"/>
  <c r="E31" i="7"/>
  <c r="Q11" i="1"/>
  <c r="A28" i="7"/>
  <c r="B28" i="7" s="1"/>
  <c r="R10" i="1"/>
  <c r="C25" i="7"/>
  <c r="S9" i="1"/>
  <c r="D22" i="7"/>
  <c r="T8" i="1"/>
  <c r="E19" i="7"/>
  <c r="Q7" i="1"/>
  <c r="A16" i="7"/>
  <c r="B16" i="7" s="1"/>
  <c r="R6" i="1"/>
  <c r="C13" i="7"/>
  <c r="S5" i="1"/>
  <c r="D10" i="7"/>
  <c r="T4" i="1"/>
  <c r="E7" i="7"/>
  <c r="Q3" i="1"/>
  <c r="A4" i="7"/>
  <c r="B4" i="7" s="1"/>
  <c r="Z4" i="1" l="1"/>
  <c r="W18" i="1"/>
  <c r="W26" i="1"/>
  <c r="Y16" i="1"/>
  <c r="W6" i="1"/>
  <c r="X13" i="1"/>
  <c r="W7" i="1"/>
  <c r="Y24" i="1"/>
  <c r="X23" i="1"/>
  <c r="Z25" i="1"/>
  <c r="X3" i="1"/>
  <c r="Z5" i="1"/>
  <c r="X7" i="1"/>
  <c r="Z9" i="1"/>
  <c r="X11" i="1"/>
  <c r="Z13" i="1"/>
  <c r="X15" i="1"/>
  <c r="Z17" i="1"/>
  <c r="X19" i="1"/>
  <c r="Z21" i="1"/>
  <c r="Z24" i="1"/>
  <c r="W3" i="1"/>
  <c r="X6" i="1"/>
  <c r="Y13" i="1"/>
  <c r="Y23" i="1"/>
  <c r="W25" i="1"/>
  <c r="Y3" i="1"/>
  <c r="W5" i="1"/>
  <c r="Y7" i="1"/>
  <c r="W9" i="1"/>
  <c r="Y11" i="1"/>
  <c r="W13" i="1"/>
  <c r="Y15" i="1"/>
  <c r="W17" i="1"/>
  <c r="Y19" i="1"/>
  <c r="W21" i="1"/>
  <c r="X25" i="1"/>
  <c r="W10" i="1"/>
  <c r="Z15" i="1"/>
  <c r="X17" i="1"/>
  <c r="Y25" i="1"/>
  <c r="Z12" i="1"/>
  <c r="W15" i="1"/>
  <c r="Y17" i="1"/>
  <c r="W22" i="1"/>
  <c r="Z3" i="1"/>
  <c r="X5" i="1"/>
  <c r="W14" i="1"/>
  <c r="Z19" i="1"/>
  <c r="X21" i="1"/>
  <c r="W23" i="1"/>
  <c r="Z8" i="1"/>
  <c r="W11" i="1"/>
  <c r="Z20" i="1"/>
  <c r="Y22" i="1"/>
  <c r="Y26" i="1"/>
  <c r="Y6" i="1"/>
  <c r="Y10" i="1"/>
  <c r="Y14" i="1"/>
  <c r="Y18" i="1"/>
  <c r="Z7" i="1"/>
  <c r="X9" i="1"/>
  <c r="W24" i="1"/>
  <c r="W4" i="1"/>
  <c r="W8" i="1"/>
  <c r="W12" i="1"/>
  <c r="W16" i="1"/>
  <c r="W20" i="1"/>
  <c r="X10" i="1"/>
  <c r="X14" i="1"/>
  <c r="Z16" i="1"/>
  <c r="W19" i="1"/>
  <c r="Y4" i="1"/>
  <c r="Z11" i="1"/>
  <c r="Y20" i="1"/>
  <c r="X22" i="1"/>
  <c r="Y5" i="1"/>
  <c r="Y9" i="1"/>
  <c r="X18" i="1"/>
  <c r="Y21" i="1"/>
</calcChain>
</file>

<file path=xl/sharedStrings.xml><?xml version="1.0" encoding="utf-8"?>
<sst xmlns="http://schemas.openxmlformats.org/spreadsheetml/2006/main" count="366" uniqueCount="54">
  <si>
    <t>BASE</t>
  </si>
  <si>
    <t>CENÁRIO 1</t>
  </si>
  <si>
    <t>CENÁRIO 2</t>
  </si>
  <si>
    <t>Vínculos</t>
  </si>
  <si>
    <t>Barras</t>
  </si>
  <si>
    <t>título descritivo</t>
  </si>
  <si>
    <t>cenário base</t>
  </si>
  <si>
    <t>cenário 1</t>
  </si>
  <si>
    <t>cenário 2</t>
  </si>
  <si>
    <t>Cenários</t>
  </si>
  <si>
    <t>Cenário base</t>
  </si>
  <si>
    <t>Cenário 1</t>
  </si>
  <si>
    <t>Cenário 2</t>
  </si>
  <si>
    <t>Plot</t>
  </si>
  <si>
    <t>13 barras</t>
  </si>
  <si>
    <t>34 barras</t>
  </si>
  <si>
    <t>Cenário Base</t>
  </si>
  <si>
    <t>Horas (h)</t>
  </si>
  <si>
    <t>Perdas (kW)</t>
  </si>
  <si>
    <t>Perdas (%)</t>
  </si>
  <si>
    <t>Potência (kW)</t>
  </si>
  <si>
    <t>Cenário</t>
  </si>
  <si>
    <t>Alimentador</t>
  </si>
  <si>
    <t>Rótulos de Linha</t>
  </si>
  <si>
    <t>Total Geral</t>
  </si>
  <si>
    <t>Soma de Potência (kW)</t>
  </si>
  <si>
    <t>Soma de Perdas (kW)</t>
  </si>
  <si>
    <t>Soma de Perdas (%)</t>
  </si>
  <si>
    <t>Horas</t>
  </si>
  <si>
    <t>Potência FV (kW)</t>
  </si>
  <si>
    <t>Potência VE (kW)</t>
  </si>
  <si>
    <t>Caixinhas com: potência sistema fv e ve, tensão em pu...</t>
  </si>
  <si>
    <t>Guia pra trocar de pagina e mostrar por horário</t>
  </si>
  <si>
    <t>imagens dos circuitos dinâmicas</t>
  </si>
  <si>
    <t>Textos dinâmicos</t>
  </si>
  <si>
    <t>Alimentador desenvolvido pela IEEE, desequilibrado, com cargas em ramais mono, bi e trifásico. A rede primária é alimentada por uma linha de 115 kV, através de um transformador de 5 MVA. A rede primária opera com 4,16 kV de tensão de linha e a rede secundária (barra 634) opera com uma tensão de linha de 480 V.</t>
  </si>
  <si>
    <t>Alimentador desenvolvido pela IEEE. Apresenta reguladores de tensão, cargas desbalanceadas e capacitores shunt. A rede primária posssui uma tensão nominal de 24,9 kV. O alimentador possui uma rede secundária (nós 888 e 890)  com uma tensão de 4,16 kV abaixada por um transformador</t>
  </si>
  <si>
    <t>Alimentadores</t>
  </si>
  <si>
    <t>Cenário index</t>
  </si>
  <si>
    <t>Alimentador index</t>
  </si>
  <si>
    <t>Média de Alimentador index</t>
  </si>
  <si>
    <t>Média de Cenário index</t>
  </si>
  <si>
    <t>-</t>
  </si>
  <si>
    <t>Configuração padrão da IEEE, sem acrescentar nenhum elemento.</t>
  </si>
  <si>
    <t>É acrescido um sistema fotovoltaico no nó 634, que possui a tensão de linha de 480 V.</t>
  </si>
  <si>
    <t>São acrescidos um sistema fotovoltaico e V2G no nó 634 que apresenta tensão de linha de 480V.</t>
  </si>
  <si>
    <t>É acrescido um sistema fotovoltaico no nó 888, que possui a tensão de linha de 4,16 kV.</t>
  </si>
  <si>
    <t>São acrescidos um sistema fotovoltaico e V2G no nó 888 que apresenta tensão de linha de 4,16 kV.</t>
  </si>
  <si>
    <t>Descrição alimentador</t>
  </si>
  <si>
    <t>Descrição cenário</t>
  </si>
  <si>
    <t>Média de Potência VE (kW)</t>
  </si>
  <si>
    <t>Média de Potência FV (kW)</t>
  </si>
  <si>
    <t>Potência FV</t>
  </si>
  <si>
    <t>Potência V2G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</si>
</sst>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h&quot;h&quot;"/>
  </numFmts>
  <fonts count="6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name val="Calibri"/>
      <family val="2"/>
      <scheme val="minor"/>
    </font>
    <font>
      <b/>
      <sz val="14"/>
      <color theme="0"/>
      <name val="Tw Cen MT"/>
      <family val="2"/>
    </font>
    <font>
      <sz val="14"/>
      <color theme="0"/>
      <name val="Tw Cen MT"/>
      <family val="2"/>
    </font>
    <font>
      <b/>
      <sz val="24"/>
      <color theme="0"/>
      <name val="Montserrat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pivotButton="1" applyNumberFormat="1"/>
    <xf numFmtId="165" fontId="0" fillId="0" borderId="0" xfId="0" applyNumberFormat="1" applyAlignment="1">
      <alignment horizontal="left"/>
    </xf>
    <xf numFmtId="2" fontId="0" fillId="0" borderId="0" xfId="0" applyNumberFormat="1"/>
    <xf numFmtId="0" fontId="3" fillId="2" borderId="0" xfId="0" applyFont="1" applyFill="1"/>
    <xf numFmtId="0" fontId="4" fillId="2" borderId="0" xfId="0" applyFont="1" applyFill="1"/>
    <xf numFmtId="0" fontId="4" fillId="3" borderId="1" xfId="0" applyFont="1" applyFill="1" applyBorder="1" applyAlignment="1">
      <alignment horizontal="center"/>
    </xf>
    <xf numFmtId="0" fontId="5" fillId="2" borderId="0" xfId="0" applyFont="1" applyFill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20">
    <dxf>
      <numFmt numFmtId="2" formatCode="0.00"/>
    </dxf>
    <dxf>
      <numFmt numFmtId="165" formatCode="h&quot;h&quot;"/>
    </dxf>
    <dxf>
      <numFmt numFmtId="2" formatCode="0.00"/>
    </dxf>
    <dxf>
      <numFmt numFmtId="165" formatCode="h&quot;h&quot;"/>
    </dxf>
    <dxf>
      <numFmt numFmtId="164" formatCode="h:mm;@"/>
    </dxf>
    <dxf>
      <numFmt numFmtId="2" formatCode="0.00"/>
    </dxf>
    <dxf>
      <numFmt numFmtId="165" formatCode="h&quot;h&quot;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h:mm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2E8A"/>
      <color rgb="FF001D58"/>
      <color rgb="FF000714"/>
      <color rgb="FF67A8EB"/>
      <color rgb="FFD9EB50"/>
      <color rgb="FFEB2B1D"/>
      <color rgb="FFD4402C"/>
      <color rgb="FF00339A"/>
      <color rgb="FF005A9E"/>
      <color rgb="FF008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microsoft.com/office/2007/relationships/slicerCache" Target="slicerCaches/slicerCache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Potência (kW)</c:v>
          </c:tx>
          <c:spPr>
            <a:ln w="12700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dynamics!$A$4:$A$27</c:f>
              <c:numCache>
                <c:formatCode>h"h"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dynamics!$B$4:$B$27</c:f>
              <c:numCache>
                <c:formatCode>0.00</c:formatCode>
                <c:ptCount val="24"/>
                <c:pt idx="0">
                  <c:v>160.84861786230729</c:v>
                </c:pt>
                <c:pt idx="1">
                  <c:v>100.3314685295703</c:v>
                </c:pt>
                <c:pt idx="2">
                  <c:v>108.3843965977731</c:v>
                </c:pt>
                <c:pt idx="3">
                  <c:v>120.476208233072</c:v>
                </c:pt>
                <c:pt idx="4">
                  <c:v>112.4138735182546</c:v>
                </c:pt>
                <c:pt idx="5">
                  <c:v>120.476208233072</c:v>
                </c:pt>
                <c:pt idx="6">
                  <c:v>160.84861786230729</c:v>
                </c:pt>
                <c:pt idx="7">
                  <c:v>221.6125515764484</c:v>
                </c:pt>
                <c:pt idx="8">
                  <c:v>241.9203578685719</c:v>
                </c:pt>
                <c:pt idx="9">
                  <c:v>201.32474975957811</c:v>
                </c:pt>
                <c:pt idx="10">
                  <c:v>120.476208233072</c:v>
                </c:pt>
                <c:pt idx="11">
                  <c:v>140.6481751856073</c:v>
                </c:pt>
                <c:pt idx="12">
                  <c:v>160.84861786230729</c:v>
                </c:pt>
                <c:pt idx="13">
                  <c:v>181.0704470766849</c:v>
                </c:pt>
                <c:pt idx="14">
                  <c:v>160.84861786230729</c:v>
                </c:pt>
                <c:pt idx="15">
                  <c:v>140.6481751856073</c:v>
                </c:pt>
                <c:pt idx="16">
                  <c:v>120.476208233072</c:v>
                </c:pt>
                <c:pt idx="17">
                  <c:v>140.6481751856073</c:v>
                </c:pt>
                <c:pt idx="18">
                  <c:v>160.84861786230729</c:v>
                </c:pt>
                <c:pt idx="19">
                  <c:v>303.0044688492207</c:v>
                </c:pt>
                <c:pt idx="20">
                  <c:v>364.39935199166428</c:v>
                </c:pt>
                <c:pt idx="21">
                  <c:v>405.49863481245899</c:v>
                </c:pt>
                <c:pt idx="22">
                  <c:v>364.39935199166428</c:v>
                </c:pt>
                <c:pt idx="23">
                  <c:v>282.60122074098331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2DC-4BC6-85C4-62F2EF57A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323392"/>
        <c:axId val="1092317984"/>
      </c:lineChart>
      <c:catAx>
        <c:axId val="1092323392"/>
        <c:scaling>
          <c:orientation val="minMax"/>
        </c:scaling>
        <c:delete val="0"/>
        <c:axPos val="b"/>
        <c:numFmt formatCode="h&quot;h&quot;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092317984"/>
        <c:crosses val="autoZero"/>
        <c:auto val="1"/>
        <c:lblAlgn val="ctr"/>
        <c:lblOffset val="100"/>
        <c:noMultiLvlLbl val="0"/>
      </c:catAx>
      <c:valAx>
        <c:axId val="109231798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09232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Perdas (%)</c:v>
          </c:tx>
          <c:spPr>
            <a:ln w="12700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dynamics!$I$4:$I$27</c:f>
              <c:numCache>
                <c:formatCode>h"h"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dynamics!$J$4:$J$27</c:f>
              <c:numCache>
                <c:formatCode>0.00</c:formatCode>
                <c:ptCount val="24"/>
                <c:pt idx="0">
                  <c:v>0.52929218662632782</c:v>
                </c:pt>
                <c:pt idx="1">
                  <c:v>0.33062788253981451</c:v>
                </c:pt>
                <c:pt idx="2">
                  <c:v>0.35544179811522142</c:v>
                </c:pt>
                <c:pt idx="3">
                  <c:v>0.39623717148138299</c:v>
                </c:pt>
                <c:pt idx="4">
                  <c:v>0.36900999565395881</c:v>
                </c:pt>
                <c:pt idx="5">
                  <c:v>0.39623717148138299</c:v>
                </c:pt>
                <c:pt idx="6">
                  <c:v>0.52929218662632782</c:v>
                </c:pt>
                <c:pt idx="7">
                  <c:v>0.73084280380118727</c:v>
                </c:pt>
                <c:pt idx="8">
                  <c:v>0.79439626037426958</c:v>
                </c:pt>
                <c:pt idx="9">
                  <c:v>0.66065553952839595</c:v>
                </c:pt>
                <c:pt idx="10">
                  <c:v>0.39623717148138299</c:v>
                </c:pt>
                <c:pt idx="11">
                  <c:v>0.46215658291481221</c:v>
                </c:pt>
                <c:pt idx="12">
                  <c:v>0.52929218662632782</c:v>
                </c:pt>
                <c:pt idx="13">
                  <c:v>0.59332034025951852</c:v>
                </c:pt>
                <c:pt idx="14">
                  <c:v>0.52929218662632782</c:v>
                </c:pt>
                <c:pt idx="15">
                  <c:v>0.46215658291481221</c:v>
                </c:pt>
                <c:pt idx="16">
                  <c:v>0.39623717148138299</c:v>
                </c:pt>
                <c:pt idx="17">
                  <c:v>0.46215658291481221</c:v>
                </c:pt>
                <c:pt idx="18">
                  <c:v>0.52929218662632782</c:v>
                </c:pt>
                <c:pt idx="19">
                  <c:v>0.9973990964783398</c:v>
                </c:pt>
                <c:pt idx="20">
                  <c:v>1.206779738854215</c:v>
                </c:pt>
                <c:pt idx="21">
                  <c:v>1.357152848575186</c:v>
                </c:pt>
                <c:pt idx="22">
                  <c:v>1.206779738854215</c:v>
                </c:pt>
                <c:pt idx="23">
                  <c:v>0.92553724170001006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C06-4927-B8FF-D5A204B06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323392"/>
        <c:axId val="1092317984"/>
      </c:lineChart>
      <c:catAx>
        <c:axId val="1092323392"/>
        <c:scaling>
          <c:orientation val="minMax"/>
        </c:scaling>
        <c:delete val="0"/>
        <c:axPos val="b"/>
        <c:numFmt formatCode="h&quot;h&quot;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092317984"/>
        <c:crosses val="autoZero"/>
        <c:auto val="1"/>
        <c:lblAlgn val="ctr"/>
        <c:lblOffset val="100"/>
        <c:noMultiLvlLbl val="0"/>
      </c:catAx>
      <c:valAx>
        <c:axId val="109231798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09232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Perdas (kW)</c:v>
          </c:tx>
          <c:spPr>
            <a:ln w="12700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dynamics!$F$4:$F$27</c:f>
              <c:numCache>
                <c:formatCode>h"h"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dynamics!$G$4:$G$27</c:f>
              <c:numCache>
                <c:formatCode>0.00</c:formatCode>
                <c:ptCount val="24"/>
                <c:pt idx="0">
                  <c:v>0.85135916664163236</c:v>
                </c:pt>
                <c:pt idx="1">
                  <c:v>0.33172380992041872</c:v>
                </c:pt>
                <c:pt idx="2">
                  <c:v>0.38524344814345751</c:v>
                </c:pt>
                <c:pt idx="3">
                  <c:v>0.47737151981074571</c:v>
                </c:pt>
                <c:pt idx="4">
                  <c:v>0.41481842978415812</c:v>
                </c:pt>
                <c:pt idx="5">
                  <c:v>0.47737151981074571</c:v>
                </c:pt>
                <c:pt idx="6">
                  <c:v>0.85135916664163236</c:v>
                </c:pt>
                <c:pt idx="7">
                  <c:v>1.619639385516668</c:v>
                </c:pt>
                <c:pt idx="8">
                  <c:v>1.9218062759919849</c:v>
                </c:pt>
                <c:pt idx="9">
                  <c:v>1.3300631117283339</c:v>
                </c:pt>
                <c:pt idx="10">
                  <c:v>0.47737151981074571</c:v>
                </c:pt>
                <c:pt idx="11">
                  <c:v>0.65001480036984138</c:v>
                </c:pt>
                <c:pt idx="12">
                  <c:v>0.85135916664163236</c:v>
                </c:pt>
                <c:pt idx="13">
                  <c:v>1.074327792704818</c:v>
                </c:pt>
                <c:pt idx="14">
                  <c:v>0.85135916664163236</c:v>
                </c:pt>
                <c:pt idx="15">
                  <c:v>0.65001480036984138</c:v>
                </c:pt>
                <c:pt idx="16">
                  <c:v>0.47737151981074571</c:v>
                </c:pt>
                <c:pt idx="17">
                  <c:v>0.65001480036984138</c:v>
                </c:pt>
                <c:pt idx="18">
                  <c:v>0.85135916664163236</c:v>
                </c:pt>
                <c:pt idx="19">
                  <c:v>3.0221638345911201</c:v>
                </c:pt>
                <c:pt idx="20">
                  <c:v>4.3974975483514571</c:v>
                </c:pt>
                <c:pt idx="21">
                  <c:v>5.5032362732907787</c:v>
                </c:pt>
                <c:pt idx="22">
                  <c:v>4.3974975483514571</c:v>
                </c:pt>
                <c:pt idx="23">
                  <c:v>2.6155795434566529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72D-4062-8006-4F1156E5F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323392"/>
        <c:axId val="1092317984"/>
      </c:lineChart>
      <c:catAx>
        <c:axId val="1092323392"/>
        <c:scaling>
          <c:orientation val="minMax"/>
        </c:scaling>
        <c:delete val="0"/>
        <c:axPos val="b"/>
        <c:numFmt formatCode="h&quot;h&quot;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092317984"/>
        <c:crosses val="autoZero"/>
        <c:auto val="1"/>
        <c:lblAlgn val="ctr"/>
        <c:lblOffset val="100"/>
        <c:noMultiLvlLbl val="0"/>
      </c:catAx>
      <c:valAx>
        <c:axId val="109231798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09232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'SYSTEM CONTROL'!$Y$2</c:f>
              <c:strCache>
                <c:ptCount val="1"/>
                <c:pt idx="0">
                  <c:v>potencia em 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'SYSTEM CONTROL'!$Y$3:$Y$26</c:f>
              <c:numCache>
                <c:formatCode>General</c:formatCode>
                <c:ptCount val="24"/>
                <c:pt idx="0">
                  <c:v>494.30814223732142</c:v>
                </c:pt>
                <c:pt idx="1">
                  <c:v>308.45430392996371</c:v>
                </c:pt>
                <c:pt idx="2">
                  <c:v>332.66808267024578</c:v>
                </c:pt>
                <c:pt idx="3">
                  <c:v>369.69176235083762</c:v>
                </c:pt>
                <c:pt idx="4">
                  <c:v>345.00662089784129</c:v>
                </c:pt>
                <c:pt idx="5">
                  <c:v>369.69176235083762</c:v>
                </c:pt>
                <c:pt idx="6">
                  <c:v>491.56793730252718</c:v>
                </c:pt>
                <c:pt idx="7">
                  <c:v>671.07627332710058</c:v>
                </c:pt>
                <c:pt idx="8">
                  <c:v>721.75841939270674</c:v>
                </c:pt>
                <c:pt idx="9">
                  <c:v>580.62679389985851</c:v>
                </c:pt>
                <c:pt idx="10">
                  <c:v>302.00185406462379</c:v>
                </c:pt>
                <c:pt idx="11">
                  <c:v>336.30252804858122</c:v>
                </c:pt>
                <c:pt idx="12">
                  <c:v>377.76061226063229</c:v>
                </c:pt>
                <c:pt idx="13">
                  <c:v>434.82682301020952</c:v>
                </c:pt>
                <c:pt idx="14">
                  <c:v>379.35023177548982</c:v>
                </c:pt>
                <c:pt idx="15">
                  <c:v>334.30086341268338</c:v>
                </c:pt>
                <c:pt idx="16">
                  <c:v>295.37714644584071</c:v>
                </c:pt>
                <c:pt idx="17">
                  <c:v>371.51919055636262</c:v>
                </c:pt>
                <c:pt idx="18">
                  <c:v>463.20960528923513</c:v>
                </c:pt>
                <c:pt idx="19">
                  <c:v>930.25737927739806</c:v>
                </c:pt>
                <c:pt idx="20">
                  <c:v>1125.375203741979</c:v>
                </c:pt>
                <c:pt idx="21">
                  <c:v>1251.8332016862489</c:v>
                </c:pt>
                <c:pt idx="22">
                  <c:v>1125.375203741979</c:v>
                </c:pt>
                <c:pt idx="23">
                  <c:v>871.70307635462154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4-48F2-9667-6A24AC1AE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552767"/>
        <c:axId val="1981554847"/>
      </c:barChart>
      <c:catAx>
        <c:axId val="198155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1554847"/>
        <c:crosses val="autoZero"/>
        <c:auto val="1"/>
        <c:lblAlgn val="ctr"/>
        <c:lblOffset val="100"/>
        <c:noMultiLvlLbl val="0"/>
      </c:catAx>
      <c:valAx>
        <c:axId val="198155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155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Potência em kW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'SYSTEM CONTROL'!$A$6</c:f>
              <c:strCache>
                <c:ptCount val="1"/>
                <c:pt idx="0">
                  <c:v>Cenário 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'SYSTEM CONTROL'!$G$3:$G$26</c:f>
              <c:numCache>
                <c:formatCode>General</c:formatCode>
                <c:ptCount val="24"/>
                <c:pt idx="0">
                  <c:v>494.30814223732142</c:v>
                </c:pt>
                <c:pt idx="1">
                  <c:v>308.45430392996371</c:v>
                </c:pt>
                <c:pt idx="2">
                  <c:v>332.66808267024578</c:v>
                </c:pt>
                <c:pt idx="3">
                  <c:v>369.69176235083762</c:v>
                </c:pt>
                <c:pt idx="4">
                  <c:v>345.00662089784129</c:v>
                </c:pt>
                <c:pt idx="5">
                  <c:v>369.69176235083762</c:v>
                </c:pt>
                <c:pt idx="6">
                  <c:v>494.30814223732142</c:v>
                </c:pt>
                <c:pt idx="7">
                  <c:v>683.52888193678746</c:v>
                </c:pt>
                <c:pt idx="8">
                  <c:v>744.93098017111879</c:v>
                </c:pt>
                <c:pt idx="9">
                  <c:v>619.30424216608014</c:v>
                </c:pt>
                <c:pt idx="10">
                  <c:v>369.69176235083762</c:v>
                </c:pt>
                <c:pt idx="11">
                  <c:v>432.71822556385553</c:v>
                </c:pt>
                <c:pt idx="12">
                  <c:v>494.30814223732142</c:v>
                </c:pt>
                <c:pt idx="13">
                  <c:v>557.5890612951506</c:v>
                </c:pt>
                <c:pt idx="14">
                  <c:v>494.30814223732142</c:v>
                </c:pt>
                <c:pt idx="15">
                  <c:v>432.71822556385553</c:v>
                </c:pt>
                <c:pt idx="16">
                  <c:v>369.69176235083762</c:v>
                </c:pt>
                <c:pt idx="17">
                  <c:v>432.71822556385553</c:v>
                </c:pt>
                <c:pt idx="18">
                  <c:v>494.30814223732142</c:v>
                </c:pt>
                <c:pt idx="19">
                  <c:v>934.44389009838721</c:v>
                </c:pt>
                <c:pt idx="20">
                  <c:v>1125.375203741979</c:v>
                </c:pt>
                <c:pt idx="21">
                  <c:v>1251.8332016862489</c:v>
                </c:pt>
                <c:pt idx="22">
                  <c:v>1125.375203741979</c:v>
                </c:pt>
                <c:pt idx="23">
                  <c:v>871.70307635462154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D-4918-B90B-E17CD33FDBF8}"/>
            </c:ext>
          </c:extLst>
        </c:ser>
        <c:ser>
          <c:idx val="2"/>
          <c:order val="1"/>
          <c:tx>
            <c:strRef>
              <c:f>'SYSTEM CONTROL'!$A$7</c:f>
              <c:strCache>
                <c:ptCount val="1"/>
                <c:pt idx="0">
                  <c:v>Cenário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'SYSTEM CONTROL'!$M$3:$M$26</c:f>
              <c:numCache>
                <c:formatCode>General</c:formatCode>
                <c:ptCount val="24"/>
                <c:pt idx="0">
                  <c:v>494.30814223732142</c:v>
                </c:pt>
                <c:pt idx="1">
                  <c:v>308.45430392996371</c:v>
                </c:pt>
                <c:pt idx="2">
                  <c:v>332.66808267024578</c:v>
                </c:pt>
                <c:pt idx="3">
                  <c:v>369.69176235083762</c:v>
                </c:pt>
                <c:pt idx="4">
                  <c:v>345.00662089784129</c:v>
                </c:pt>
                <c:pt idx="5">
                  <c:v>369.69176235083762</c:v>
                </c:pt>
                <c:pt idx="6">
                  <c:v>494.30814223732142</c:v>
                </c:pt>
                <c:pt idx="7">
                  <c:v>681.66587775355868</c:v>
                </c:pt>
                <c:pt idx="8">
                  <c:v>741.40062648464379</c:v>
                </c:pt>
                <c:pt idx="9">
                  <c:v>613.54901231981501</c:v>
                </c:pt>
                <c:pt idx="10">
                  <c:v>359.67948305383402</c:v>
                </c:pt>
                <c:pt idx="11">
                  <c:v>418.53758633657168</c:v>
                </c:pt>
                <c:pt idx="12">
                  <c:v>477.2308438199957</c:v>
                </c:pt>
                <c:pt idx="13">
                  <c:v>539.80897853279089</c:v>
                </c:pt>
                <c:pt idx="14">
                  <c:v>477.45867770626722</c:v>
                </c:pt>
                <c:pt idx="15">
                  <c:v>418.24883945696382</c:v>
                </c:pt>
                <c:pt idx="16">
                  <c:v>358.71412211499921</c:v>
                </c:pt>
                <c:pt idx="17">
                  <c:v>423.65416149517262</c:v>
                </c:pt>
                <c:pt idx="18">
                  <c:v>489.67361448883531</c:v>
                </c:pt>
                <c:pt idx="19">
                  <c:v>934.44389009838721</c:v>
                </c:pt>
                <c:pt idx="20">
                  <c:v>1125.375203741979</c:v>
                </c:pt>
                <c:pt idx="21">
                  <c:v>1251.8332016862489</c:v>
                </c:pt>
                <c:pt idx="22">
                  <c:v>1125.375203741979</c:v>
                </c:pt>
                <c:pt idx="23">
                  <c:v>871.70307635462154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D-4918-B90B-E17CD33FDBF8}"/>
            </c:ext>
          </c:extLst>
        </c:ser>
        <c:ser>
          <c:idx val="3"/>
          <c:order val="2"/>
          <c:tx>
            <c:strRef>
              <c:f>'SYSTEM CONTROL'!$A$8</c:f>
              <c:strCache>
                <c:ptCount val="1"/>
                <c:pt idx="0">
                  <c:v>Cenário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'SYSTEM CONTROL'!$S$3:$S$26</c:f>
              <c:numCache>
                <c:formatCode>General</c:formatCode>
                <c:ptCount val="24"/>
                <c:pt idx="0">
                  <c:v>494.30814223732142</c:v>
                </c:pt>
                <c:pt idx="1">
                  <c:v>308.45430392996371</c:v>
                </c:pt>
                <c:pt idx="2">
                  <c:v>332.66808267024578</c:v>
                </c:pt>
                <c:pt idx="3">
                  <c:v>369.69176235083762</c:v>
                </c:pt>
                <c:pt idx="4">
                  <c:v>345.00662089784129</c:v>
                </c:pt>
                <c:pt idx="5">
                  <c:v>369.69176235083762</c:v>
                </c:pt>
                <c:pt idx="6">
                  <c:v>491.56793730252718</c:v>
                </c:pt>
                <c:pt idx="7">
                  <c:v>671.07627332710058</c:v>
                </c:pt>
                <c:pt idx="8">
                  <c:v>721.75841939270674</c:v>
                </c:pt>
                <c:pt idx="9">
                  <c:v>580.62679389985851</c:v>
                </c:pt>
                <c:pt idx="10">
                  <c:v>302.00185406462379</c:v>
                </c:pt>
                <c:pt idx="11">
                  <c:v>336.30252804858122</c:v>
                </c:pt>
                <c:pt idx="12">
                  <c:v>377.76061226063229</c:v>
                </c:pt>
                <c:pt idx="13">
                  <c:v>434.82682301020952</c:v>
                </c:pt>
                <c:pt idx="14">
                  <c:v>379.35023177548982</c:v>
                </c:pt>
                <c:pt idx="15">
                  <c:v>334.30086341268338</c:v>
                </c:pt>
                <c:pt idx="16">
                  <c:v>295.37714644584071</c:v>
                </c:pt>
                <c:pt idx="17">
                  <c:v>371.51919055636262</c:v>
                </c:pt>
                <c:pt idx="18">
                  <c:v>463.20960528923513</c:v>
                </c:pt>
                <c:pt idx="19">
                  <c:v>930.25737927739806</c:v>
                </c:pt>
                <c:pt idx="20">
                  <c:v>1125.375203741979</c:v>
                </c:pt>
                <c:pt idx="21">
                  <c:v>1251.8332016862489</c:v>
                </c:pt>
                <c:pt idx="22">
                  <c:v>1125.375203741979</c:v>
                </c:pt>
                <c:pt idx="23">
                  <c:v>871.70307635462154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AD-4918-B90B-E17CD33FD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33119"/>
        <c:axId val="209324383"/>
      </c:lineChart>
      <c:catAx>
        <c:axId val="209333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324383"/>
        <c:crosses val="autoZero"/>
        <c:auto val="1"/>
        <c:lblAlgn val="ctr"/>
        <c:lblOffset val="100"/>
        <c:noMultiLvlLbl val="0"/>
      </c:catAx>
      <c:valAx>
        <c:axId val="2093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33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checked="Checked" firstButton="1" fmlaLink="'SYSTEM CONTROL'!$B$2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Drop" dropStyle="combo" dx="22" fmlaLink="'SYSTEM CONTROL'!$B$3" fmlaRange="'SYSTEM CONTROL'!$A$6:$A$8" noThreeD="1" sel="3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3" Type="http://schemas.openxmlformats.org/officeDocument/2006/relationships/chart" Target="../charts/chart2.xml"/><Relationship Id="rId7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chart" Target="../charts/chart3.xml"/><Relationship Id="rId9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g"/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11499</xdr:colOff>
      <xdr:row>0</xdr:row>
      <xdr:rowOff>0</xdr:rowOff>
    </xdr:from>
    <xdr:to>
      <xdr:col>24</xdr:col>
      <xdr:colOff>266558</xdr:colOff>
      <xdr:row>41</xdr:row>
      <xdr:rowOff>81914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11499" y="0"/>
          <a:ext cx="14777883" cy="7892414"/>
          <a:chOff x="11413" y="-5060"/>
          <a:chExt cx="14641998" cy="7213580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15239" y="15240"/>
            <a:ext cx="14638172" cy="7193280"/>
          </a:xfrm>
          <a:prstGeom prst="rect">
            <a:avLst/>
          </a:prstGeom>
          <a:blipFill dpi="0" rotWithShape="1">
            <a:blip xmlns:r="http://schemas.openxmlformats.org/officeDocument/2006/relationships" r:embed="rId1">
              <a:alphaModFix amt="60000"/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atin typeface="Montserrat" panose="00000500000000000000" pitchFamily="2" charset="0"/>
            </a:endParaRPr>
          </a:p>
        </xdr:txBody>
      </xdr:sp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/>
        </xdr:nvSpPr>
        <xdr:spPr>
          <a:xfrm>
            <a:off x="11413" y="-5060"/>
            <a:ext cx="14638021" cy="7193281"/>
          </a:xfrm>
          <a:prstGeom prst="rect">
            <a:avLst/>
          </a:prstGeom>
          <a:gradFill>
            <a:gsLst>
              <a:gs pos="0">
                <a:srgbClr val="002D86"/>
              </a:gs>
              <a:gs pos="100000">
                <a:srgbClr val="001642">
                  <a:alpha val="85000"/>
                </a:srgbClr>
              </a:gs>
            </a:gsLst>
            <a:lin ang="540000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atin typeface="Montserrat" panose="00000500000000000000" pitchFamily="2" charset="0"/>
            </a:endParaRPr>
          </a:p>
        </xdr:txBody>
      </xdr:sp>
    </xdr:grpSp>
    <xdr:clientData/>
  </xdr:twoCellAnchor>
  <xdr:twoCellAnchor editAs="oneCell">
    <xdr:from>
      <xdr:col>0</xdr:col>
      <xdr:colOff>126286</xdr:colOff>
      <xdr:row>5</xdr:row>
      <xdr:rowOff>1720</xdr:rowOff>
    </xdr:from>
    <xdr:to>
      <xdr:col>3</xdr:col>
      <xdr:colOff>125322</xdr:colOff>
      <xdr:row>11</xdr:row>
      <xdr:rowOff>32320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8" name="Cenário 1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enári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286" y="954220"/>
              <a:ext cx="1814389" cy="117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136985</xdr:colOff>
      <xdr:row>12</xdr:row>
      <xdr:rowOff>24565</xdr:rowOff>
    </xdr:from>
    <xdr:to>
      <xdr:col>3</xdr:col>
      <xdr:colOff>136985</xdr:colOff>
      <xdr:row>18</xdr:row>
      <xdr:rowOff>55046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9" name="Alimentador 1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limenta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985" y="2310565"/>
              <a:ext cx="1815353" cy="11734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474067</xdr:colOff>
      <xdr:row>23</xdr:row>
      <xdr:rowOff>127635</xdr:rowOff>
    </xdr:from>
    <xdr:to>
      <xdr:col>10</xdr:col>
      <xdr:colOff>30722</xdr:colOff>
      <xdr:row>39</xdr:row>
      <xdr:rowOff>11826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pSpPr/>
      </xdr:nvGrpSpPr>
      <xdr:grpSpPr>
        <a:xfrm>
          <a:off x="2289420" y="4509135"/>
          <a:ext cx="3792478" cy="2932191"/>
          <a:chOff x="2757057" y="4108101"/>
          <a:chExt cx="3823855" cy="2842928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GrpSpPr/>
        </xdr:nvGrpSpPr>
        <xdr:grpSpPr>
          <a:xfrm>
            <a:off x="2757057" y="4119754"/>
            <a:ext cx="3823855" cy="2831275"/>
            <a:chOff x="5320553" y="72255"/>
            <a:chExt cx="9473454" cy="4464526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/>
          </xdr:nvSpPr>
          <xdr:spPr>
            <a:xfrm>
              <a:off x="5323114" y="87087"/>
              <a:ext cx="9470572" cy="4449694"/>
            </a:xfrm>
            <a:prstGeom prst="roundRect">
              <a:avLst>
                <a:gd name="adj" fmla="val 4308"/>
              </a:avLst>
            </a:prstGeom>
            <a:gradFill>
              <a:gsLst>
                <a:gs pos="0">
                  <a:srgbClr val="D9EB50">
                    <a:alpha val="40000"/>
                  </a:srgbClr>
                </a:gs>
                <a:gs pos="100000">
                  <a:srgbClr val="001D58">
                    <a:alpha val="40000"/>
                  </a:srgbClr>
                </a:gs>
              </a:gsLst>
              <a:lin ang="0" scaled="1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/>
          </xdr:nvSpPr>
          <xdr:spPr>
            <a:xfrm>
              <a:off x="5320553" y="72255"/>
              <a:ext cx="9473454" cy="528380"/>
            </a:xfrm>
            <a:prstGeom prst="roundRect">
              <a:avLst>
                <a:gd name="adj" fmla="val 8136"/>
              </a:avLst>
            </a:prstGeom>
            <a:solidFill>
              <a:srgbClr val="001D5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" name="Retângulo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/>
          </xdr:nvSpPr>
          <xdr:spPr>
            <a:xfrm>
              <a:off x="5320553" y="513705"/>
              <a:ext cx="9473453" cy="105754"/>
            </a:xfrm>
            <a:prstGeom prst="rect">
              <a:avLst/>
            </a:prstGeom>
            <a:solidFill>
              <a:srgbClr val="001D5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32" name="Gráfico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GraphicFramePr/>
        </xdr:nvGraphicFramePr>
        <xdr:xfrm>
          <a:off x="2801471" y="4499641"/>
          <a:ext cx="3751729" cy="24191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33" name="CaixaDeTexto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 txBox="1"/>
        </xdr:nvSpPr>
        <xdr:spPr>
          <a:xfrm>
            <a:off x="2786743" y="4108101"/>
            <a:ext cx="3755571" cy="3449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1">
                <a:solidFill>
                  <a:schemeClr val="bg1"/>
                </a:solidFill>
                <a:latin typeface="Montserrat" panose="00000500000000000000" pitchFamily="2" charset="0"/>
              </a:rPr>
              <a:t>Potência diária</a:t>
            </a:r>
            <a:r>
              <a:rPr lang="pt-BR" sz="1600" b="1" baseline="0">
                <a:solidFill>
                  <a:schemeClr val="bg1"/>
                </a:solidFill>
                <a:latin typeface="Montserrat" panose="00000500000000000000" pitchFamily="2" charset="0"/>
              </a:rPr>
              <a:t> (kW)</a:t>
            </a:r>
            <a:endParaRPr lang="pt-BR" sz="1600" b="1">
              <a:solidFill>
                <a:schemeClr val="bg1"/>
              </a:solidFill>
              <a:latin typeface="Montserrat" panose="00000500000000000000" pitchFamily="2" charset="0"/>
            </a:endParaRPr>
          </a:p>
        </xdr:txBody>
      </xdr:sp>
    </xdr:grpSp>
    <xdr:clientData/>
  </xdr:twoCellAnchor>
  <xdr:twoCellAnchor>
    <xdr:from>
      <xdr:col>17</xdr:col>
      <xdr:colOff>103953</xdr:colOff>
      <xdr:row>23</xdr:row>
      <xdr:rowOff>127635</xdr:rowOff>
    </xdr:from>
    <xdr:to>
      <xdr:col>23</xdr:col>
      <xdr:colOff>270208</xdr:colOff>
      <xdr:row>39</xdr:row>
      <xdr:rowOff>11826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pSpPr/>
      </xdr:nvGrpSpPr>
      <xdr:grpSpPr>
        <a:xfrm>
          <a:off x="10390953" y="4509135"/>
          <a:ext cx="3796961" cy="2932191"/>
          <a:chOff x="6817428" y="638070"/>
          <a:chExt cx="3823855" cy="2842928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grpSp>
        <xdr:nvGrpSpPr>
          <xdr:cNvPr id="37" name="Agrupar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GrpSpPr/>
        </xdr:nvGrpSpPr>
        <xdr:grpSpPr>
          <a:xfrm>
            <a:off x="6817428" y="649723"/>
            <a:ext cx="3823855" cy="2831275"/>
            <a:chOff x="5320553" y="72255"/>
            <a:chExt cx="9473454" cy="4464526"/>
          </a:xfrm>
        </xdr:grpSpPr>
        <xdr:sp macro="" textlink="">
          <xdr:nvSpPr>
            <xdr:cNvPr id="38" name="Retângulo: Cantos Arredondados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SpPr/>
          </xdr:nvSpPr>
          <xdr:spPr>
            <a:xfrm>
              <a:off x="5323114" y="87087"/>
              <a:ext cx="9470572" cy="4449694"/>
            </a:xfrm>
            <a:prstGeom prst="roundRect">
              <a:avLst>
                <a:gd name="adj" fmla="val 4308"/>
              </a:avLst>
            </a:prstGeom>
            <a:gradFill>
              <a:gsLst>
                <a:gs pos="0">
                  <a:srgbClr val="67A8EB">
                    <a:alpha val="40000"/>
                  </a:srgbClr>
                </a:gs>
                <a:gs pos="100000">
                  <a:srgbClr val="002E8A">
                    <a:alpha val="40000"/>
                  </a:srgbClr>
                </a:gs>
              </a:gsLst>
              <a:lin ang="0" scaled="1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9" name="Retângulo: Cantos Arredondados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/>
          </xdr:nvSpPr>
          <xdr:spPr>
            <a:xfrm>
              <a:off x="5320553" y="72255"/>
              <a:ext cx="9473454" cy="528380"/>
            </a:xfrm>
            <a:prstGeom prst="roundRect">
              <a:avLst>
                <a:gd name="adj" fmla="val 8136"/>
              </a:avLst>
            </a:prstGeom>
            <a:solidFill>
              <a:srgbClr val="001D5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0" name="Retângulo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/>
          </xdr:nvSpPr>
          <xdr:spPr>
            <a:xfrm>
              <a:off x="5320553" y="513705"/>
              <a:ext cx="9473453" cy="105754"/>
            </a:xfrm>
            <a:prstGeom prst="rect">
              <a:avLst/>
            </a:prstGeom>
            <a:solidFill>
              <a:srgbClr val="001D5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41" name="Gráfico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GraphicFramePr>
            <a:graphicFrameLocks/>
          </xdr:cNvGraphicFramePr>
        </xdr:nvGraphicFramePr>
        <xdr:xfrm>
          <a:off x="6861842" y="1029610"/>
          <a:ext cx="3751729" cy="24191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42" name="CaixaDeTexto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 txBox="1"/>
        </xdr:nvSpPr>
        <xdr:spPr>
          <a:xfrm>
            <a:off x="6847114" y="638070"/>
            <a:ext cx="3755571" cy="3449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1">
                <a:solidFill>
                  <a:schemeClr val="bg1"/>
                </a:solidFill>
                <a:latin typeface="Montserrat" panose="00000500000000000000" pitchFamily="2" charset="0"/>
              </a:rPr>
              <a:t>Perdas </a:t>
            </a:r>
            <a:r>
              <a:rPr lang="pt-BR" sz="1600" b="1" baseline="0">
                <a:solidFill>
                  <a:schemeClr val="bg1"/>
                </a:solidFill>
                <a:latin typeface="Montserrat" panose="00000500000000000000" pitchFamily="2" charset="0"/>
              </a:rPr>
              <a:t>(%)</a:t>
            </a:r>
            <a:endParaRPr lang="pt-BR" sz="1600" b="1">
              <a:solidFill>
                <a:schemeClr val="bg1"/>
              </a:solidFill>
              <a:latin typeface="Montserrat" panose="00000500000000000000" pitchFamily="2" charset="0"/>
            </a:endParaRPr>
          </a:p>
        </xdr:txBody>
      </xdr:sp>
    </xdr:grpSp>
    <xdr:clientData/>
  </xdr:twoCellAnchor>
  <xdr:twoCellAnchor>
    <xdr:from>
      <xdr:col>10</xdr:col>
      <xdr:colOff>289010</xdr:colOff>
      <xdr:row>23</xdr:row>
      <xdr:rowOff>127635</xdr:rowOff>
    </xdr:from>
    <xdr:to>
      <xdr:col>16</xdr:col>
      <xdr:colOff>455265</xdr:colOff>
      <xdr:row>39</xdr:row>
      <xdr:rowOff>11826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6340186" y="4509135"/>
          <a:ext cx="3796961" cy="2932191"/>
          <a:chOff x="2757057" y="4108101"/>
          <a:chExt cx="3823855" cy="2842928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grpSp>
        <xdr:nvGrpSpPr>
          <xdr:cNvPr id="46" name="Agrupar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GrpSpPr/>
        </xdr:nvGrpSpPr>
        <xdr:grpSpPr>
          <a:xfrm>
            <a:off x="2757057" y="4119754"/>
            <a:ext cx="3823855" cy="2831275"/>
            <a:chOff x="5320553" y="72255"/>
            <a:chExt cx="9473454" cy="4464526"/>
          </a:xfrm>
        </xdr:grpSpPr>
        <xdr:sp macro="" textlink="">
          <xdr:nvSpPr>
            <xdr:cNvPr id="49" name="Retângulo: Cantos Arredondados 48">
              <a:extLst>
                <a:ext uri="{FF2B5EF4-FFF2-40B4-BE49-F238E27FC236}">
                  <a16:creationId xmlns:a16="http://schemas.microsoft.com/office/drawing/2014/main" id="{00000000-0008-0000-0100-000031000000}"/>
                </a:ext>
              </a:extLst>
            </xdr:cNvPr>
            <xdr:cNvSpPr/>
          </xdr:nvSpPr>
          <xdr:spPr>
            <a:xfrm>
              <a:off x="5323114" y="87087"/>
              <a:ext cx="9470572" cy="4449694"/>
            </a:xfrm>
            <a:prstGeom prst="roundRect">
              <a:avLst>
                <a:gd name="adj" fmla="val 4308"/>
              </a:avLst>
            </a:prstGeom>
            <a:gradFill flip="none" rotWithShape="1">
              <a:gsLst>
                <a:gs pos="0">
                  <a:srgbClr val="EB2B1D">
                    <a:alpha val="41000"/>
                  </a:srgbClr>
                </a:gs>
                <a:gs pos="100000">
                  <a:srgbClr val="001D58">
                    <a:alpha val="40000"/>
                  </a:srgbClr>
                </a:gs>
              </a:gsLst>
              <a:lin ang="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0" name="Retângulo: Cantos Arredondados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/>
          </xdr:nvSpPr>
          <xdr:spPr>
            <a:xfrm>
              <a:off x="5320553" y="72255"/>
              <a:ext cx="9473454" cy="528380"/>
            </a:xfrm>
            <a:prstGeom prst="roundRect">
              <a:avLst>
                <a:gd name="adj" fmla="val 8136"/>
              </a:avLst>
            </a:prstGeom>
            <a:solidFill>
              <a:srgbClr val="001D5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1" name="Retângulo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/>
          </xdr:nvSpPr>
          <xdr:spPr>
            <a:xfrm>
              <a:off x="5320553" y="513705"/>
              <a:ext cx="9473453" cy="105754"/>
            </a:xfrm>
            <a:prstGeom prst="rect">
              <a:avLst/>
            </a:prstGeom>
            <a:solidFill>
              <a:srgbClr val="001D5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47" name="Gráfico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GraphicFramePr/>
        </xdr:nvGraphicFramePr>
        <xdr:xfrm>
          <a:off x="2801471" y="4499641"/>
          <a:ext cx="3751729" cy="24191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48" name="CaixaDeTexto 47">
            <a:extLst>
              <a:ext uri="{FF2B5EF4-FFF2-40B4-BE49-F238E27FC236}">
                <a16:creationId xmlns:a16="http://schemas.microsoft.com/office/drawing/2014/main" id="{00000000-0008-0000-0100-000030000000}"/>
              </a:ext>
            </a:extLst>
          </xdr:cNvPr>
          <xdr:cNvSpPr txBox="1"/>
        </xdr:nvSpPr>
        <xdr:spPr>
          <a:xfrm>
            <a:off x="2786743" y="4108101"/>
            <a:ext cx="3755571" cy="3449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1">
                <a:solidFill>
                  <a:schemeClr val="bg1"/>
                </a:solidFill>
                <a:latin typeface="Montserrat" panose="00000500000000000000" pitchFamily="2" charset="0"/>
              </a:rPr>
              <a:t>Perdas</a:t>
            </a:r>
            <a:r>
              <a:rPr lang="pt-BR" sz="1600" b="1" baseline="0">
                <a:solidFill>
                  <a:schemeClr val="bg1"/>
                </a:solidFill>
                <a:latin typeface="Montserrat" panose="00000500000000000000" pitchFamily="2" charset="0"/>
              </a:rPr>
              <a:t> (kW)</a:t>
            </a:r>
            <a:endParaRPr lang="pt-BR" sz="1600" b="1">
              <a:solidFill>
                <a:schemeClr val="bg1"/>
              </a:solidFill>
              <a:latin typeface="Montserrat" panose="00000500000000000000" pitchFamily="2" charset="0"/>
            </a:endParaRPr>
          </a:p>
        </xdr:txBody>
      </xdr:sp>
    </xdr:grpSp>
    <xdr:clientData/>
  </xdr:twoCellAnchor>
  <xdr:twoCellAnchor>
    <xdr:from>
      <xdr:col>3</xdr:col>
      <xdr:colOff>489751</xdr:colOff>
      <xdr:row>16</xdr:row>
      <xdr:rowOff>17541</xdr:rowOff>
    </xdr:from>
    <xdr:to>
      <xdr:col>11</xdr:col>
      <xdr:colOff>353679</xdr:colOff>
      <xdr:row>22</xdr:row>
      <xdr:rowOff>44756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2305104" y="3065541"/>
          <a:ext cx="4704869" cy="1170215"/>
          <a:chOff x="2503714" y="136071"/>
          <a:chExt cx="4762500" cy="1170215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2503714" y="136071"/>
            <a:ext cx="4762500" cy="1170215"/>
          </a:xfrm>
          <a:prstGeom prst="roundRect">
            <a:avLst/>
          </a:prstGeom>
          <a:solidFill>
            <a:srgbClr val="001D5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textos!C5">
        <xdr:nvSpPr>
          <xdr:cNvPr id="5" name="CaixaDeTexto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2558143" y="161964"/>
            <a:ext cx="4653643" cy="11184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1F5AB16-6217-4FB7-B15E-FB0BC3ABC667}" type="TxLink">
              <a:rPr lang="en-US" sz="1400" b="0" i="0" u="none" strike="noStrike">
                <a:solidFill>
                  <a:srgbClr val="FFFFFF"/>
                </a:solidFill>
                <a:latin typeface="Tw Cen MT"/>
                <a:cs typeface="Calibri"/>
              </a:rPr>
              <a:pPr algn="ctr"/>
              <a:t>Alimentador desenvolvido pela IEEE, desequilibrado, com cargas em ramais mono, bi e trifásico. A rede primária é alimentada por uma linha de 115 kV, através de um transformador de 5 MVA. A rede primária opera com 4,16 kV de tensão de linha e a rede secund</a:t>
            </a:fld>
            <a:endParaRPr lang="pt-BR" sz="1400">
              <a:solidFill>
                <a:schemeClr val="bg1"/>
              </a:solidFill>
              <a:latin typeface="Tw Cen MT" panose="020B0602020104020603" pitchFamily="34" charset="0"/>
            </a:endParaRPr>
          </a:p>
        </xdr:txBody>
      </xdr:sp>
    </xdr:grpSp>
    <xdr:clientData/>
  </xdr:twoCellAnchor>
  <xdr:twoCellAnchor>
    <xdr:from>
      <xdr:col>14</xdr:col>
      <xdr:colOff>345728</xdr:colOff>
      <xdr:row>15</xdr:row>
      <xdr:rowOff>143775</xdr:rowOff>
    </xdr:from>
    <xdr:to>
      <xdr:col>18</xdr:col>
      <xdr:colOff>202291</xdr:colOff>
      <xdr:row>22</xdr:row>
      <xdr:rowOff>5111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8817375" y="3001275"/>
          <a:ext cx="2277034" cy="1194836"/>
          <a:chOff x="2503714" y="136071"/>
          <a:chExt cx="4762500" cy="1170215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>
            <a:off x="2503714" y="136071"/>
            <a:ext cx="4762500" cy="1170215"/>
          </a:xfrm>
          <a:prstGeom prst="roundRect">
            <a:avLst/>
          </a:prstGeom>
          <a:solidFill>
            <a:srgbClr val="001D5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textos!C6">
        <xdr:nvSpPr>
          <xdr:cNvPr id="11" name="CaixaDeTexto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 txBox="1"/>
        </xdr:nvSpPr>
        <xdr:spPr>
          <a:xfrm>
            <a:off x="2546799" y="147837"/>
            <a:ext cx="4653643" cy="11184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9B5380B-B4E6-4520-AF99-5C0D48726832}" type="TxLink">
              <a:rPr lang="en-US" sz="1400" b="0" i="0" u="none" strike="noStrike">
                <a:solidFill>
                  <a:srgbClr val="FFFFFF"/>
                </a:solidFill>
                <a:latin typeface="Tw Cen MT"/>
                <a:cs typeface="Calibri"/>
              </a:rPr>
              <a:pPr algn="ctr"/>
              <a:t>É acrescido um sistema fotovoltaico no nó 634, que possui a tensão de linha de 480 V.</a:t>
            </a:fld>
            <a:endParaRPr lang="pt-BR" sz="1400">
              <a:solidFill>
                <a:schemeClr val="bg1"/>
              </a:solidFill>
              <a:latin typeface="Tw Cen MT" panose="020B0602020104020603" pitchFamily="34" charset="0"/>
            </a:endParaRPr>
          </a:p>
        </xdr:txBody>
      </xdr:sp>
    </xdr:grpSp>
    <xdr:clientData/>
  </xdr:twoCellAnchor>
  <xdr:twoCellAnchor>
    <xdr:from>
      <xdr:col>18</xdr:col>
      <xdr:colOff>334869</xdr:colOff>
      <xdr:row>15</xdr:row>
      <xdr:rowOff>143775</xdr:rowOff>
    </xdr:from>
    <xdr:to>
      <xdr:col>21</xdr:col>
      <xdr:colOff>19825</xdr:colOff>
      <xdr:row>22</xdr:row>
      <xdr:rowOff>5111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11226987" y="3001275"/>
          <a:ext cx="1500309" cy="1194836"/>
          <a:chOff x="11356655" y="130179"/>
          <a:chExt cx="1521920" cy="1194836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GrpSpPr/>
        </xdr:nvGrpSpPr>
        <xdr:grpSpPr>
          <a:xfrm>
            <a:off x="11356655" y="130179"/>
            <a:ext cx="1521920" cy="1194836"/>
            <a:chOff x="11356655" y="130179"/>
            <a:chExt cx="1521920" cy="1194836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GrpSpPr/>
          </xdr:nvGrpSpPr>
          <xdr:grpSpPr>
            <a:xfrm>
              <a:off x="11356655" y="130179"/>
              <a:ext cx="1521920" cy="1194836"/>
              <a:chOff x="2503714" y="136071"/>
              <a:chExt cx="4762500" cy="1170215"/>
            </a:xfrm>
          </xdr:grpSpPr>
          <xdr:sp macro="" textlink="">
            <xdr:nvSpPr>
              <xdr:cNvPr id="13" name="Retângulo: Cantos Arredondados 12">
                <a:extLst>
                  <a:ext uri="{FF2B5EF4-FFF2-40B4-BE49-F238E27FC236}">
                    <a16:creationId xmlns:a16="http://schemas.microsoft.com/office/drawing/2014/main" id="{00000000-0008-0000-0100-00000D000000}"/>
                  </a:ext>
                </a:extLst>
              </xdr:cNvPr>
              <xdr:cNvSpPr/>
            </xdr:nvSpPr>
            <xdr:spPr>
              <a:xfrm>
                <a:off x="2503714" y="136071"/>
                <a:ext cx="4762500" cy="1170215"/>
              </a:xfrm>
              <a:prstGeom prst="roundRect">
                <a:avLst/>
              </a:prstGeom>
              <a:solidFill>
                <a:srgbClr val="001D58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textos!C6">
            <xdr:nvSpPr>
              <xdr:cNvPr id="14" name="CaixaDeTexto 13">
                <a:extLst>
                  <a:ext uri="{FF2B5EF4-FFF2-40B4-BE49-F238E27FC236}">
                    <a16:creationId xmlns:a16="http://schemas.microsoft.com/office/drawing/2014/main" id="{00000000-0008-0000-0100-00000E000000}"/>
                  </a:ext>
                </a:extLst>
              </xdr:cNvPr>
              <xdr:cNvSpPr txBox="1"/>
            </xdr:nvSpPr>
            <xdr:spPr>
              <a:xfrm>
                <a:off x="2546799" y="147837"/>
                <a:ext cx="4653643" cy="111842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endParaRPr lang="pt-BR" sz="1400">
                  <a:solidFill>
                    <a:schemeClr val="bg1"/>
                  </a:solidFill>
                  <a:latin typeface="Tw Cen MT" panose="020B0602020104020603" pitchFamily="34" charset="0"/>
                </a:endParaRPr>
              </a:p>
            </xdr:txBody>
          </xdr:sp>
        </xdr:grpSp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 txBox="1"/>
          </xdr:nvSpPr>
          <xdr:spPr>
            <a:xfrm>
              <a:off x="11382829" y="232681"/>
              <a:ext cx="1469572" cy="31296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400" b="1">
                  <a:solidFill>
                    <a:schemeClr val="bg1"/>
                  </a:solidFill>
                  <a:latin typeface="Montserrat" panose="00000500000000000000" pitchFamily="2" charset="0"/>
                </a:rPr>
                <a:t>Potência</a:t>
              </a:r>
              <a:r>
                <a:rPr lang="en-US" sz="1400" b="1" baseline="0">
                  <a:solidFill>
                    <a:schemeClr val="bg1"/>
                  </a:solidFill>
                  <a:latin typeface="Montserrat" panose="00000500000000000000" pitchFamily="2" charset="0"/>
                </a:rPr>
                <a:t> FV</a:t>
              </a:r>
              <a:endParaRPr lang="en-US" sz="1400" b="1">
                <a:solidFill>
                  <a:schemeClr val="bg1"/>
                </a:solidFill>
                <a:latin typeface="Montserrat" panose="00000500000000000000" pitchFamily="2" charset="0"/>
              </a:endParaRPr>
            </a:p>
          </xdr:txBody>
        </xdr:sp>
        <xdr:sp macro="" textlink="textos!C7">
          <xdr:nvSpPr>
            <xdr:cNvPr id="34" name="CaixaDeTexto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SpPr txBox="1"/>
          </xdr:nvSpPr>
          <xdr:spPr>
            <a:xfrm>
              <a:off x="11382829" y="395970"/>
              <a:ext cx="1469572" cy="8028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EA802CAB-ADA0-44FA-846D-D734233A01EC}" type="TxLink">
                <a:rPr lang="en-US" sz="2400" b="1" i="0" u="none" strike="noStrike">
                  <a:solidFill>
                    <a:srgbClr val="FFFFFF"/>
                  </a:solidFill>
                  <a:latin typeface="Montserrat"/>
                </a:rPr>
                <a:pPr algn="ctr"/>
                <a:t>75 kW</a:t>
              </a:fld>
              <a:endParaRPr lang="en-US" sz="2400" b="1">
                <a:solidFill>
                  <a:schemeClr val="bg1"/>
                </a:solidFill>
                <a:latin typeface="Montserrat" panose="00000500000000000000" pitchFamily="2" charset="0"/>
              </a:endParaRPr>
            </a:p>
          </xdr:txBody>
        </xdr:sp>
      </xdr:grpSp>
      <xdr:pic>
        <xdr:nvPicPr>
          <xdr:cNvPr id="27" name="Gráfico 26" descr="Painéis solares com preenchimento sólido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1660415" y="270397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21</xdr:col>
      <xdr:colOff>152401</xdr:colOff>
      <xdr:row>15</xdr:row>
      <xdr:rowOff>143775</xdr:rowOff>
    </xdr:from>
    <xdr:to>
      <xdr:col>23</xdr:col>
      <xdr:colOff>449678</xdr:colOff>
      <xdr:row>22</xdr:row>
      <xdr:rowOff>5111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2859872" y="3001275"/>
          <a:ext cx="1507512" cy="1194836"/>
          <a:chOff x="13011151" y="130179"/>
          <a:chExt cx="1521920" cy="1194836"/>
        </a:xfrm>
      </xdr:grpSpPr>
      <xdr:grpSp>
        <xdr:nvGrpSpPr>
          <xdr:cNvPr id="4" name="Agrupar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13011151" y="130179"/>
            <a:ext cx="1521920" cy="1194836"/>
            <a:chOff x="13011151" y="130179"/>
            <a:chExt cx="1521920" cy="1194836"/>
          </a:xfrm>
        </xdr:grpSpPr>
        <xdr:grpSp>
          <xdr:nvGrpSpPr>
            <xdr:cNvPr id="18" name="Agrupar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GrpSpPr/>
          </xdr:nvGrpSpPr>
          <xdr:grpSpPr>
            <a:xfrm>
              <a:off x="13011151" y="130179"/>
              <a:ext cx="1521920" cy="1194836"/>
              <a:chOff x="2503714" y="136071"/>
              <a:chExt cx="4762500" cy="1170215"/>
            </a:xfrm>
          </xdr:grpSpPr>
          <xdr:sp macro="" textlink="">
            <xdr:nvSpPr>
              <xdr:cNvPr id="19" name="Retângulo: Cantos Arredondados 18">
                <a:extLst>
                  <a:ext uri="{FF2B5EF4-FFF2-40B4-BE49-F238E27FC236}">
                    <a16:creationId xmlns:a16="http://schemas.microsoft.com/office/drawing/2014/main" id="{00000000-0008-0000-0100-000013000000}"/>
                  </a:ext>
                </a:extLst>
              </xdr:cNvPr>
              <xdr:cNvSpPr/>
            </xdr:nvSpPr>
            <xdr:spPr>
              <a:xfrm>
                <a:off x="2503714" y="136071"/>
                <a:ext cx="4762500" cy="1170215"/>
              </a:xfrm>
              <a:prstGeom prst="roundRect">
                <a:avLst/>
              </a:prstGeom>
              <a:solidFill>
                <a:srgbClr val="001D58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textos!C6">
            <xdr:nvSpPr>
              <xdr:cNvPr id="24" name="CaixaDeTexto 23">
                <a:extLst>
                  <a:ext uri="{FF2B5EF4-FFF2-40B4-BE49-F238E27FC236}">
                    <a16:creationId xmlns:a16="http://schemas.microsoft.com/office/drawing/2014/main" id="{00000000-0008-0000-0100-000018000000}"/>
                  </a:ext>
                </a:extLst>
              </xdr:cNvPr>
              <xdr:cNvSpPr txBox="1"/>
            </xdr:nvSpPr>
            <xdr:spPr>
              <a:xfrm>
                <a:off x="2546799" y="147837"/>
                <a:ext cx="4653643" cy="111842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endParaRPr lang="pt-BR" sz="1400">
                  <a:solidFill>
                    <a:schemeClr val="bg1"/>
                  </a:solidFill>
                  <a:latin typeface="Tw Cen MT" panose="020B0602020104020603" pitchFamily="34" charset="0"/>
                </a:endParaRPr>
              </a:p>
            </xdr:txBody>
          </xdr:sp>
        </xdr:grpSp>
        <xdr:sp macro="" textlink="">
          <xdr:nvSpPr>
            <xdr:cNvPr id="52" name="CaixaDeTexto 51">
              <a:extLst>
                <a:ext uri="{FF2B5EF4-FFF2-40B4-BE49-F238E27FC236}">
                  <a16:creationId xmlns:a16="http://schemas.microsoft.com/office/drawing/2014/main" id="{00000000-0008-0000-0100-000034000000}"/>
                </a:ext>
              </a:extLst>
            </xdr:cNvPr>
            <xdr:cNvSpPr txBox="1"/>
          </xdr:nvSpPr>
          <xdr:spPr>
            <a:xfrm>
              <a:off x="13037325" y="232681"/>
              <a:ext cx="1469572" cy="31296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400" b="1">
                  <a:solidFill>
                    <a:schemeClr val="bg1"/>
                  </a:solidFill>
                  <a:latin typeface="Montserrat" panose="00000500000000000000" pitchFamily="2" charset="0"/>
                </a:rPr>
                <a:t>Potência V2G</a:t>
              </a:r>
            </a:p>
          </xdr:txBody>
        </xdr:sp>
        <xdr:sp macro="" textlink="textos!C8">
          <xdr:nvSpPr>
            <xdr:cNvPr id="53" name="CaixaDeTexto 52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SpPr txBox="1"/>
          </xdr:nvSpPr>
          <xdr:spPr>
            <a:xfrm>
              <a:off x="13037325" y="395970"/>
              <a:ext cx="1469572" cy="8028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B05D595F-5A99-4930-A801-4FD5BA671019}" type="TxLink">
                <a:rPr lang="en-US" sz="2400" b="1" i="0" u="none" strike="noStrike">
                  <a:solidFill>
                    <a:srgbClr val="FFFFFF"/>
                  </a:solidFill>
                  <a:latin typeface="Montserrat"/>
                </a:rPr>
                <a:pPr algn="ctr"/>
                <a:t>0 kW</a:t>
              </a:fld>
              <a:endParaRPr lang="en-US" sz="2400" b="1">
                <a:solidFill>
                  <a:schemeClr val="bg1"/>
                </a:solidFill>
                <a:latin typeface="Montserrat" panose="00000500000000000000" pitchFamily="2" charset="0"/>
              </a:endParaRPr>
            </a:p>
          </xdr:txBody>
        </xdr:sp>
      </xdr:grpSp>
      <xdr:pic>
        <xdr:nvPicPr>
          <xdr:cNvPr id="31" name="Gráfico 30" descr="Carro elétrico com preenchimento sólido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3314911" y="270397"/>
            <a:ext cx="914400" cy="9144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121228</xdr:colOff>
      <xdr:row>0</xdr:row>
      <xdr:rowOff>151196</xdr:rowOff>
    </xdr:from>
    <xdr:to>
      <xdr:col>3</xdr:col>
      <xdr:colOff>242455</xdr:colOff>
      <xdr:row>4</xdr:row>
      <xdr:rowOff>9475</xdr:rowOff>
    </xdr:to>
    <xdr:pic>
      <xdr:nvPicPr>
        <xdr:cNvPr id="30" name="Imagem 29" descr="V Seminário de Avaliação de Pesquisa Científica e Tecnológica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28" y="151196"/>
          <a:ext cx="1939636" cy="62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14</xdr:row>
      <xdr:rowOff>117565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4267200" cy="2677885"/>
        </a:xfrm>
        <a:prstGeom prst="roundRect">
          <a:avLst/>
        </a:prstGeom>
        <a:gradFill>
          <a:gsLst>
            <a:gs pos="0">
              <a:srgbClr val="EB2B1D">
                <a:alpha val="64706"/>
              </a:srgbClr>
            </a:gs>
            <a:gs pos="100000">
              <a:srgbClr val="002E8A"/>
            </a:gs>
          </a:gsLst>
          <a:lin ang="0" scaled="1"/>
        </a:gradFill>
        <a:ln>
          <a:noFill/>
        </a:ln>
        <a:effectLst>
          <a:softEdge rad="762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349431</xdr:colOff>
      <xdr:row>0</xdr:row>
      <xdr:rowOff>0</xdr:rowOff>
    </xdr:from>
    <xdr:to>
      <xdr:col>15</xdr:col>
      <xdr:colOff>349431</xdr:colOff>
      <xdr:row>13</xdr:row>
      <xdr:rowOff>169816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226231" y="0"/>
          <a:ext cx="4267200" cy="2547256"/>
        </a:xfrm>
        <a:prstGeom prst="roundRect">
          <a:avLst/>
        </a:prstGeom>
        <a:gradFill>
          <a:gsLst>
            <a:gs pos="0">
              <a:srgbClr val="D9EB50">
                <a:alpha val="64706"/>
              </a:srgbClr>
            </a:gs>
            <a:gs pos="100000">
              <a:srgbClr val="002E8A"/>
            </a:gs>
          </a:gsLst>
          <a:lin ang="0" scaled="1"/>
        </a:gradFill>
        <a:ln>
          <a:noFill/>
        </a:ln>
        <a:effectLst>
          <a:softEdge rad="762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459375</xdr:colOff>
      <xdr:row>14</xdr:row>
      <xdr:rowOff>127362</xdr:rowOff>
    </xdr:from>
    <xdr:to>
      <xdr:col>13</xdr:col>
      <xdr:colOff>448490</xdr:colOff>
      <xdr:row>28</xdr:row>
      <xdr:rowOff>168727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3507375" y="2687682"/>
          <a:ext cx="4865915" cy="2601685"/>
        </a:xfrm>
        <a:prstGeom prst="roundRect">
          <a:avLst/>
        </a:prstGeom>
        <a:gradFill>
          <a:gsLst>
            <a:gs pos="0">
              <a:srgbClr val="67A8EB">
                <a:alpha val="64706"/>
              </a:srgbClr>
            </a:gs>
            <a:gs pos="100000">
              <a:srgbClr val="002E8A"/>
            </a:gs>
          </a:gsLst>
          <a:lin ang="0" scaled="1"/>
        </a:gradFill>
        <a:ln>
          <a:noFill/>
        </a:ln>
        <a:effectLst>
          <a:softEdge rad="762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220980</xdr:colOff>
      <xdr:row>6</xdr:row>
      <xdr:rowOff>154305</xdr:rowOff>
    </xdr:from>
    <xdr:to>
      <xdr:col>13</xdr:col>
      <xdr:colOff>601980</xdr:colOff>
      <xdr:row>20</xdr:row>
      <xdr:rowOff>97155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542925</xdr:colOff>
      <xdr:row>6</xdr:row>
      <xdr:rowOff>45720</xdr:rowOff>
    </xdr:from>
    <xdr:to>
      <xdr:col>21</xdr:col>
      <xdr:colOff>19050</xdr:colOff>
      <xdr:row>20</xdr:row>
      <xdr:rowOff>26670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</xdr:colOff>
          <xdr:row>18</xdr:row>
          <xdr:rowOff>38100</xdr:rowOff>
        </xdr:from>
        <xdr:to>
          <xdr:col>4</xdr:col>
          <xdr:colOff>561975</xdr:colOff>
          <xdr:row>19</xdr:row>
          <xdr:rowOff>133350</xdr:rowOff>
        </xdr:to>
        <xdr:sp macro="" textlink="">
          <xdr:nvSpPr>
            <xdr:cNvPr id="10241" name="Option 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2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IEEE 13 barras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</xdr:colOff>
          <xdr:row>19</xdr:row>
          <xdr:rowOff>133350</xdr:rowOff>
        </xdr:from>
        <xdr:to>
          <xdr:col>4</xdr:col>
          <xdr:colOff>561975</xdr:colOff>
          <xdr:row>21</xdr:row>
          <xdr:rowOff>47625</xdr:rowOff>
        </xdr:to>
        <xdr:sp macro="" textlink="">
          <xdr:nvSpPr>
            <xdr:cNvPr id="10242" name="Option Butto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2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IEEE 34 barras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114300</xdr:rowOff>
        </xdr:from>
        <xdr:to>
          <xdr:col>5</xdr:col>
          <xdr:colOff>228600</xdr:colOff>
          <xdr:row>22</xdr:row>
          <xdr:rowOff>104775</xdr:rowOff>
        </xdr:to>
        <xdr:sp macro="" textlink="">
          <xdr:nvSpPr>
            <xdr:cNvPr id="10243" name="Drop Dow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2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1</xdr:row>
      <xdr:rowOff>106680</xdr:rowOff>
    </xdr:from>
    <xdr:to>
      <xdr:col>4</xdr:col>
      <xdr:colOff>350520</xdr:colOff>
      <xdr:row>15</xdr:row>
      <xdr:rowOff>13335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enário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enár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04160" y="2895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182880</xdr:colOff>
      <xdr:row>15</xdr:row>
      <xdr:rowOff>99060</xdr:rowOff>
    </xdr:from>
    <xdr:to>
      <xdr:col>4</xdr:col>
      <xdr:colOff>342900</xdr:colOff>
      <xdr:row>29</xdr:row>
      <xdr:rowOff>5715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limentador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limenta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6540" y="28422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1</xdr:row>
      <xdr:rowOff>19050</xdr:rowOff>
    </xdr:from>
    <xdr:to>
      <xdr:col>8</xdr:col>
      <xdr:colOff>400050</xdr:colOff>
      <xdr:row>19</xdr:row>
      <xdr:rowOff>85725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209550"/>
          <a:ext cx="4219575" cy="3495675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133350</xdr:colOff>
      <xdr:row>1</xdr:row>
      <xdr:rowOff>16650</xdr:rowOff>
    </xdr:from>
    <xdr:to>
      <xdr:col>17</xdr:col>
      <xdr:colOff>561975</xdr:colOff>
      <xdr:row>14</xdr:row>
      <xdr:rowOff>169050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07150"/>
          <a:ext cx="5305425" cy="26289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_13_bus/cenario%20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en_13_bus/cenario%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en_13_bus/cenario%2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en_34_bus/cenario%20b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en_34_bus/cenario%2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en_34_bus/cenario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horas (h)</v>
          </cell>
          <cell r="C1" t="str">
            <v>perdas em kW</v>
          </cell>
          <cell r="D1" t="str">
            <v>potencia em kW</v>
          </cell>
        </row>
        <row r="2">
          <cell r="A2">
            <v>0</v>
          </cell>
          <cell r="B2">
            <v>0</v>
          </cell>
          <cell r="C2">
            <v>15.9588873427025</v>
          </cell>
          <cell r="D2">
            <v>494.30814223732142</v>
          </cell>
        </row>
        <row r="3">
          <cell r="A3">
            <v>1</v>
          </cell>
          <cell r="B3">
            <v>1</v>
          </cell>
          <cell r="C3">
            <v>7.4010715841960684</v>
          </cell>
          <cell r="D3">
            <v>308.45430392996371</v>
          </cell>
        </row>
        <row r="4">
          <cell r="A4">
            <v>2</v>
          </cell>
          <cell r="B4">
            <v>2</v>
          </cell>
          <cell r="C4">
            <v>8.2077090876947842</v>
          </cell>
          <cell r="D4">
            <v>332.66808267024578</v>
          </cell>
        </row>
        <row r="5">
          <cell r="A5">
            <v>3</v>
          </cell>
          <cell r="B5">
            <v>3</v>
          </cell>
          <cell r="C5">
            <v>9.6104167836015026</v>
          </cell>
          <cell r="D5">
            <v>369.69176235083762</v>
          </cell>
        </row>
        <row r="6">
          <cell r="A6">
            <v>4</v>
          </cell>
          <cell r="B6">
            <v>4</v>
          </cell>
          <cell r="C6">
            <v>8.6482890101099468</v>
          </cell>
          <cell r="D6">
            <v>345.00662089784129</v>
          </cell>
        </row>
        <row r="7">
          <cell r="A7">
            <v>5</v>
          </cell>
          <cell r="B7">
            <v>5</v>
          </cell>
          <cell r="C7">
            <v>9.6104167836015026</v>
          </cell>
          <cell r="D7">
            <v>369.69176235083762</v>
          </cell>
        </row>
        <row r="8">
          <cell r="A8">
            <v>6</v>
          </cell>
          <cell r="B8">
            <v>6</v>
          </cell>
          <cell r="C8">
            <v>15.9588873427025</v>
          </cell>
          <cell r="D8">
            <v>494.30814223732142</v>
          </cell>
        </row>
        <row r="9">
          <cell r="A9">
            <v>7</v>
          </cell>
          <cell r="B9">
            <v>7</v>
          </cell>
          <cell r="C9">
            <v>30.388529556938309</v>
          </cell>
          <cell r="D9">
            <v>683.52888193678746</v>
          </cell>
        </row>
        <row r="10">
          <cell r="A10">
            <v>8</v>
          </cell>
          <cell r="B10">
            <v>8</v>
          </cell>
          <cell r="C10">
            <v>36.480460471624298</v>
          </cell>
          <cell r="D10">
            <v>744.93098017111879</v>
          </cell>
        </row>
        <row r="11">
          <cell r="A11">
            <v>9</v>
          </cell>
          <cell r="B11">
            <v>9</v>
          </cell>
          <cell r="C11">
            <v>24.90522361434336</v>
          </cell>
          <cell r="D11">
            <v>619.30424216608014</v>
          </cell>
        </row>
        <row r="12">
          <cell r="A12">
            <v>10</v>
          </cell>
          <cell r="B12">
            <v>10</v>
          </cell>
          <cell r="C12">
            <v>9.6104167836015026</v>
          </cell>
          <cell r="D12">
            <v>369.69176235083762</v>
          </cell>
        </row>
        <row r="13">
          <cell r="A13">
            <v>11</v>
          </cell>
          <cell r="B13">
            <v>11</v>
          </cell>
          <cell r="C13">
            <v>12.455437280293699</v>
          </cell>
          <cell r="D13">
            <v>432.71822556385553</v>
          </cell>
        </row>
        <row r="14">
          <cell r="A14">
            <v>12</v>
          </cell>
          <cell r="B14">
            <v>12</v>
          </cell>
          <cell r="C14">
            <v>15.9588873427025</v>
          </cell>
          <cell r="D14">
            <v>494.30814223732142</v>
          </cell>
        </row>
        <row r="15">
          <cell r="A15">
            <v>13</v>
          </cell>
          <cell r="B15">
            <v>13</v>
          </cell>
          <cell r="C15">
            <v>20.09520130602321</v>
          </cell>
          <cell r="D15">
            <v>557.5890612951506</v>
          </cell>
        </row>
        <row r="16">
          <cell r="A16">
            <v>14</v>
          </cell>
          <cell r="B16">
            <v>14</v>
          </cell>
          <cell r="C16">
            <v>15.9588873427025</v>
          </cell>
          <cell r="D16">
            <v>494.30814223732142</v>
          </cell>
        </row>
        <row r="17">
          <cell r="A17">
            <v>15</v>
          </cell>
          <cell r="B17">
            <v>15</v>
          </cell>
          <cell r="C17">
            <v>12.455437280293699</v>
          </cell>
          <cell r="D17">
            <v>432.71822556385553</v>
          </cell>
        </row>
        <row r="18">
          <cell r="A18">
            <v>16</v>
          </cell>
          <cell r="B18">
            <v>16</v>
          </cell>
          <cell r="C18">
            <v>9.6104167836015026</v>
          </cell>
          <cell r="D18">
            <v>369.69176235083762</v>
          </cell>
        </row>
        <row r="19">
          <cell r="A19">
            <v>17</v>
          </cell>
          <cell r="B19">
            <v>17</v>
          </cell>
          <cell r="C19">
            <v>12.455437280293699</v>
          </cell>
          <cell r="D19">
            <v>432.71822556385553</v>
          </cell>
        </row>
        <row r="20">
          <cell r="A20">
            <v>18</v>
          </cell>
          <cell r="B20">
            <v>18</v>
          </cell>
          <cell r="C20">
            <v>15.9588873427025</v>
          </cell>
          <cell r="D20">
            <v>494.30814223732142</v>
          </cell>
        </row>
        <row r="21">
          <cell r="A21">
            <v>19</v>
          </cell>
          <cell r="B21">
            <v>19</v>
          </cell>
          <cell r="C21">
            <v>59.224986040550277</v>
          </cell>
          <cell r="D21">
            <v>934.44389009838721</v>
          </cell>
        </row>
        <row r="22">
          <cell r="A22">
            <v>20</v>
          </cell>
          <cell r="B22">
            <v>20</v>
          </cell>
          <cell r="C22">
            <v>88.469350128152897</v>
          </cell>
          <cell r="D22">
            <v>1125.375203741979</v>
          </cell>
        </row>
        <row r="23">
          <cell r="A23">
            <v>21</v>
          </cell>
          <cell r="B23">
            <v>21</v>
          </cell>
          <cell r="C23">
            <v>112.3889650861515</v>
          </cell>
          <cell r="D23">
            <v>1251.8332016862489</v>
          </cell>
        </row>
        <row r="24">
          <cell r="A24">
            <v>22</v>
          </cell>
          <cell r="B24">
            <v>22</v>
          </cell>
          <cell r="C24">
            <v>88.469350128152897</v>
          </cell>
          <cell r="D24">
            <v>1125.375203741979</v>
          </cell>
        </row>
        <row r="25">
          <cell r="A25">
            <v>23</v>
          </cell>
          <cell r="B25">
            <v>23</v>
          </cell>
          <cell r="C25">
            <v>50.787465923472737</v>
          </cell>
          <cell r="D25">
            <v>871.70307635462154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horas (h)</v>
          </cell>
          <cell r="C1" t="str">
            <v>perdas em kW</v>
          </cell>
          <cell r="D1" t="str">
            <v>potencia em kW</v>
          </cell>
        </row>
        <row r="2">
          <cell r="A2">
            <v>0</v>
          </cell>
          <cell r="B2">
            <v>0</v>
          </cell>
          <cell r="C2">
            <v>15.9588873427025</v>
          </cell>
          <cell r="D2">
            <v>494.30814223732142</v>
          </cell>
        </row>
        <row r="3">
          <cell r="A3">
            <v>1</v>
          </cell>
          <cell r="B3">
            <v>1</v>
          </cell>
          <cell r="C3">
            <v>7.4010715841960684</v>
          </cell>
          <cell r="D3">
            <v>308.45430392996371</v>
          </cell>
        </row>
        <row r="4">
          <cell r="A4">
            <v>2</v>
          </cell>
          <cell r="B4">
            <v>2</v>
          </cell>
          <cell r="C4">
            <v>8.2077090876947842</v>
          </cell>
          <cell r="D4">
            <v>332.66808267024578</v>
          </cell>
        </row>
        <row r="5">
          <cell r="A5">
            <v>3</v>
          </cell>
          <cell r="B5">
            <v>3</v>
          </cell>
          <cell r="C5">
            <v>9.6104167836015026</v>
          </cell>
          <cell r="D5">
            <v>369.69176235083762</v>
          </cell>
        </row>
        <row r="6">
          <cell r="A6">
            <v>4</v>
          </cell>
          <cell r="B6">
            <v>4</v>
          </cell>
          <cell r="C6">
            <v>8.6482890101099468</v>
          </cell>
          <cell r="D6">
            <v>345.00662089784129</v>
          </cell>
        </row>
        <row r="7">
          <cell r="A7">
            <v>5</v>
          </cell>
          <cell r="B7">
            <v>5</v>
          </cell>
          <cell r="C7">
            <v>9.6104167836015026</v>
          </cell>
          <cell r="D7">
            <v>369.69176235083762</v>
          </cell>
        </row>
        <row r="8">
          <cell r="A8">
            <v>6</v>
          </cell>
          <cell r="B8">
            <v>6</v>
          </cell>
          <cell r="C8">
            <v>15.9588873427025</v>
          </cell>
          <cell r="D8">
            <v>494.30814223732142</v>
          </cell>
        </row>
        <row r="9">
          <cell r="A9">
            <v>7</v>
          </cell>
          <cell r="B9">
            <v>7</v>
          </cell>
          <cell r="C9">
            <v>30.242390173806239</v>
          </cell>
          <cell r="D9">
            <v>681.66587775355868</v>
          </cell>
        </row>
        <row r="10">
          <cell r="A10">
            <v>8</v>
          </cell>
          <cell r="B10">
            <v>8</v>
          </cell>
          <cell r="C10">
            <v>36.178470699964627</v>
          </cell>
          <cell r="D10">
            <v>741.40062648464379</v>
          </cell>
        </row>
        <row r="11">
          <cell r="A11">
            <v>9</v>
          </cell>
          <cell r="B11">
            <v>9</v>
          </cell>
          <cell r="C11">
            <v>24.498173022960259</v>
          </cell>
          <cell r="D11">
            <v>613.54901231981501</v>
          </cell>
        </row>
        <row r="12">
          <cell r="A12">
            <v>10</v>
          </cell>
          <cell r="B12">
            <v>10</v>
          </cell>
          <cell r="C12">
            <v>9.1960029331720126</v>
          </cell>
          <cell r="D12">
            <v>359.67948305383402</v>
          </cell>
        </row>
        <row r="13">
          <cell r="A13">
            <v>11</v>
          </cell>
          <cell r="B13">
            <v>11</v>
          </cell>
          <cell r="C13">
            <v>11.771031223805799</v>
          </cell>
          <cell r="D13">
            <v>418.53758633657168</v>
          </cell>
        </row>
        <row r="14">
          <cell r="A14">
            <v>12</v>
          </cell>
          <cell r="B14">
            <v>12</v>
          </cell>
          <cell r="C14">
            <v>15.01506687043811</v>
          </cell>
          <cell r="D14">
            <v>477.2308438199957</v>
          </cell>
        </row>
        <row r="15">
          <cell r="A15">
            <v>13</v>
          </cell>
          <cell r="B15">
            <v>13</v>
          </cell>
          <cell r="C15">
            <v>18.9860568577927</v>
          </cell>
          <cell r="D15">
            <v>539.80897853279089</v>
          </cell>
        </row>
        <row r="16">
          <cell r="A16">
            <v>14</v>
          </cell>
          <cell r="B16">
            <v>14</v>
          </cell>
          <cell r="C16">
            <v>15.02732927919577</v>
          </cell>
          <cell r="D16">
            <v>477.45867770626722</v>
          </cell>
        </row>
        <row r="17">
          <cell r="A17">
            <v>15</v>
          </cell>
          <cell r="B17">
            <v>15</v>
          </cell>
          <cell r="C17">
            <v>11.75745277324234</v>
          </cell>
          <cell r="D17">
            <v>418.24883945696382</v>
          </cell>
        </row>
        <row r="18">
          <cell r="A18">
            <v>16</v>
          </cell>
          <cell r="B18">
            <v>16</v>
          </cell>
          <cell r="C18">
            <v>9.1569521161521283</v>
          </cell>
          <cell r="D18">
            <v>358.71412211499921</v>
          </cell>
        </row>
        <row r="19">
          <cell r="A19">
            <v>17</v>
          </cell>
          <cell r="B19">
            <v>17</v>
          </cell>
          <cell r="C19">
            <v>12.01400211264726</v>
          </cell>
          <cell r="D19">
            <v>423.65416149517262</v>
          </cell>
        </row>
        <row r="20">
          <cell r="A20">
            <v>18</v>
          </cell>
          <cell r="B20">
            <v>18</v>
          </cell>
          <cell r="C20">
            <v>15.69780667400792</v>
          </cell>
          <cell r="D20">
            <v>489.67361448883531</v>
          </cell>
        </row>
        <row r="21">
          <cell r="A21">
            <v>19</v>
          </cell>
          <cell r="B21">
            <v>19</v>
          </cell>
          <cell r="C21">
            <v>59.224986040550277</v>
          </cell>
          <cell r="D21">
            <v>934.44389009838721</v>
          </cell>
        </row>
        <row r="22">
          <cell r="A22">
            <v>20</v>
          </cell>
          <cell r="B22">
            <v>20</v>
          </cell>
          <cell r="C22">
            <v>88.469350128152897</v>
          </cell>
          <cell r="D22">
            <v>1125.375203741979</v>
          </cell>
        </row>
        <row r="23">
          <cell r="A23">
            <v>21</v>
          </cell>
          <cell r="B23">
            <v>21</v>
          </cell>
          <cell r="C23">
            <v>112.3889650861515</v>
          </cell>
          <cell r="D23">
            <v>1251.8332016862489</v>
          </cell>
        </row>
        <row r="24">
          <cell r="A24">
            <v>22</v>
          </cell>
          <cell r="B24">
            <v>22</v>
          </cell>
          <cell r="C24">
            <v>88.469350128152897</v>
          </cell>
          <cell r="D24">
            <v>1125.375203741979</v>
          </cell>
        </row>
        <row r="25">
          <cell r="A25">
            <v>23</v>
          </cell>
          <cell r="B25">
            <v>23</v>
          </cell>
          <cell r="C25">
            <v>50.787465923472737</v>
          </cell>
          <cell r="D25">
            <v>871.70307635462154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horas (h)</v>
          </cell>
          <cell r="C1" t="str">
            <v>perdas em kW</v>
          </cell>
          <cell r="D1" t="str">
            <v>potencia em kW</v>
          </cell>
        </row>
        <row r="2">
          <cell r="A2">
            <v>0</v>
          </cell>
          <cell r="B2">
            <v>0</v>
          </cell>
          <cell r="C2">
            <v>15.9588873427025</v>
          </cell>
          <cell r="D2">
            <v>494.30814223732142</v>
          </cell>
        </row>
        <row r="3">
          <cell r="A3">
            <v>1</v>
          </cell>
          <cell r="B3">
            <v>1</v>
          </cell>
          <cell r="C3">
            <v>7.4010715841960684</v>
          </cell>
          <cell r="D3">
            <v>308.45430392996371</v>
          </cell>
        </row>
        <row r="4">
          <cell r="A4">
            <v>2</v>
          </cell>
          <cell r="B4">
            <v>2</v>
          </cell>
          <cell r="C4">
            <v>8.2077090876947842</v>
          </cell>
          <cell r="D4">
            <v>332.66808267024578</v>
          </cell>
        </row>
        <row r="5">
          <cell r="A5">
            <v>3</v>
          </cell>
          <cell r="B5">
            <v>3</v>
          </cell>
          <cell r="C5">
            <v>9.6104167836015026</v>
          </cell>
          <cell r="D5">
            <v>369.69176235083762</v>
          </cell>
        </row>
        <row r="6">
          <cell r="A6">
            <v>4</v>
          </cell>
          <cell r="B6">
            <v>4</v>
          </cell>
          <cell r="C6">
            <v>8.6482890101099468</v>
          </cell>
          <cell r="D6">
            <v>345.00662089784129</v>
          </cell>
        </row>
        <row r="7">
          <cell r="A7">
            <v>5</v>
          </cell>
          <cell r="B7">
            <v>5</v>
          </cell>
          <cell r="C7">
            <v>9.6104167836015026</v>
          </cell>
          <cell r="D7">
            <v>369.69176235083762</v>
          </cell>
        </row>
        <row r="8">
          <cell r="A8">
            <v>6</v>
          </cell>
          <cell r="B8">
            <v>6</v>
          </cell>
          <cell r="C8">
            <v>15.804076089460191</v>
          </cell>
          <cell r="D8">
            <v>491.56793730252718</v>
          </cell>
        </row>
        <row r="9">
          <cell r="A9">
            <v>7</v>
          </cell>
          <cell r="B9">
            <v>7</v>
          </cell>
          <cell r="C9">
            <v>29.423050043569429</v>
          </cell>
          <cell r="D9">
            <v>671.07627332710058</v>
          </cell>
        </row>
        <row r="10">
          <cell r="A10">
            <v>8</v>
          </cell>
          <cell r="B10">
            <v>8</v>
          </cell>
          <cell r="C10">
            <v>34.547564795144801</v>
          </cell>
          <cell r="D10">
            <v>721.75841939270674</v>
          </cell>
        </row>
        <row r="11">
          <cell r="A11">
            <v>9</v>
          </cell>
          <cell r="B11">
            <v>9</v>
          </cell>
          <cell r="C11">
            <v>22.278802636254291</v>
          </cell>
          <cell r="D11">
            <v>580.62679389985851</v>
          </cell>
        </row>
        <row r="12">
          <cell r="A12">
            <v>10</v>
          </cell>
          <cell r="B12">
            <v>10</v>
          </cell>
          <cell r="C12">
            <v>7.1426984543112626</v>
          </cell>
          <cell r="D12">
            <v>302.00185406462379</v>
          </cell>
        </row>
        <row r="13">
          <cell r="A13">
            <v>11</v>
          </cell>
          <cell r="B13">
            <v>11</v>
          </cell>
          <cell r="C13">
            <v>8.4818626797244505</v>
          </cell>
          <cell r="D13">
            <v>336.30252804858122</v>
          </cell>
        </row>
        <row r="14">
          <cell r="A14">
            <v>12</v>
          </cell>
          <cell r="B14">
            <v>12</v>
          </cell>
          <cell r="C14">
            <v>10.512346237090419</v>
          </cell>
          <cell r="D14">
            <v>377.76061226063229</v>
          </cell>
        </row>
        <row r="15">
          <cell r="A15">
            <v>13</v>
          </cell>
          <cell r="B15">
            <v>13</v>
          </cell>
          <cell r="C15">
            <v>13.650462396977449</v>
          </cell>
          <cell r="D15">
            <v>434.82682301020952</v>
          </cell>
        </row>
        <row r="16">
          <cell r="A16">
            <v>14</v>
          </cell>
          <cell r="B16">
            <v>14</v>
          </cell>
          <cell r="C16">
            <v>10.57093246979835</v>
          </cell>
          <cell r="D16">
            <v>379.35023177548982</v>
          </cell>
        </row>
        <row r="17">
          <cell r="A17">
            <v>15</v>
          </cell>
          <cell r="B17">
            <v>15</v>
          </cell>
          <cell r="C17">
            <v>8.4162761208927623</v>
          </cell>
          <cell r="D17">
            <v>334.30086341268338</v>
          </cell>
        </row>
        <row r="18">
          <cell r="A18">
            <v>16</v>
          </cell>
          <cell r="B18">
            <v>16</v>
          </cell>
          <cell r="C18">
            <v>6.9433439294370114</v>
          </cell>
          <cell r="D18">
            <v>295.37714644584071</v>
          </cell>
        </row>
        <row r="19">
          <cell r="A19">
            <v>17</v>
          </cell>
          <cell r="B19">
            <v>17</v>
          </cell>
          <cell r="C19">
            <v>9.7483574880846717</v>
          </cell>
          <cell r="D19">
            <v>371.51919055636262</v>
          </cell>
        </row>
        <row r="20">
          <cell r="A20">
            <v>18</v>
          </cell>
          <cell r="B20">
            <v>18</v>
          </cell>
          <cell r="C20">
            <v>14.27752356404698</v>
          </cell>
          <cell r="D20">
            <v>463.20960528923513</v>
          </cell>
        </row>
        <row r="21">
          <cell r="A21">
            <v>19</v>
          </cell>
          <cell r="B21">
            <v>19</v>
          </cell>
          <cell r="C21">
            <v>58.770685208309857</v>
          </cell>
          <cell r="D21">
            <v>930.25737927739806</v>
          </cell>
        </row>
        <row r="22">
          <cell r="A22">
            <v>20</v>
          </cell>
          <cell r="B22">
            <v>20</v>
          </cell>
          <cell r="C22">
            <v>88.469350128152897</v>
          </cell>
          <cell r="D22">
            <v>1125.375203741979</v>
          </cell>
        </row>
        <row r="23">
          <cell r="A23">
            <v>21</v>
          </cell>
          <cell r="B23">
            <v>21</v>
          </cell>
          <cell r="C23">
            <v>112.3889650861515</v>
          </cell>
          <cell r="D23">
            <v>1251.8332016862489</v>
          </cell>
        </row>
        <row r="24">
          <cell r="A24">
            <v>22</v>
          </cell>
          <cell r="B24">
            <v>22</v>
          </cell>
          <cell r="C24">
            <v>88.469350128152897</v>
          </cell>
          <cell r="D24">
            <v>1125.375203741979</v>
          </cell>
        </row>
        <row r="25">
          <cell r="A25">
            <v>23</v>
          </cell>
          <cell r="B25">
            <v>23</v>
          </cell>
          <cell r="C25">
            <v>50.787465923472737</v>
          </cell>
          <cell r="D25">
            <v>871.70307635462154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horas (h)</v>
          </cell>
          <cell r="C1" t="str">
            <v>perdas em kW</v>
          </cell>
          <cell r="D1" t="str">
            <v>potencia em kW</v>
          </cell>
        </row>
        <row r="2">
          <cell r="A2">
            <v>0</v>
          </cell>
          <cell r="B2">
            <v>0</v>
          </cell>
          <cell r="C2">
            <v>56.26927379837521</v>
          </cell>
          <cell r="D2">
            <v>278.67853435510432</v>
          </cell>
        </row>
        <row r="3">
          <cell r="A3">
            <v>1</v>
          </cell>
          <cell r="B3">
            <v>1</v>
          </cell>
          <cell r="C3">
            <v>44.387758206803873</v>
          </cell>
          <cell r="D3">
            <v>175.20711254426959</v>
          </cell>
        </row>
        <row r="4">
          <cell r="A4">
            <v>2</v>
          </cell>
          <cell r="B4">
            <v>2</v>
          </cell>
          <cell r="C4">
            <v>44.975839209524693</v>
          </cell>
          <cell r="D4">
            <v>189.19238034082471</v>
          </cell>
        </row>
        <row r="5">
          <cell r="A5">
            <v>3</v>
          </cell>
          <cell r="B5">
            <v>3</v>
          </cell>
          <cell r="C5">
            <v>46.875556841075152</v>
          </cell>
          <cell r="D5">
            <v>209.61217862329849</v>
          </cell>
        </row>
        <row r="6">
          <cell r="A6">
            <v>4</v>
          </cell>
          <cell r="B6">
            <v>4</v>
          </cell>
          <cell r="C6">
            <v>45.830790355492717</v>
          </cell>
          <cell r="D6">
            <v>195.45926443447911</v>
          </cell>
        </row>
        <row r="7">
          <cell r="A7">
            <v>5</v>
          </cell>
          <cell r="B7">
            <v>5</v>
          </cell>
          <cell r="C7">
            <v>46.875556841075152</v>
          </cell>
          <cell r="D7">
            <v>209.61217862329849</v>
          </cell>
        </row>
        <row r="8">
          <cell r="A8">
            <v>6</v>
          </cell>
          <cell r="B8">
            <v>6</v>
          </cell>
          <cell r="C8">
            <v>56.26927379837521</v>
          </cell>
          <cell r="D8">
            <v>278.67853435510432</v>
          </cell>
        </row>
        <row r="9">
          <cell r="A9">
            <v>7</v>
          </cell>
          <cell r="B9">
            <v>7</v>
          </cell>
          <cell r="C9">
            <v>83.309861957708279</v>
          </cell>
          <cell r="D9">
            <v>387.33180360399768</v>
          </cell>
        </row>
        <row r="10">
          <cell r="A10">
            <v>8</v>
          </cell>
          <cell r="B10">
            <v>8</v>
          </cell>
          <cell r="C10">
            <v>95.593340126801706</v>
          </cell>
          <cell r="D10">
            <v>422.99290762872869</v>
          </cell>
        </row>
        <row r="11">
          <cell r="A11">
            <v>9</v>
          </cell>
          <cell r="B11">
            <v>9</v>
          </cell>
          <cell r="C11">
            <v>72.595291926967533</v>
          </cell>
          <cell r="D11">
            <v>349.6659113223522</v>
          </cell>
        </row>
        <row r="12">
          <cell r="A12">
            <v>10</v>
          </cell>
          <cell r="B12">
            <v>10</v>
          </cell>
          <cell r="C12">
            <v>46.875556841075152</v>
          </cell>
          <cell r="D12">
            <v>209.61217862329849</v>
          </cell>
        </row>
        <row r="13">
          <cell r="A13">
            <v>11</v>
          </cell>
          <cell r="B13">
            <v>11</v>
          </cell>
          <cell r="C13">
            <v>50.590065551137172</v>
          </cell>
          <cell r="D13">
            <v>243.01241375561051</v>
          </cell>
        </row>
        <row r="14">
          <cell r="A14">
            <v>12</v>
          </cell>
          <cell r="B14">
            <v>12</v>
          </cell>
          <cell r="C14">
            <v>56.26927379837521</v>
          </cell>
          <cell r="D14">
            <v>278.67853435510432</v>
          </cell>
        </row>
        <row r="15">
          <cell r="A15">
            <v>13</v>
          </cell>
          <cell r="B15">
            <v>13</v>
          </cell>
          <cell r="C15">
            <v>63.760552738799028</v>
          </cell>
          <cell r="D15">
            <v>312.71738177908168</v>
          </cell>
        </row>
        <row r="16">
          <cell r="A16">
            <v>14</v>
          </cell>
          <cell r="B16">
            <v>14</v>
          </cell>
          <cell r="C16">
            <v>56.26927379837521</v>
          </cell>
          <cell r="D16">
            <v>278.67853435510432</v>
          </cell>
        </row>
        <row r="17">
          <cell r="A17">
            <v>15</v>
          </cell>
          <cell r="B17">
            <v>15</v>
          </cell>
          <cell r="C17">
            <v>50.590065551137172</v>
          </cell>
          <cell r="D17">
            <v>243.01241375561051</v>
          </cell>
        </row>
        <row r="18">
          <cell r="A18">
            <v>16</v>
          </cell>
          <cell r="B18">
            <v>16</v>
          </cell>
          <cell r="C18">
            <v>46.875556841075152</v>
          </cell>
          <cell r="D18">
            <v>209.61217862329849</v>
          </cell>
        </row>
        <row r="19">
          <cell r="A19">
            <v>17</v>
          </cell>
          <cell r="B19">
            <v>17</v>
          </cell>
          <cell r="C19">
            <v>50.590065551137172</v>
          </cell>
          <cell r="D19">
            <v>243.01241375561051</v>
          </cell>
        </row>
        <row r="20">
          <cell r="A20">
            <v>18</v>
          </cell>
          <cell r="B20">
            <v>18</v>
          </cell>
          <cell r="C20">
            <v>56.26927379837521</v>
          </cell>
          <cell r="D20">
            <v>278.67853435510432</v>
          </cell>
        </row>
        <row r="21">
          <cell r="A21">
            <v>19</v>
          </cell>
          <cell r="B21">
            <v>19</v>
          </cell>
          <cell r="C21">
            <v>145.5398298800979</v>
          </cell>
          <cell r="D21">
            <v>541.62333545995409</v>
          </cell>
        </row>
        <row r="22">
          <cell r="A22">
            <v>20</v>
          </cell>
          <cell r="B22">
            <v>20</v>
          </cell>
          <cell r="C22">
            <v>214.63054503170309</v>
          </cell>
          <cell r="D22">
            <v>667.10279276521442</v>
          </cell>
        </row>
        <row r="23">
          <cell r="A23">
            <v>21</v>
          </cell>
          <cell r="B23">
            <v>21</v>
          </cell>
          <cell r="C23">
            <v>272.27413228731348</v>
          </cell>
          <cell r="D23">
            <v>763.67441784258097</v>
          </cell>
        </row>
        <row r="24">
          <cell r="A24">
            <v>22</v>
          </cell>
          <cell r="B24">
            <v>22</v>
          </cell>
          <cell r="C24">
            <v>214.63054503170309</v>
          </cell>
          <cell r="D24">
            <v>667.10279276521442</v>
          </cell>
        </row>
        <row r="25">
          <cell r="A25">
            <v>23</v>
          </cell>
          <cell r="B25">
            <v>23</v>
          </cell>
          <cell r="C25">
            <v>127.3403430562017</v>
          </cell>
          <cell r="D25">
            <v>501.38694903308408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horas (h)</v>
          </cell>
          <cell r="C1" t="str">
            <v>perdas em kW</v>
          </cell>
          <cell r="D1" t="str">
            <v>potencia em kW</v>
          </cell>
        </row>
        <row r="2">
          <cell r="A2">
            <v>0</v>
          </cell>
          <cell r="B2">
            <v>0</v>
          </cell>
          <cell r="C2">
            <v>56.26927379837521</v>
          </cell>
          <cell r="D2">
            <v>278.67853435510432</v>
          </cell>
        </row>
        <row r="3">
          <cell r="A3">
            <v>1</v>
          </cell>
          <cell r="B3">
            <v>1</v>
          </cell>
          <cell r="C3">
            <v>44.387758206803873</v>
          </cell>
          <cell r="D3">
            <v>175.20711254426959</v>
          </cell>
        </row>
        <row r="4">
          <cell r="A4">
            <v>2</v>
          </cell>
          <cell r="B4">
            <v>2</v>
          </cell>
          <cell r="C4">
            <v>44.975839209524693</v>
          </cell>
          <cell r="D4">
            <v>189.19238034082471</v>
          </cell>
        </row>
        <row r="5">
          <cell r="A5">
            <v>3</v>
          </cell>
          <cell r="B5">
            <v>3</v>
          </cell>
          <cell r="C5">
            <v>46.875556841075152</v>
          </cell>
          <cell r="D5">
            <v>209.61217862329849</v>
          </cell>
        </row>
        <row r="6">
          <cell r="A6">
            <v>4</v>
          </cell>
          <cell r="B6">
            <v>4</v>
          </cell>
          <cell r="C6">
            <v>45.830790355492717</v>
          </cell>
          <cell r="D6">
            <v>195.45926443447911</v>
          </cell>
        </row>
        <row r="7">
          <cell r="A7">
            <v>5</v>
          </cell>
          <cell r="B7">
            <v>5</v>
          </cell>
          <cell r="C7">
            <v>46.875556841075152</v>
          </cell>
          <cell r="D7">
            <v>209.61217862329849</v>
          </cell>
        </row>
        <row r="8">
          <cell r="A8">
            <v>6</v>
          </cell>
          <cell r="B8">
            <v>6</v>
          </cell>
          <cell r="C8">
            <v>56.26927379837521</v>
          </cell>
          <cell r="D8">
            <v>278.67853435510432</v>
          </cell>
        </row>
        <row r="9">
          <cell r="A9">
            <v>7</v>
          </cell>
          <cell r="B9">
            <v>7</v>
          </cell>
          <cell r="C9">
            <v>82.610063049717866</v>
          </cell>
          <cell r="D9">
            <v>385.40508796087789</v>
          </cell>
        </row>
        <row r="10">
          <cell r="A10">
            <v>8</v>
          </cell>
          <cell r="B10">
            <v>8</v>
          </cell>
          <cell r="C10">
            <v>94.140381892725117</v>
          </cell>
          <cell r="D10">
            <v>419.34307503813511</v>
          </cell>
        </row>
        <row r="11">
          <cell r="A11">
            <v>9</v>
          </cell>
          <cell r="B11">
            <v>9</v>
          </cell>
          <cell r="C11">
            <v>70.688719947575052</v>
          </cell>
          <cell r="D11">
            <v>343.7725025214973</v>
          </cell>
        </row>
        <row r="12">
          <cell r="A12">
            <v>10</v>
          </cell>
          <cell r="B12">
            <v>10</v>
          </cell>
          <cell r="C12">
            <v>44.794477455061262</v>
          </cell>
          <cell r="D12">
            <v>197.97097744637941</v>
          </cell>
        </row>
        <row r="13">
          <cell r="A13">
            <v>11</v>
          </cell>
          <cell r="B13">
            <v>11</v>
          </cell>
          <cell r="C13">
            <v>47.673611270879469</v>
          </cell>
          <cell r="D13">
            <v>228.65958011424721</v>
          </cell>
        </row>
        <row r="14">
          <cell r="A14">
            <v>12</v>
          </cell>
          <cell r="B14">
            <v>12</v>
          </cell>
          <cell r="C14">
            <v>51.746712457192892</v>
          </cell>
          <cell r="D14">
            <v>259.43905506816043</v>
          </cell>
        </row>
        <row r="15">
          <cell r="A15">
            <v>13</v>
          </cell>
          <cell r="B15">
            <v>13</v>
          </cell>
          <cell r="C15">
            <v>58.08097271011448</v>
          </cell>
          <cell r="D15">
            <v>294.88338864704713</v>
          </cell>
        </row>
        <row r="16">
          <cell r="A16">
            <v>14</v>
          </cell>
          <cell r="B16">
            <v>14</v>
          </cell>
          <cell r="C16">
            <v>51.800424039808412</v>
          </cell>
          <cell r="D16">
            <v>259.66930239348812</v>
          </cell>
        </row>
        <row r="17">
          <cell r="A17">
            <v>15</v>
          </cell>
          <cell r="B17">
            <v>15</v>
          </cell>
          <cell r="C17">
            <v>47.614898123520383</v>
          </cell>
          <cell r="D17">
            <v>228.3684707513145</v>
          </cell>
        </row>
        <row r="18">
          <cell r="A18">
            <v>16</v>
          </cell>
          <cell r="B18">
            <v>16</v>
          </cell>
          <cell r="C18">
            <v>44.628725606848533</v>
          </cell>
          <cell r="D18">
            <v>196.99993370300001</v>
          </cell>
        </row>
        <row r="19">
          <cell r="A19">
            <v>17</v>
          </cell>
          <cell r="B19">
            <v>17</v>
          </cell>
          <cell r="C19">
            <v>48.631293600007467</v>
          </cell>
          <cell r="D19">
            <v>233.83929242797959</v>
          </cell>
        </row>
        <row r="20">
          <cell r="A20">
            <v>18</v>
          </cell>
          <cell r="B20">
            <v>18</v>
          </cell>
          <cell r="C20">
            <v>55.079639191316041</v>
          </cell>
          <cell r="D20">
            <v>273.96829470483789</v>
          </cell>
        </row>
        <row r="21">
          <cell r="A21">
            <v>19</v>
          </cell>
          <cell r="B21">
            <v>19</v>
          </cell>
          <cell r="C21">
            <v>145.5398298800979</v>
          </cell>
          <cell r="D21">
            <v>541.62333545995409</v>
          </cell>
        </row>
        <row r="22">
          <cell r="A22">
            <v>20</v>
          </cell>
          <cell r="B22">
            <v>20</v>
          </cell>
          <cell r="C22">
            <v>214.63054503170309</v>
          </cell>
          <cell r="D22">
            <v>667.10279276521442</v>
          </cell>
        </row>
        <row r="23">
          <cell r="A23">
            <v>21</v>
          </cell>
          <cell r="B23">
            <v>21</v>
          </cell>
          <cell r="C23">
            <v>272.27413228731348</v>
          </cell>
          <cell r="D23">
            <v>763.67441784258097</v>
          </cell>
        </row>
        <row r="24">
          <cell r="A24">
            <v>22</v>
          </cell>
          <cell r="B24">
            <v>22</v>
          </cell>
          <cell r="C24">
            <v>214.63054503170309</v>
          </cell>
          <cell r="D24">
            <v>667.10279276521442</v>
          </cell>
        </row>
        <row r="25">
          <cell r="A25">
            <v>23</v>
          </cell>
          <cell r="B25">
            <v>23</v>
          </cell>
          <cell r="C25">
            <v>127.3403430562017</v>
          </cell>
          <cell r="D25">
            <v>501.38694903308408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horas (h)</v>
          </cell>
          <cell r="C1" t="str">
            <v>perdas em kW</v>
          </cell>
          <cell r="D1" t="str">
            <v>potencia em kW</v>
          </cell>
        </row>
        <row r="2">
          <cell r="A2">
            <v>0</v>
          </cell>
          <cell r="B2">
            <v>0</v>
          </cell>
          <cell r="C2">
            <v>56.26927379837521</v>
          </cell>
          <cell r="D2">
            <v>278.67853435510432</v>
          </cell>
        </row>
        <row r="3">
          <cell r="A3">
            <v>1</v>
          </cell>
          <cell r="B3">
            <v>1</v>
          </cell>
          <cell r="C3">
            <v>44.387758206803873</v>
          </cell>
          <cell r="D3">
            <v>175.20711254426959</v>
          </cell>
        </row>
        <row r="4">
          <cell r="A4">
            <v>2</v>
          </cell>
          <cell r="B4">
            <v>2</v>
          </cell>
          <cell r="C4">
            <v>44.975839209524693</v>
          </cell>
          <cell r="D4">
            <v>189.19238034082471</v>
          </cell>
        </row>
        <row r="5">
          <cell r="A5">
            <v>3</v>
          </cell>
          <cell r="B5">
            <v>3</v>
          </cell>
          <cell r="C5">
            <v>46.875556841075152</v>
          </cell>
          <cell r="D5">
            <v>209.61217862329849</v>
          </cell>
        </row>
        <row r="6">
          <cell r="A6">
            <v>4</v>
          </cell>
          <cell r="B6">
            <v>4</v>
          </cell>
          <cell r="C6">
            <v>45.830790355492717</v>
          </cell>
          <cell r="D6">
            <v>195.45926443447911</v>
          </cell>
        </row>
        <row r="7">
          <cell r="A7">
            <v>5</v>
          </cell>
          <cell r="B7">
            <v>5</v>
          </cell>
          <cell r="C7">
            <v>46.875556841075152</v>
          </cell>
          <cell r="D7">
            <v>209.61217862329849</v>
          </cell>
        </row>
        <row r="8">
          <cell r="A8">
            <v>6</v>
          </cell>
          <cell r="B8">
            <v>6</v>
          </cell>
          <cell r="C8">
            <v>55.562234378604941</v>
          </cell>
          <cell r="D8">
            <v>275.89249250771383</v>
          </cell>
        </row>
        <row r="9">
          <cell r="A9">
            <v>7</v>
          </cell>
          <cell r="B9">
            <v>7</v>
          </cell>
          <cell r="C9">
            <v>78.397442109398412</v>
          </cell>
          <cell r="D9">
            <v>372.04449176354058</v>
          </cell>
        </row>
        <row r="10">
          <cell r="A10">
            <v>8</v>
          </cell>
          <cell r="B10">
            <v>8</v>
          </cell>
          <cell r="C10">
            <v>85.491460266736681</v>
          </cell>
          <cell r="D10">
            <v>396.04845086128421</v>
          </cell>
        </row>
        <row r="11">
          <cell r="A11">
            <v>9</v>
          </cell>
          <cell r="B11">
            <v>9</v>
          </cell>
          <cell r="C11">
            <v>59.613708279527827</v>
          </cell>
          <cell r="D11">
            <v>308.16945717747723</v>
          </cell>
        </row>
        <row r="12">
          <cell r="A12">
            <v>10</v>
          </cell>
          <cell r="B12">
            <v>10</v>
          </cell>
          <cell r="C12">
            <v>35.529481919345912</v>
          </cell>
          <cell r="D12">
            <v>137.7095730191717</v>
          </cell>
        </row>
        <row r="13">
          <cell r="A13">
            <v>11</v>
          </cell>
          <cell r="B13">
            <v>11</v>
          </cell>
          <cell r="C13">
            <v>33.264288346703417</v>
          </cell>
          <cell r="D13">
            <v>142.09873532194999</v>
          </cell>
        </row>
        <row r="14">
          <cell r="A14">
            <v>12</v>
          </cell>
          <cell r="B14">
            <v>12</v>
          </cell>
          <cell r="C14">
            <v>32.646658748824898</v>
          </cell>
          <cell r="D14">
            <v>155.48351661603539</v>
          </cell>
        </row>
        <row r="15">
          <cell r="A15">
            <v>13</v>
          </cell>
          <cell r="B15">
            <v>13</v>
          </cell>
          <cell r="C15">
            <v>34.692457934500979</v>
          </cell>
          <cell r="D15">
            <v>183.53805540946121</v>
          </cell>
        </row>
        <row r="16">
          <cell r="A16">
            <v>14</v>
          </cell>
          <cell r="B16">
            <v>14</v>
          </cell>
          <cell r="C16">
            <v>32.809662380035547</v>
          </cell>
          <cell r="D16">
            <v>157.0318917532249</v>
          </cell>
        </row>
        <row r="17">
          <cell r="A17">
            <v>15</v>
          </cell>
          <cell r="B17">
            <v>15</v>
          </cell>
          <cell r="C17">
            <v>33.081103262268137</v>
          </cell>
          <cell r="D17">
            <v>140.14282692562841</v>
          </cell>
        </row>
        <row r="18">
          <cell r="A18">
            <v>16</v>
          </cell>
          <cell r="B18">
            <v>16</v>
          </cell>
          <cell r="C18">
            <v>34.687497145045739</v>
          </cell>
          <cell r="D18">
            <v>131.18652519832639</v>
          </cell>
        </row>
        <row r="19">
          <cell r="A19">
            <v>17</v>
          </cell>
          <cell r="B19">
            <v>17</v>
          </cell>
          <cell r="C19">
            <v>38.010131590420883</v>
          </cell>
          <cell r="D19">
            <v>178.45908256757309</v>
          </cell>
        </row>
        <row r="20">
          <cell r="A20">
            <v>18</v>
          </cell>
          <cell r="B20">
            <v>18</v>
          </cell>
          <cell r="C20">
            <v>48.038890996595939</v>
          </cell>
          <cell r="D20">
            <v>245.30286864112159</v>
          </cell>
        </row>
        <row r="21">
          <cell r="A21">
            <v>19</v>
          </cell>
          <cell r="B21">
            <v>19</v>
          </cell>
          <cell r="C21">
            <v>142.85748543344181</v>
          </cell>
          <cell r="D21">
            <v>534.14558302287389</v>
          </cell>
        </row>
        <row r="22">
          <cell r="A22">
            <v>20</v>
          </cell>
          <cell r="B22">
            <v>20</v>
          </cell>
          <cell r="C22">
            <v>214.63054503170309</v>
          </cell>
          <cell r="D22">
            <v>667.10279276521442</v>
          </cell>
        </row>
        <row r="23">
          <cell r="A23">
            <v>21</v>
          </cell>
          <cell r="B23">
            <v>21</v>
          </cell>
          <cell r="C23">
            <v>272.27413228731348</v>
          </cell>
          <cell r="D23">
            <v>763.67441784258097</v>
          </cell>
        </row>
        <row r="24">
          <cell r="A24">
            <v>22</v>
          </cell>
          <cell r="B24">
            <v>22</v>
          </cell>
          <cell r="C24">
            <v>214.63054503170309</v>
          </cell>
          <cell r="D24">
            <v>667.10279276521442</v>
          </cell>
        </row>
        <row r="25">
          <cell r="A25">
            <v>23</v>
          </cell>
          <cell r="B25">
            <v>23</v>
          </cell>
          <cell r="C25">
            <v>127.3403430562017</v>
          </cell>
          <cell r="D25">
            <v>501.38694903308408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Jaime Machado Simoes" refreshedDate="44819.458627546293" createdVersion="8" refreshedVersion="8" minRefreshableVersion="3" recordCount="144" xr:uid="{1FC3CD32-E89C-4FDA-8189-3806A78C92D4}">
  <cacheSource type="worksheet">
    <worksheetSource name="Dados"/>
  </cacheSource>
  <cacheFields count="11">
    <cacheField name="Horas" numFmtId="0">
      <sharedItems containsSemiMixedTypes="0" containsString="0" containsNumber="1" containsInteger="1" minValue="0" maxValue="23"/>
    </cacheField>
    <cacheField name="Horas (h)" numFmtId="164">
      <sharedItems containsSemiMixedTypes="0" containsNonDate="0" containsDate="1" containsString="0" minDate="1899-12-30T00:00:00" maxDate="1899-12-31T00:00:00" count="24">
        <d v="1899-12-30T00:00:00"/>
        <d v="1899-12-30T01:00:00"/>
        <d v="1899-12-30T02:00:00"/>
        <d v="1899-12-30T03:00:00"/>
        <d v="1899-12-30T04:00:00"/>
        <d v="1899-12-30T05:00:00"/>
        <d v="1899-12-30T06:00:00"/>
        <d v="1899-12-30T07:00:00"/>
        <d v="1899-12-30T08:00:00"/>
        <d v="1899-12-30T09:00:00"/>
        <d v="1899-12-30T10:00:00"/>
        <d v="1899-12-30T11:00:00"/>
        <d v="1899-12-30T12:00:00"/>
        <d v="1899-12-30T13:00:00"/>
        <d v="1899-12-30T14:00:00"/>
        <d v="1899-12-30T15:00:00"/>
        <d v="1899-12-30T16:00:00"/>
        <d v="1899-12-30T17:00:00"/>
        <d v="1899-12-30T18:00:00"/>
        <d v="1899-12-30T19:00:00"/>
        <d v="1899-12-30T20:00:00"/>
        <d v="1899-12-30T21:00:00"/>
        <d v="1899-12-30T22:00:00"/>
        <d v="1899-12-30T23:00:00"/>
      </sharedItems>
    </cacheField>
    <cacheField name="Perdas (kW)" numFmtId="0">
      <sharedItems containsSemiMixedTypes="0" containsString="0" containsNumber="1" minValue="0.32879425526449269" maxValue="42.374828567184039"/>
    </cacheField>
    <cacheField name="Potência (kW)" numFmtId="0">
      <sharedItems containsSemiMixedTypes="0" containsString="0" containsNumber="1" minValue="86.794632667416153" maxValue="461.32603977824817"/>
    </cacheField>
    <cacheField name="Perdas (%)" numFmtId="0">
      <sharedItems containsSemiMixedTypes="0" containsString="0" containsNumber="1" minValue="0.33062788253981451" maxValue="9.2117081289959497"/>
    </cacheField>
    <cacheField name="Cenário" numFmtId="0">
      <sharedItems count="3">
        <s v="Cenário Base"/>
        <s v="Cenário 1"/>
        <s v="Cenário 2"/>
      </sharedItems>
    </cacheField>
    <cacheField name="Potência FV (kW)" numFmtId="0">
      <sharedItems containsSemiMixedTypes="0" containsString="0" containsNumber="1" containsInteger="1" minValue="0" maxValue="75"/>
    </cacheField>
    <cacheField name="Potência VE (kW)" numFmtId="0">
      <sharedItems containsSemiMixedTypes="0" containsString="0" containsNumber="1" minValue="0" maxValue="7.4"/>
    </cacheField>
    <cacheField name="Alimentador index" numFmtId="0">
      <sharedItems containsSemiMixedTypes="0" containsString="0" containsNumber="1" containsInteger="1" minValue="1" maxValue="2"/>
    </cacheField>
    <cacheField name="Cenário index" numFmtId="0">
      <sharedItems containsSemiMixedTypes="0" containsString="0" containsNumber="1" containsInteger="1" minValue="0" maxValue="2"/>
    </cacheField>
    <cacheField name="Alimentador" numFmtId="0">
      <sharedItems count="2">
        <s v="13 barras"/>
        <s v="34 barras"/>
      </sharedItems>
    </cacheField>
  </cacheFields>
  <extLst>
    <ext xmlns:x14="http://schemas.microsoft.com/office/spreadsheetml/2009/9/main" uri="{725AE2AE-9491-48be-B2B4-4EB974FC3084}">
      <x14:pivotCacheDefinition pivotCacheId="9035640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0"/>
    <x v="0"/>
    <n v="0.85135916664163236"/>
    <n v="160.84861786230729"/>
    <n v="0.52929218662632782"/>
    <x v="0"/>
    <n v="0"/>
    <n v="0"/>
    <n v="1"/>
    <n v="0"/>
    <x v="0"/>
  </r>
  <r>
    <n v="0"/>
    <x v="0"/>
    <n v="0.85135916664163236"/>
    <n v="160.84861786230729"/>
    <n v="0.52929218662632782"/>
    <x v="1"/>
    <n v="75"/>
    <n v="0"/>
    <n v="1"/>
    <n v="1"/>
    <x v="0"/>
  </r>
  <r>
    <n v="0"/>
    <x v="0"/>
    <n v="0.85135916664163236"/>
    <n v="160.84861786230729"/>
    <n v="0.52929218662632782"/>
    <x v="2"/>
    <n v="75"/>
    <n v="7.4"/>
    <n v="1"/>
    <n v="2"/>
    <x v="0"/>
  </r>
  <r>
    <n v="1"/>
    <x v="1"/>
    <n v="0.33172380992041872"/>
    <n v="100.3314685295703"/>
    <n v="0.33062788253981451"/>
    <x v="0"/>
    <n v="0"/>
    <n v="0"/>
    <n v="1"/>
    <n v="0"/>
    <x v="0"/>
  </r>
  <r>
    <n v="1"/>
    <x v="1"/>
    <n v="0.33172380992041872"/>
    <n v="100.3314685295703"/>
    <n v="0.33062788253981451"/>
    <x v="1"/>
    <n v="75"/>
    <n v="0"/>
    <n v="1"/>
    <n v="1"/>
    <x v="0"/>
  </r>
  <r>
    <n v="1"/>
    <x v="1"/>
    <n v="0.36379357556163089"/>
    <n v="107.56350901954811"/>
    <n v="0.3382128185270683"/>
    <x v="2"/>
    <n v="75"/>
    <n v="7.4"/>
    <n v="1"/>
    <n v="2"/>
    <x v="0"/>
  </r>
  <r>
    <n v="2"/>
    <x v="2"/>
    <n v="0.38524344814345751"/>
    <n v="108.3843965977731"/>
    <n v="0.35544179811522142"/>
    <x v="0"/>
    <n v="0"/>
    <n v="0"/>
    <n v="1"/>
    <n v="0"/>
    <x v="0"/>
  </r>
  <r>
    <n v="2"/>
    <x v="2"/>
    <n v="0.38524344814345751"/>
    <n v="108.3843965977731"/>
    <n v="0.35544179811522142"/>
    <x v="1"/>
    <n v="75"/>
    <n v="0"/>
    <n v="1"/>
    <n v="1"/>
    <x v="0"/>
  </r>
  <r>
    <n v="2"/>
    <x v="2"/>
    <n v="0.419625396899035"/>
    <n v="115.618706863657"/>
    <n v="0.36293901591018229"/>
    <x v="2"/>
    <n v="75"/>
    <n v="7.4"/>
    <n v="1"/>
    <n v="2"/>
    <x v="0"/>
  </r>
  <r>
    <n v="3"/>
    <x v="3"/>
    <n v="0.47737151981074571"/>
    <n v="120.476208233072"/>
    <n v="0.39623717148138299"/>
    <x v="0"/>
    <n v="0"/>
    <n v="0"/>
    <n v="1"/>
    <n v="0"/>
    <x v="0"/>
  </r>
  <r>
    <n v="3"/>
    <x v="3"/>
    <n v="0.47737151981074571"/>
    <n v="120.476208233072"/>
    <n v="0.39623717148138299"/>
    <x v="1"/>
    <n v="75"/>
    <n v="0"/>
    <n v="1"/>
    <n v="1"/>
    <x v="0"/>
  </r>
  <r>
    <n v="3"/>
    <x v="3"/>
    <n v="0.51561181580911941"/>
    <n v="127.7143599645494"/>
    <n v="0.40372266356910957"/>
    <x v="2"/>
    <n v="75"/>
    <n v="7.4"/>
    <n v="1"/>
    <n v="2"/>
    <x v="0"/>
  </r>
  <r>
    <n v="4"/>
    <x v="4"/>
    <n v="0.41481842978415812"/>
    <n v="112.4138735182546"/>
    <n v="0.36900999565395881"/>
    <x v="0"/>
    <n v="0"/>
    <n v="0"/>
    <n v="1"/>
    <n v="0"/>
    <x v="0"/>
  </r>
  <r>
    <n v="4"/>
    <x v="4"/>
    <n v="0.41481842978415812"/>
    <n v="112.4138735182546"/>
    <n v="0.36900999565395881"/>
    <x v="1"/>
    <n v="75"/>
    <n v="0"/>
    <n v="1"/>
    <n v="1"/>
    <x v="0"/>
  </r>
  <r>
    <n v="4"/>
    <x v="4"/>
    <n v="0.45048282332412781"/>
    <n v="119.6494608043574"/>
    <n v="0.37650217585244822"/>
    <x v="2"/>
    <n v="75"/>
    <n v="7.4"/>
    <n v="1"/>
    <n v="2"/>
    <x v="0"/>
  </r>
  <r>
    <n v="5"/>
    <x v="5"/>
    <n v="0.47737151981074571"/>
    <n v="120.476208233072"/>
    <n v="0.39623717148138299"/>
    <x v="0"/>
    <n v="0"/>
    <n v="0"/>
    <n v="1"/>
    <n v="0"/>
    <x v="0"/>
  </r>
  <r>
    <n v="5"/>
    <x v="5"/>
    <n v="0.47737151981074571"/>
    <n v="120.476208233072"/>
    <n v="0.39623717148138299"/>
    <x v="1"/>
    <n v="75"/>
    <n v="0"/>
    <n v="1"/>
    <n v="1"/>
    <x v="0"/>
  </r>
  <r>
    <n v="5"/>
    <x v="5"/>
    <n v="0.51561181580911941"/>
    <n v="127.7143599645494"/>
    <n v="0.40372266356910957"/>
    <x v="2"/>
    <n v="75"/>
    <n v="7.4"/>
    <n v="1"/>
    <n v="2"/>
    <x v="0"/>
  </r>
  <r>
    <n v="6"/>
    <x v="6"/>
    <n v="0.85135916664163236"/>
    <n v="160.84861786230729"/>
    <n v="0.52929218662632782"/>
    <x v="0"/>
    <n v="0"/>
    <n v="0"/>
    <n v="1"/>
    <n v="0"/>
    <x v="0"/>
  </r>
  <r>
    <n v="6"/>
    <x v="6"/>
    <n v="0.84304986124480641"/>
    <n v="159.63320561101989"/>
    <n v="0.52811685264222274"/>
    <x v="1"/>
    <n v="75"/>
    <n v="0"/>
    <n v="1"/>
    <n v="1"/>
    <x v="0"/>
  </r>
  <r>
    <n v="6"/>
    <x v="6"/>
    <n v="0.89355361659087795"/>
    <n v="166.8835540931907"/>
    <n v="0.53543539472553536"/>
    <x v="2"/>
    <n v="75"/>
    <n v="7.4"/>
    <n v="1"/>
    <n v="2"/>
    <x v="0"/>
  </r>
  <r>
    <n v="7"/>
    <x v="7"/>
    <n v="1.619639385516668"/>
    <n v="221.6125515764484"/>
    <n v="0.73084280380118727"/>
    <x v="0"/>
    <n v="0"/>
    <n v="0"/>
    <n v="1"/>
    <n v="0"/>
    <x v="0"/>
  </r>
  <r>
    <n v="7"/>
    <x v="7"/>
    <n v="1.5679661045887039"/>
    <n v="216.10179037576279"/>
    <n v="0.72556830827837593"/>
    <x v="1"/>
    <n v="75"/>
    <n v="0"/>
    <n v="1"/>
    <n v="1"/>
    <x v="0"/>
  </r>
  <r>
    <n v="7"/>
    <x v="7"/>
    <n v="1.6363925922314231"/>
    <n v="223.36992786314181"/>
    <n v="0.73259306115460465"/>
    <x v="2"/>
    <n v="75"/>
    <n v="7.4"/>
    <n v="1"/>
    <n v="2"/>
    <x v="0"/>
  </r>
  <r>
    <n v="8"/>
    <x v="8"/>
    <n v="1.9218062759919849"/>
    <n v="241.9203578685719"/>
    <n v="0.79439626037426958"/>
    <x v="0"/>
    <n v="0"/>
    <n v="0"/>
    <n v="1"/>
    <n v="0"/>
    <x v="0"/>
  </r>
  <r>
    <n v="8"/>
    <x v="8"/>
    <n v="1.8159228041083699"/>
    <n v="231.4437584248368"/>
    <n v="0.78460651368056011"/>
    <x v="1"/>
    <n v="75"/>
    <n v="0"/>
    <n v="1"/>
    <n v="1"/>
    <x v="0"/>
  </r>
  <r>
    <n v="8"/>
    <x v="8"/>
    <n v="1.8159228041083699"/>
    <n v="231.4437584248368"/>
    <n v="0.78460651368056011"/>
    <x v="2"/>
    <n v="75"/>
    <n v="7.4"/>
    <n v="1"/>
    <n v="2"/>
    <x v="0"/>
  </r>
  <r>
    <n v="9"/>
    <x v="9"/>
    <n v="1.3300631117283339"/>
    <n v="201.32474975957811"/>
    <n v="0.66065553952839595"/>
    <x v="0"/>
    <n v="0"/>
    <n v="0"/>
    <n v="1"/>
    <n v="0"/>
    <x v="0"/>
  </r>
  <r>
    <n v="9"/>
    <x v="9"/>
    <n v="1.18842324226562"/>
    <n v="184.06952918509049"/>
    <n v="0.64563822568949225"/>
    <x v="1"/>
    <n v="75"/>
    <n v="0"/>
    <n v="1"/>
    <n v="1"/>
    <x v="0"/>
  </r>
  <r>
    <n v="9"/>
    <x v="9"/>
    <n v="1.18842324226562"/>
    <n v="184.06952918509049"/>
    <n v="0.64563822568949225"/>
    <x v="2"/>
    <n v="75"/>
    <n v="7.4"/>
    <n v="1"/>
    <n v="2"/>
    <x v="0"/>
  </r>
  <r>
    <n v="10"/>
    <x v="10"/>
    <n v="0.47737151981074571"/>
    <n v="120.476208233072"/>
    <n v="0.39623717148138299"/>
    <x v="0"/>
    <n v="0"/>
    <n v="0"/>
    <n v="1"/>
    <n v="0"/>
    <x v="0"/>
  </r>
  <r>
    <n v="10"/>
    <x v="10"/>
    <n v="0.34026757205033942"/>
    <n v="89.846885551461426"/>
    <n v="0.37871938460843468"/>
    <x v="1"/>
    <n v="75"/>
    <n v="0"/>
    <n v="1"/>
    <n v="1"/>
    <x v="0"/>
  </r>
  <r>
    <n v="10"/>
    <x v="10"/>
    <n v="0.34026757205033942"/>
    <n v="89.846885551461426"/>
    <n v="0.37871938460843468"/>
    <x v="2"/>
    <n v="75"/>
    <n v="7.4"/>
    <n v="1"/>
    <n v="2"/>
    <x v="0"/>
  </r>
  <r>
    <n v="11"/>
    <x v="11"/>
    <n v="0.65001480036984138"/>
    <n v="140.6481751856073"/>
    <n v="0.46215658291481221"/>
    <x v="0"/>
    <n v="0"/>
    <n v="0"/>
    <n v="1"/>
    <n v="0"/>
    <x v="0"/>
  </r>
  <r>
    <n v="11"/>
    <x v="11"/>
    <n v="0.42830822033742161"/>
    <n v="96.783219145003798"/>
    <n v="0.44254388738167111"/>
    <x v="1"/>
    <n v="75"/>
    <n v="0"/>
    <n v="1"/>
    <n v="1"/>
    <x v="0"/>
  </r>
  <r>
    <n v="11"/>
    <x v="11"/>
    <n v="0.42830822033742161"/>
    <n v="96.783219145003798"/>
    <n v="0.44254388738167111"/>
    <x v="2"/>
    <n v="75"/>
    <n v="7.4"/>
    <n v="1"/>
    <n v="2"/>
    <x v="0"/>
  </r>
  <r>
    <n v="12"/>
    <x v="12"/>
    <n v="0.85135916664163236"/>
    <n v="160.84861786230729"/>
    <n v="0.52929218662632782"/>
    <x v="0"/>
    <n v="0"/>
    <n v="0"/>
    <n v="1"/>
    <n v="0"/>
    <x v="0"/>
  </r>
  <r>
    <n v="12"/>
    <x v="12"/>
    <n v="0.54688701085896174"/>
    <n v="107.67866471308361"/>
    <n v="0.50788799463308298"/>
    <x v="1"/>
    <n v="75"/>
    <n v="0"/>
    <n v="1"/>
    <n v="1"/>
    <x v="0"/>
  </r>
  <r>
    <n v="12"/>
    <x v="12"/>
    <n v="0.54688701085896174"/>
    <n v="107.67866471308361"/>
    <n v="0.50788799463308298"/>
    <x v="2"/>
    <n v="75"/>
    <n v="7.4"/>
    <n v="1"/>
    <n v="2"/>
    <x v="0"/>
  </r>
  <r>
    <n v="13"/>
    <x v="13"/>
    <n v="1.074327792704818"/>
    <n v="181.0704470766849"/>
    <n v="0.59332034025951852"/>
    <x v="0"/>
    <n v="0"/>
    <n v="0"/>
    <n v="1"/>
    <n v="0"/>
    <x v="0"/>
  </r>
  <r>
    <n v="13"/>
    <x v="13"/>
    <n v="0.71320626699853895"/>
    <n v="125.6820885796171"/>
    <n v="0.56746850331559928"/>
    <x v="1"/>
    <n v="75"/>
    <n v="0"/>
    <n v="1"/>
    <n v="1"/>
    <x v="0"/>
  </r>
  <r>
    <n v="13"/>
    <x v="13"/>
    <n v="0.71320626699853895"/>
    <n v="125.6820885796171"/>
    <n v="0.56746850331559928"/>
    <x v="2"/>
    <n v="75"/>
    <n v="7.4"/>
    <n v="1"/>
    <n v="2"/>
    <x v="0"/>
  </r>
  <r>
    <n v="14"/>
    <x v="14"/>
    <n v="0.85135916664163236"/>
    <n v="160.84861786230729"/>
    <n v="0.52929218662632782"/>
    <x v="0"/>
    <n v="0"/>
    <n v="0"/>
    <n v="1"/>
    <n v="0"/>
    <x v="0"/>
  </r>
  <r>
    <n v="14"/>
    <x v="14"/>
    <n v="0.55031736774161621"/>
    <n v="108.4232547732117"/>
    <n v="0.50756396207871823"/>
    <x v="1"/>
    <n v="75"/>
    <n v="0"/>
    <n v="1"/>
    <n v="1"/>
    <x v="0"/>
  </r>
  <r>
    <n v="14"/>
    <x v="14"/>
    <n v="0.55031736774161621"/>
    <n v="108.4232547732117"/>
    <n v="0.50756396207871823"/>
    <x v="2"/>
    <n v="75"/>
    <n v="7.4"/>
    <n v="1"/>
    <n v="2"/>
    <x v="0"/>
  </r>
  <r>
    <n v="15"/>
    <x v="15"/>
    <n v="0.65001480036984138"/>
    <n v="140.6481751856073"/>
    <n v="0.46215658291481221"/>
    <x v="0"/>
    <n v="0"/>
    <n v="0"/>
    <n v="1"/>
    <n v="0"/>
    <x v="0"/>
  </r>
  <r>
    <n v="15"/>
    <x v="15"/>
    <n v="0.42448808893238682"/>
    <n v="95.851287610336385"/>
    <n v="0.44286112322043653"/>
    <x v="1"/>
    <n v="75"/>
    <n v="0"/>
    <n v="1"/>
    <n v="1"/>
    <x v="0"/>
  </r>
  <r>
    <n v="15"/>
    <x v="15"/>
    <n v="0.42448808893238682"/>
    <n v="95.851287610336385"/>
    <n v="0.44286112322043653"/>
    <x v="2"/>
    <n v="75"/>
    <n v="7.4"/>
    <n v="1"/>
    <n v="2"/>
    <x v="0"/>
  </r>
  <r>
    <n v="16"/>
    <x v="16"/>
    <n v="0.47737151981074571"/>
    <n v="120.476208233072"/>
    <n v="0.39623717148138299"/>
    <x v="0"/>
    <n v="0"/>
    <n v="0"/>
    <n v="1"/>
    <n v="0"/>
    <x v="0"/>
  </r>
  <r>
    <n v="16"/>
    <x v="16"/>
    <n v="0.32879425526449269"/>
    <n v="86.794632667416153"/>
    <n v="0.37881864944850019"/>
    <x v="1"/>
    <n v="75"/>
    <n v="0"/>
    <n v="1"/>
    <n v="1"/>
    <x v="0"/>
  </r>
  <r>
    <n v="16"/>
    <x v="16"/>
    <n v="0.32879425526449269"/>
    <n v="86.794632667416153"/>
    <n v="0.37881864944850019"/>
    <x v="2"/>
    <n v="75"/>
    <n v="7.4"/>
    <n v="1"/>
    <n v="2"/>
    <x v="0"/>
  </r>
  <r>
    <n v="17"/>
    <x v="17"/>
    <n v="0.65001480036984138"/>
    <n v="140.6481751856073"/>
    <n v="0.46215658291481221"/>
    <x v="0"/>
    <n v="0"/>
    <n v="0"/>
    <n v="1"/>
    <n v="0"/>
    <x v="0"/>
  </r>
  <r>
    <n v="17"/>
    <x v="17"/>
    <n v="0.50090972006524681"/>
    <n v="113.04146928580769"/>
    <n v="0.44312031967558269"/>
    <x v="1"/>
    <n v="75"/>
    <n v="0"/>
    <n v="1"/>
    <n v="1"/>
    <x v="0"/>
  </r>
  <r>
    <n v="17"/>
    <x v="17"/>
    <n v="0.50090972006524681"/>
    <n v="113.04146928580769"/>
    <n v="0.44312031967558269"/>
    <x v="2"/>
    <n v="75"/>
    <n v="7.4"/>
    <n v="1"/>
    <n v="2"/>
    <x v="0"/>
  </r>
  <r>
    <n v="18"/>
    <x v="18"/>
    <n v="0.85135916664163236"/>
    <n v="160.84861786230729"/>
    <n v="0.52929218662632782"/>
    <x v="0"/>
    <n v="0"/>
    <n v="0"/>
    <n v="1"/>
    <n v="0"/>
    <x v="0"/>
  </r>
  <r>
    <n v="18"/>
    <x v="18"/>
    <n v="0.76012936117607022"/>
    <n v="146.95324894855219"/>
    <n v="0.51725930975652568"/>
    <x v="1"/>
    <n v="75"/>
    <n v="0"/>
    <n v="1"/>
    <n v="1"/>
    <x v="0"/>
  </r>
  <r>
    <n v="18"/>
    <x v="18"/>
    <n v="0.74660603615035503"/>
    <n v="144.7797695893106"/>
    <n v="0.51568395105767495"/>
    <x v="2"/>
    <n v="75"/>
    <n v="7.4"/>
    <n v="1"/>
    <n v="2"/>
    <x v="0"/>
  </r>
  <r>
    <n v="19"/>
    <x v="19"/>
    <n v="3.0221638345911201"/>
    <n v="303.0044688492207"/>
    <n v="0.9973990964783398"/>
    <x v="0"/>
    <n v="0"/>
    <n v="0"/>
    <n v="1"/>
    <n v="0"/>
    <x v="0"/>
  </r>
  <r>
    <n v="19"/>
    <x v="19"/>
    <n v="2.9983751440793571"/>
    <n v="301.16882414908548"/>
    <n v="0.99557952339551969"/>
    <x v="1"/>
    <n v="75"/>
    <n v="0"/>
    <n v="1"/>
    <n v="1"/>
    <x v="0"/>
  </r>
  <r>
    <n v="19"/>
    <x v="19"/>
    <n v="2.9702100231635851"/>
    <n v="298.98081771968361"/>
    <n v="0.99344501289991594"/>
    <x v="2"/>
    <n v="75"/>
    <n v="7.4"/>
    <n v="1"/>
    <n v="2"/>
    <x v="0"/>
  </r>
  <r>
    <n v="20"/>
    <x v="20"/>
    <n v="4.3974975483514571"/>
    <n v="364.39935199166428"/>
    <n v="1.206779738854215"/>
    <x v="0"/>
    <n v="0"/>
    <n v="0"/>
    <n v="1"/>
    <n v="0"/>
    <x v="0"/>
  </r>
  <r>
    <n v="20"/>
    <x v="20"/>
    <n v="4.3974975483514571"/>
    <n v="364.39935199166428"/>
    <n v="1.206779738854215"/>
    <x v="1"/>
    <n v="75"/>
    <n v="0"/>
    <n v="1"/>
    <n v="1"/>
    <x v="0"/>
  </r>
  <r>
    <n v="20"/>
    <x v="20"/>
    <n v="4.3629985440084713"/>
    <n v="362.20485055156831"/>
    <n v="1.204566569819389"/>
    <x v="2"/>
    <n v="75"/>
    <n v="7.4"/>
    <n v="1"/>
    <n v="2"/>
    <x v="0"/>
  </r>
  <r>
    <n v="21"/>
    <x v="21"/>
    <n v="5.5032362732907787"/>
    <n v="405.49863481245899"/>
    <n v="1.357152848575186"/>
    <x v="0"/>
    <n v="0"/>
    <n v="0"/>
    <n v="1"/>
    <n v="0"/>
    <x v="0"/>
  </r>
  <r>
    <n v="21"/>
    <x v="21"/>
    <n v="5.5032362732907787"/>
    <n v="405.49863481245899"/>
    <n v="1.357152848575186"/>
    <x v="1"/>
    <n v="75"/>
    <n v="0"/>
    <n v="1"/>
    <n v="1"/>
    <x v="0"/>
  </r>
  <r>
    <n v="21"/>
    <x v="21"/>
    <n v="5.4642853335033292"/>
    <n v="403.29973787521777"/>
    <n v="1.354894342925161"/>
    <x v="2"/>
    <n v="75"/>
    <n v="7.4"/>
    <n v="1"/>
    <n v="2"/>
    <x v="0"/>
  </r>
  <r>
    <n v="22"/>
    <x v="22"/>
    <n v="4.3974975483514571"/>
    <n v="364.39935199166428"/>
    <n v="1.206779738854215"/>
    <x v="0"/>
    <n v="0"/>
    <n v="0"/>
    <n v="1"/>
    <n v="0"/>
    <x v="0"/>
  </r>
  <r>
    <n v="22"/>
    <x v="22"/>
    <n v="4.3974975483514571"/>
    <n v="364.39935199166428"/>
    <n v="1.206779738854215"/>
    <x v="1"/>
    <n v="75"/>
    <n v="0"/>
    <n v="1"/>
    <n v="1"/>
    <x v="0"/>
  </r>
  <r>
    <n v="22"/>
    <x v="22"/>
    <n v="4.3629985440084713"/>
    <n v="362.20485055156831"/>
    <n v="1.204566569819389"/>
    <x v="2"/>
    <n v="75"/>
    <n v="7.4"/>
    <n v="1"/>
    <n v="2"/>
    <x v="0"/>
  </r>
  <r>
    <n v="23"/>
    <x v="23"/>
    <n v="2.6155795434566529"/>
    <n v="282.60122074098331"/>
    <n v="0.92553724170001006"/>
    <x v="0"/>
    <n v="0"/>
    <n v="0"/>
    <n v="1"/>
    <n v="0"/>
    <x v="0"/>
  </r>
  <r>
    <n v="23"/>
    <x v="23"/>
    <n v="2.6155795434566529"/>
    <n v="282.60122074098331"/>
    <n v="0.92553724170001006"/>
    <x v="1"/>
    <n v="75"/>
    <n v="0"/>
    <n v="1"/>
    <n v="1"/>
    <x v="0"/>
  </r>
  <r>
    <n v="23"/>
    <x v="23"/>
    <n v="2.5893323685608052"/>
    <n v="280.41511173338489"/>
    <n v="0.92339259198794843"/>
    <x v="2"/>
    <n v="75"/>
    <n v="7.4"/>
    <n v="1"/>
    <n v="2"/>
    <x v="0"/>
  </r>
  <r>
    <n v="0"/>
    <x v="0"/>
    <n v="6.7787307167920066"/>
    <n v="184.2176384549559"/>
    <n v="3.679740318921477"/>
    <x v="0"/>
    <n v="0"/>
    <n v="0"/>
    <n v="2"/>
    <n v="0"/>
    <x v="1"/>
  </r>
  <r>
    <n v="0"/>
    <x v="0"/>
    <n v="6.7787307167920066"/>
    <n v="184.2176384549559"/>
    <n v="3.679740318921477"/>
    <x v="1"/>
    <n v="75"/>
    <n v="0"/>
    <n v="2"/>
    <n v="1"/>
    <x v="1"/>
  </r>
  <r>
    <n v="0"/>
    <x v="0"/>
    <n v="6.7787307167920066"/>
    <n v="184.2176384549559"/>
    <n v="3.679740318921477"/>
    <x v="2"/>
    <n v="75"/>
    <n v="7.4"/>
    <n v="2"/>
    <n v="2"/>
    <x v="1"/>
  </r>
  <r>
    <n v="1"/>
    <x v="1"/>
    <n v="2.647109808497778"/>
    <n v="115.5394528705193"/>
    <n v="2.2910873668964791"/>
    <x v="0"/>
    <n v="0"/>
    <n v="0"/>
    <n v="2"/>
    <n v="0"/>
    <x v="1"/>
  </r>
  <r>
    <n v="1"/>
    <x v="1"/>
    <n v="2.647109808497778"/>
    <n v="115.5394528705193"/>
    <n v="2.2910873668964791"/>
    <x v="1"/>
    <n v="75"/>
    <n v="0"/>
    <n v="2"/>
    <n v="1"/>
    <x v="1"/>
  </r>
  <r>
    <n v="1"/>
    <x v="1"/>
    <n v="2.7091752449770432"/>
    <n v="122.7108868029063"/>
    <n v="2.2077708959339679"/>
    <x v="2"/>
    <n v="75"/>
    <n v="7.4"/>
    <n v="2"/>
    <n v="2"/>
    <x v="1"/>
  </r>
  <r>
    <n v="2"/>
    <x v="2"/>
    <n v="3.0877212517764931"/>
    <n v="124.64331996594321"/>
    <n v="2.4772456739921269"/>
    <x v="0"/>
    <n v="0"/>
    <n v="0"/>
    <n v="2"/>
    <n v="0"/>
    <x v="1"/>
  </r>
  <r>
    <n v="2"/>
    <x v="2"/>
    <n v="3.0877212517764931"/>
    <n v="124.64331996594321"/>
    <n v="2.4772456739921269"/>
    <x v="1"/>
    <n v="75"/>
    <n v="0"/>
    <n v="2"/>
    <n v="1"/>
    <x v="1"/>
  </r>
  <r>
    <n v="2"/>
    <x v="2"/>
    <n v="3.1547586867518258"/>
    <n v="131.81335521023601"/>
    <n v="2.393352844800996"/>
    <x v="2"/>
    <n v="75"/>
    <n v="7.4"/>
    <n v="2"/>
    <n v="2"/>
    <x v="1"/>
  </r>
  <r>
    <n v="3"/>
    <x v="3"/>
    <n v="3.8123355863654651"/>
    <n v="138.4171176112655"/>
    <n v="2.7542370858148728"/>
    <x v="0"/>
    <n v="0"/>
    <n v="0"/>
    <n v="2"/>
    <n v="0"/>
    <x v="1"/>
  </r>
  <r>
    <n v="3"/>
    <x v="3"/>
    <n v="3.8123355863654651"/>
    <n v="138.4171176112655"/>
    <n v="2.7542370858148728"/>
    <x v="1"/>
    <n v="75"/>
    <n v="0"/>
    <n v="2"/>
    <n v="1"/>
    <x v="1"/>
  </r>
  <r>
    <n v="3"/>
    <x v="3"/>
    <n v="3.886439505832131"/>
    <n v="145.86752678542541"/>
    <n v="2.6643623783031418"/>
    <x v="2"/>
    <n v="75"/>
    <n v="7.4"/>
    <n v="2"/>
    <n v="2"/>
    <x v="1"/>
  </r>
  <r>
    <n v="4"/>
    <x v="4"/>
    <n v="3.3208083168994711"/>
    <n v="129.04823099330119"/>
    <n v="2.5733078953029982"/>
    <x v="0"/>
    <n v="0"/>
    <n v="0"/>
    <n v="2"/>
    <n v="0"/>
    <x v="1"/>
  </r>
  <r>
    <n v="4"/>
    <x v="4"/>
    <n v="3.3208083168994711"/>
    <n v="129.04823099330119"/>
    <n v="2.5733078953029982"/>
    <x v="1"/>
    <n v="75"/>
    <n v="0"/>
    <n v="2"/>
    <n v="1"/>
    <x v="1"/>
  </r>
  <r>
    <n v="4"/>
    <x v="4"/>
    <n v="3.3903937202452141"/>
    <n v="136.2171613339894"/>
    <n v="2.4889622475191242"/>
    <x v="2"/>
    <n v="75"/>
    <n v="7.4"/>
    <n v="2"/>
    <n v="2"/>
    <x v="1"/>
  </r>
  <r>
    <n v="5"/>
    <x v="5"/>
    <n v="3.8123355863654651"/>
    <n v="138.4171176112655"/>
    <n v="2.7542370858148728"/>
    <x v="0"/>
    <n v="0"/>
    <n v="0"/>
    <n v="2"/>
    <n v="0"/>
    <x v="1"/>
  </r>
  <r>
    <n v="5"/>
    <x v="5"/>
    <n v="3.8123355863654651"/>
    <n v="138.4171176112655"/>
    <n v="2.7542370858148728"/>
    <x v="1"/>
    <n v="75"/>
    <n v="0"/>
    <n v="2"/>
    <n v="1"/>
    <x v="1"/>
  </r>
  <r>
    <n v="5"/>
    <x v="5"/>
    <n v="3.886439505832131"/>
    <n v="145.86752678542541"/>
    <n v="2.6643623783031418"/>
    <x v="2"/>
    <n v="75"/>
    <n v="7.4"/>
    <n v="2"/>
    <n v="2"/>
    <x v="1"/>
  </r>
  <r>
    <n v="6"/>
    <x v="6"/>
    <n v="6.7787307167920066"/>
    <n v="184.2176384549559"/>
    <n v="3.679740318921477"/>
    <x v="0"/>
    <n v="0"/>
    <n v="0"/>
    <n v="2"/>
    <n v="0"/>
    <x v="1"/>
  </r>
  <r>
    <n v="6"/>
    <x v="6"/>
    <n v="6.762557140502155"/>
    <n v="183.01909289565921"/>
    <n v="3.6950009059205349"/>
    <x v="1"/>
    <n v="75"/>
    <n v="0"/>
    <n v="2"/>
    <n v="1"/>
    <x v="1"/>
  </r>
  <r>
    <n v="6"/>
    <x v="6"/>
    <n v="6.8606802915308434"/>
    <n v="190.16941148214499"/>
    <n v="3.607667625439853"/>
    <x v="2"/>
    <n v="75"/>
    <n v="7.4"/>
    <n v="2"/>
    <n v="2"/>
    <x v="1"/>
  </r>
  <r>
    <n v="7"/>
    <x v="7"/>
    <n v="12.817654782879361"/>
    <n v="253.62115671447549"/>
    <n v="5.0538586563223342"/>
    <x v="0"/>
    <n v="0"/>
    <n v="0"/>
    <n v="2"/>
    <n v="0"/>
    <x v="1"/>
  </r>
  <r>
    <n v="7"/>
    <x v="7"/>
    <n v="12.718289196017199"/>
    <n v="248.22486392061001"/>
    <n v="5.1236967139943337"/>
    <x v="1"/>
    <n v="75"/>
    <n v="0"/>
    <n v="2"/>
    <n v="1"/>
    <x v="1"/>
  </r>
  <r>
    <n v="7"/>
    <x v="7"/>
    <n v="12.84997815915046"/>
    <n v="255.3435784125349"/>
    <n v="5.0324265991095123"/>
    <x v="2"/>
    <n v="75"/>
    <n v="7.4"/>
    <n v="2"/>
    <n v="2"/>
    <x v="1"/>
  </r>
  <r>
    <n v="8"/>
    <x v="8"/>
    <n v="15.255467027558099"/>
    <n v="275.97095625222698"/>
    <n v="5.5279248348203636"/>
    <x v="0"/>
    <n v="0"/>
    <n v="0"/>
    <n v="2"/>
    <n v="0"/>
    <x v="1"/>
  </r>
  <r>
    <n v="8"/>
    <x v="8"/>
    <n v="15.05026685087681"/>
    <n v="265.6819191655718"/>
    <n v="5.6647689455666539"/>
    <x v="1"/>
    <n v="75"/>
    <n v="0"/>
    <n v="2"/>
    <n v="1"/>
    <x v="1"/>
  </r>
  <r>
    <n v="8"/>
    <x v="8"/>
    <n v="15.05026685087681"/>
    <n v="265.6819191655718"/>
    <n v="5.6647689455666539"/>
    <x v="2"/>
    <n v="75"/>
    <n v="7.4"/>
    <n v="2"/>
    <n v="2"/>
    <x v="1"/>
  </r>
  <r>
    <n v="9"/>
    <x v="9"/>
    <n v="10.59297738987855"/>
    <n v="230.18152386786289"/>
    <n v="4.6020102794868594"/>
    <x v="0"/>
    <n v="0"/>
    <n v="0"/>
    <n v="2"/>
    <n v="0"/>
    <x v="1"/>
  </r>
  <r>
    <n v="9"/>
    <x v="9"/>
    <n v="10.315684280083561"/>
    <n v="212.77586952499939"/>
    <n v="4.8481457522003222"/>
    <x v="1"/>
    <n v="75"/>
    <n v="0"/>
    <n v="2"/>
    <n v="1"/>
    <x v="1"/>
  </r>
  <r>
    <n v="9"/>
    <x v="9"/>
    <n v="10.315684280083561"/>
    <n v="212.77586952499939"/>
    <n v="4.8481457522003222"/>
    <x v="2"/>
    <n v="75"/>
    <n v="7.4"/>
    <n v="2"/>
    <n v="2"/>
    <x v="1"/>
  </r>
  <r>
    <n v="10"/>
    <x v="10"/>
    <n v="3.8123355863654651"/>
    <n v="138.4171176112655"/>
    <n v="2.7542370858148728"/>
    <x v="0"/>
    <n v="0"/>
    <n v="0"/>
    <n v="2"/>
    <n v="0"/>
    <x v="1"/>
  </r>
  <r>
    <n v="10"/>
    <x v="10"/>
    <n v="3.5397013271680051"/>
    <n v="107.5066664682391"/>
    <n v="3.2925412380949828"/>
    <x v="1"/>
    <n v="75"/>
    <n v="0"/>
    <n v="2"/>
    <n v="1"/>
    <x v="1"/>
  </r>
  <r>
    <n v="10"/>
    <x v="10"/>
    <n v="3.5397013271680051"/>
    <n v="107.5066664682391"/>
    <n v="3.2925412380949828"/>
    <x v="2"/>
    <n v="75"/>
    <n v="7.4"/>
    <n v="2"/>
    <n v="2"/>
    <x v="1"/>
  </r>
  <r>
    <n v="11"/>
    <x v="11"/>
    <n v="5.1896410006769589"/>
    <n v="161.4962377411714"/>
    <n v="3.213474860630718"/>
    <x v="0"/>
    <n v="0"/>
    <n v="0"/>
    <n v="2"/>
    <n v="0"/>
    <x v="1"/>
  </r>
  <r>
    <n v="11"/>
    <x v="11"/>
    <n v="4.7466777572142531"/>
    <n v="117.1850523532609"/>
    <n v="4.0505829556700874"/>
    <x v="1"/>
    <n v="75"/>
    <n v="0"/>
    <n v="2"/>
    <n v="1"/>
    <x v="1"/>
  </r>
  <r>
    <n v="11"/>
    <x v="11"/>
    <n v="4.7466777572142531"/>
    <n v="117.1850523532609"/>
    <n v="4.0505829556700874"/>
    <x v="2"/>
    <n v="75"/>
    <n v="7.4"/>
    <n v="2"/>
    <n v="2"/>
    <x v="1"/>
  </r>
  <r>
    <n v="12"/>
    <x v="12"/>
    <n v="6.7787307167920066"/>
    <n v="184.2176384549559"/>
    <n v="3.679740318921477"/>
    <x v="0"/>
    <n v="0"/>
    <n v="0"/>
    <n v="2"/>
    <n v="0"/>
    <x v="1"/>
  </r>
  <r>
    <n v="12"/>
    <x v="12"/>
    <n v="6.1715133334499042"/>
    <n v="131.0212078470735"/>
    <n v="4.7103163181438719"/>
    <x v="1"/>
    <n v="75"/>
    <n v="0"/>
    <n v="2"/>
    <n v="1"/>
    <x v="1"/>
  </r>
  <r>
    <n v="12"/>
    <x v="12"/>
    <n v="6.1715133334499042"/>
    <n v="131.0212078470735"/>
    <n v="4.7103163181438719"/>
    <x v="2"/>
    <n v="75"/>
    <n v="7.4"/>
    <n v="2"/>
    <n v="2"/>
    <x v="1"/>
  </r>
  <r>
    <n v="13"/>
    <x v="13"/>
    <n v="8.5804187755159802"/>
    <n v="207.19515359652351"/>
    <n v="4.1412256158388976"/>
    <x v="0"/>
    <n v="0"/>
    <n v="0"/>
    <n v="2"/>
    <n v="0"/>
    <x v="1"/>
  </r>
  <r>
    <n v="13"/>
    <x v="13"/>
    <n v="7.8607881003770164"/>
    <n v="152.29547372941721"/>
    <n v="5.1615375742178973"/>
    <x v="1"/>
    <n v="75"/>
    <n v="0"/>
    <n v="2"/>
    <n v="1"/>
    <x v="1"/>
  </r>
  <r>
    <n v="13"/>
    <x v="13"/>
    <n v="7.8607881003770164"/>
    <n v="152.29547372941721"/>
    <n v="5.1615375742178973"/>
    <x v="2"/>
    <n v="75"/>
    <n v="7.4"/>
    <n v="2"/>
    <n v="2"/>
    <x v="1"/>
  </r>
  <r>
    <n v="14"/>
    <x v="14"/>
    <n v="6.7787307167920066"/>
    <n v="184.2176384549559"/>
    <n v="3.679740318921477"/>
    <x v="0"/>
    <n v="0"/>
    <n v="0"/>
    <n v="2"/>
    <n v="0"/>
    <x v="1"/>
  </r>
  <r>
    <n v="14"/>
    <x v="14"/>
    <n v="6.1785668862985839"/>
    <n v="131.75445224745559"/>
    <n v="4.6894558634680994"/>
    <x v="1"/>
    <n v="75"/>
    <n v="0"/>
    <n v="2"/>
    <n v="1"/>
    <x v="1"/>
  </r>
  <r>
    <n v="14"/>
    <x v="14"/>
    <n v="6.1785668862985839"/>
    <n v="131.75445224745559"/>
    <n v="4.6894558634680994"/>
    <x v="2"/>
    <n v="75"/>
    <n v="7.4"/>
    <n v="2"/>
    <n v="2"/>
    <x v="1"/>
  </r>
  <r>
    <n v="15"/>
    <x v="15"/>
    <n v="5.1896410006769589"/>
    <n v="161.4962377411714"/>
    <n v="3.213474860630718"/>
    <x v="0"/>
    <n v="0"/>
    <n v="0"/>
    <n v="2"/>
    <n v="0"/>
    <x v="1"/>
  </r>
  <r>
    <n v="15"/>
    <x v="15"/>
    <n v="4.7388156894750137"/>
    <n v="116.26534024292791"/>
    <n v="4.0758627460028984"/>
    <x v="1"/>
    <n v="75"/>
    <n v="0"/>
    <n v="2"/>
    <n v="1"/>
    <x v="1"/>
  </r>
  <r>
    <n v="15"/>
    <x v="15"/>
    <n v="4.7388156894750137"/>
    <n v="116.26534024292791"/>
    <n v="4.0758627460028984"/>
    <x v="2"/>
    <n v="75"/>
    <n v="7.4"/>
    <n v="2"/>
    <n v="2"/>
    <x v="1"/>
  </r>
  <r>
    <n v="16"/>
    <x v="16"/>
    <n v="3.8123355863654651"/>
    <n v="138.4171176112655"/>
    <n v="2.7542370858148728"/>
    <x v="0"/>
    <n v="0"/>
    <n v="0"/>
    <n v="2"/>
    <n v="0"/>
    <x v="1"/>
  </r>
  <r>
    <n v="16"/>
    <x v="16"/>
    <n v="3.5162327761069458"/>
    <n v="104.48679943324041"/>
    <n v="3.3652411550356338"/>
    <x v="1"/>
    <n v="75"/>
    <n v="0"/>
    <n v="2"/>
    <n v="1"/>
    <x v="1"/>
  </r>
  <r>
    <n v="16"/>
    <x v="16"/>
    <n v="3.5162327761069458"/>
    <n v="104.48679943324041"/>
    <n v="3.3652411550356338"/>
    <x v="2"/>
    <n v="75"/>
    <n v="7.4"/>
    <n v="2"/>
    <n v="2"/>
    <x v="1"/>
  </r>
  <r>
    <n v="17"/>
    <x v="17"/>
    <n v="5.1896410006769589"/>
    <n v="161.4962377411714"/>
    <n v="3.213474860630718"/>
    <x v="0"/>
    <n v="0"/>
    <n v="0"/>
    <n v="2"/>
    <n v="0"/>
    <x v="1"/>
  </r>
  <r>
    <n v="17"/>
    <x v="17"/>
    <n v="4.8957814339383479"/>
    <n v="134.23025459224559"/>
    <n v="3.647301011839974"/>
    <x v="1"/>
    <n v="75"/>
    <n v="0"/>
    <n v="2"/>
    <n v="1"/>
    <x v="1"/>
  </r>
  <r>
    <n v="17"/>
    <x v="17"/>
    <n v="4.8957814339383479"/>
    <n v="134.23025459224559"/>
    <n v="3.647301011839974"/>
    <x v="2"/>
    <n v="75"/>
    <n v="7.4"/>
    <n v="2"/>
    <n v="2"/>
    <x v="1"/>
  </r>
  <r>
    <n v="18"/>
    <x v="18"/>
    <n v="6.7787307167920066"/>
    <n v="184.2176384549559"/>
    <n v="3.679740318921477"/>
    <x v="0"/>
    <n v="0"/>
    <n v="0"/>
    <n v="2"/>
    <n v="0"/>
    <x v="1"/>
  </r>
  <r>
    <n v="18"/>
    <x v="18"/>
    <n v="6.6004128717045969"/>
    <n v="170.5174372305442"/>
    <n v="3.870814022838414"/>
    <x v="1"/>
    <n v="75"/>
    <n v="0"/>
    <n v="2"/>
    <n v="1"/>
    <x v="1"/>
  </r>
  <r>
    <n v="18"/>
    <x v="18"/>
    <n v="6.5738233374688058"/>
    <n v="168.37494558494561"/>
    <n v="3.90427644364244"/>
    <x v="2"/>
    <n v="75"/>
    <n v="7.4"/>
    <n v="2"/>
    <n v="2"/>
    <x v="1"/>
  </r>
  <r>
    <n v="19"/>
    <x v="19"/>
    <n v="23.83480501559033"/>
    <n v="346.09170894127152"/>
    <n v="6.8868465784700073"/>
    <x v="0"/>
    <n v="0"/>
    <n v="0"/>
    <n v="2"/>
    <n v="0"/>
    <x v="1"/>
  </r>
  <r>
    <n v="19"/>
    <x v="19"/>
    <n v="23.78914082661635"/>
    <n v="344.30881657851933"/>
    <n v="6.9092453289505764"/>
    <x v="1"/>
    <n v="75"/>
    <n v="0"/>
    <n v="2"/>
    <n v="1"/>
    <x v="1"/>
  </r>
  <r>
    <n v="19"/>
    <x v="19"/>
    <n v="23.73505022267933"/>
    <n v="342.18378342912911"/>
    <n v="6.9363457218290971"/>
    <x v="2"/>
    <n v="75"/>
    <n v="7.4"/>
    <n v="2"/>
    <n v="2"/>
    <x v="1"/>
  </r>
  <r>
    <n v="20"/>
    <x v="20"/>
    <n v="34.323830677744063"/>
    <n v="417.28180680785221"/>
    <n v="8.2255756464238381"/>
    <x v="0"/>
    <n v="0"/>
    <n v="0"/>
    <n v="2"/>
    <n v="0"/>
    <x v="1"/>
  </r>
  <r>
    <n v="20"/>
    <x v="20"/>
    <n v="34.323830677744063"/>
    <n v="417.28180680785221"/>
    <n v="8.2255756464238381"/>
    <x v="1"/>
    <n v="75"/>
    <n v="0"/>
    <n v="2"/>
    <n v="1"/>
    <x v="1"/>
  </r>
  <r>
    <n v="20"/>
    <x v="20"/>
    <n v="34.258688287869248"/>
    <n v="415.16734478439429"/>
    <n v="8.2517781608427221"/>
    <x v="2"/>
    <n v="75"/>
    <n v="7.4"/>
    <n v="2"/>
    <n v="2"/>
    <x v="1"/>
  </r>
  <r>
    <n v="21"/>
    <x v="21"/>
    <n v="42.374828567184039"/>
    <n v="461.32603977824817"/>
    <n v="9.1854404289757685"/>
    <x v="0"/>
    <n v="0"/>
    <n v="0"/>
    <n v="2"/>
    <n v="0"/>
    <x v="1"/>
  </r>
  <r>
    <n v="21"/>
    <x v="21"/>
    <n v="42.374828567184039"/>
    <n v="461.32603977824817"/>
    <n v="9.1854404289757685"/>
    <x v="1"/>
    <n v="75"/>
    <n v="0"/>
    <n v="2"/>
    <n v="1"/>
    <x v="1"/>
  </r>
  <r>
    <n v="21"/>
    <x v="21"/>
    <n v="42.30197492382181"/>
    <n v="459.2196618851471"/>
    <n v="9.2117081289959497"/>
    <x v="2"/>
    <n v="75"/>
    <n v="7.4"/>
    <n v="2"/>
    <n v="2"/>
    <x v="1"/>
  </r>
  <r>
    <n v="22"/>
    <x v="22"/>
    <n v="34.323830677744063"/>
    <n v="417.28180680785221"/>
    <n v="8.2255756464238381"/>
    <x v="0"/>
    <n v="0"/>
    <n v="0"/>
    <n v="2"/>
    <n v="0"/>
    <x v="1"/>
  </r>
  <r>
    <n v="22"/>
    <x v="22"/>
    <n v="34.323830677744063"/>
    <n v="417.28180680785221"/>
    <n v="8.2255756464238381"/>
    <x v="1"/>
    <n v="75"/>
    <n v="0"/>
    <n v="2"/>
    <n v="1"/>
    <x v="1"/>
  </r>
  <r>
    <n v="22"/>
    <x v="22"/>
    <n v="34.258688287869248"/>
    <n v="415.16734478439429"/>
    <n v="8.2517781608427221"/>
    <x v="2"/>
    <n v="75"/>
    <n v="7.4"/>
    <n v="2"/>
    <n v="2"/>
    <x v="1"/>
  </r>
  <r>
    <n v="23"/>
    <x v="23"/>
    <n v="20.76437489796605"/>
    <n v="322.69077899494312"/>
    <n v="6.4347592957688589"/>
    <x v="0"/>
    <n v="0"/>
    <n v="0"/>
    <n v="2"/>
    <n v="0"/>
    <x v="1"/>
  </r>
  <r>
    <n v="23"/>
    <x v="23"/>
    <n v="20.76437489796605"/>
    <n v="322.69077899494312"/>
    <n v="6.4347592957688589"/>
    <x v="1"/>
    <n v="75"/>
    <n v="0"/>
    <n v="2"/>
    <n v="1"/>
    <x v="1"/>
  </r>
  <r>
    <n v="23"/>
    <x v="23"/>
    <n v="20.713573033838081"/>
    <n v="320.5622798600125"/>
    <n v="6.4616376708087948"/>
    <x v="2"/>
    <n v="75"/>
    <n v="7.4"/>
    <n v="2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056742-065F-4BBA-A89F-AB1CE7D6F77C}" name="text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L4:O5" firstHeaderRow="0" firstDataRow="1" firstDataCol="0" rowPageCount="2" colPageCount="1"/>
  <pivotFields count="11">
    <pivotField showAll="0"/>
    <pivotField numFmtId="164" showAll="0"/>
    <pivotField showAll="0"/>
    <pivotField showAll="0"/>
    <pivotField showAll="0"/>
    <pivotField axis="axisPage" multipleItemSelectionAllowed="1" showAll="0">
      <items count="4">
        <item h="1" x="1"/>
        <item h="1" x="2"/>
        <item x="0"/>
        <item t="default"/>
      </items>
    </pivotField>
    <pivotField dataField="1" showAll="0"/>
    <pivotField dataField="1" showAll="0"/>
    <pivotField dataField="1" showAll="0"/>
    <pivotField dataField="1" showAll="0"/>
    <pivotField axis="axisPage" showAll="0">
      <items count="3">
        <item x="0"/>
        <item x="1"/>
        <item t="default"/>
      </items>
    </pivotField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0" item="0" hier="-1"/>
    <pageField fld="5" hier="-1"/>
  </pageFields>
  <dataFields count="4">
    <dataField name="Média de Alimentador index" fld="8" subtotal="average" baseField="0" baseItem="1"/>
    <dataField name="Média de Potência VE (kW)" fld="7" subtotal="average" baseField="0" baseItem="1"/>
    <dataField name="Média de Potência FV (kW)" fld="6" subtotal="average" baseField="0" baseItem="1"/>
    <dataField name="Média de Cenário index" fld="9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780E11-55B7-4480-87DD-213882E6F632}" name="Perdas (%)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3:J28" firstHeaderRow="1" firstDataRow="1" firstDataCol="1"/>
  <pivotFields count="11"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dataField="1" showAll="0"/>
    <pivotField showAll="0">
      <items count="4">
        <item h="1" x="1"/>
        <item h="1" x="2"/>
        <item x="0"/>
        <item t="default"/>
      </items>
    </pivotField>
    <pivotField showAll="0"/>
    <pivotField showAll="0"/>
    <pivotField showAll="0"/>
    <pivotField showAll="0"/>
    <pivotField showAll="0">
      <items count="3">
        <item x="0"/>
        <item h="1" x="1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oma de Perdas (%)" fld="4" baseField="0" baseItem="0"/>
  </dataFields>
  <formats count="2">
    <format dxfId="1">
      <pivotArea dataOnly="0" labelOnly="1" fieldPosition="0">
        <references count="1">
          <reference field="1" count="0"/>
        </references>
      </pivotArea>
    </format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730C6C-33F7-4534-A934-C6D718EB88FC}" name="Perdas (kW)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3:G28" firstHeaderRow="1" firstDataRow="1" firstDataCol="1"/>
  <pivotFields count="11"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showAll="0"/>
    <pivotField showAll="0"/>
    <pivotField showAll="0">
      <items count="4">
        <item h="1" x="1"/>
        <item h="1" x="2"/>
        <item x="0"/>
        <item t="default"/>
      </items>
    </pivotField>
    <pivotField showAll="0"/>
    <pivotField showAll="0"/>
    <pivotField showAll="0"/>
    <pivotField showAll="0"/>
    <pivotField showAll="0">
      <items count="3">
        <item x="0"/>
        <item h="1" x="1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oma de Perdas (kW)" fld="2" baseField="0" baseItem="0"/>
  </dataFields>
  <formats count="3"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C45689-5028-4678-8202-A6EC72513754}" name="Potênci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B28" firstHeaderRow="1" firstDataRow="1" firstDataCol="1"/>
  <pivotFields count="11"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dataField="1" showAll="0"/>
    <pivotField showAll="0"/>
    <pivotField showAll="0">
      <items count="4">
        <item h="1" x="1"/>
        <item h="1" x="2"/>
        <item x="0"/>
        <item t="default"/>
      </items>
    </pivotField>
    <pivotField showAll="0"/>
    <pivotField showAll="0"/>
    <pivotField showAll="0"/>
    <pivotField showAll="0"/>
    <pivotField showAll="0">
      <items count="3">
        <item x="0"/>
        <item h="1" x="1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oma de Potência (kW)" fld="3" baseField="0" baseItem="0"/>
  </dataFields>
  <formats count="2">
    <format dxfId="6">
      <pivotArea dataOnly="0" labelOnly="1" fieldPosition="0">
        <references count="1">
          <reference field="1" count="0"/>
        </references>
      </pivotArea>
    </format>
    <format dxfId="5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enário" xr10:uid="{77A773B4-AEB9-4596-808E-CBFA22AC0C78}" sourceName="Cenário">
  <pivotTables>
    <pivotTable tabId="10" name="Potência"/>
    <pivotTable tabId="10" name="Perdas (kW)"/>
    <pivotTable tabId="10" name="Perdas (%)"/>
    <pivotTable tabId="10" name="texto"/>
  </pivotTables>
  <data>
    <tabular pivotCacheId="903564073">
      <items count="3">
        <i x="1"/>
        <i x="2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limentador" xr10:uid="{A8EDC9EF-407F-4404-8446-EB400A5391DA}" sourceName="Alimentador">
  <pivotTables>
    <pivotTable tabId="10" name="Potência"/>
    <pivotTable tabId="10" name="Perdas (kW)"/>
    <pivotTable tabId="10" name="Perdas (%)"/>
    <pivotTable tabId="10" name="texto"/>
  </pivotTables>
  <data>
    <tabular pivotCacheId="903564073">
      <items count="2"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enário 1" xr10:uid="{DCF541D3-7463-454C-9A26-26402A684F56}" cache="SegmentaçãodeDados_Cenário" caption="Cenário" showCaption="0" rowHeight="234950"/>
  <slicer name="Alimentador 1" xr10:uid="{8DD02D9A-B634-42B8-8D9B-92CE8967801F}" cache="SegmentaçãodeDados_Alimentador" caption="Alimentador" showCaption="0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enário" xr10:uid="{E9719C90-13CF-4D15-A0A8-2420DC15E6F6}" cache="SegmentaçãodeDados_Cenário" caption="Cenário" rowHeight="234950"/>
  <slicer name="Alimentador" xr10:uid="{84A5BCBD-A27E-4BE6-8EEE-8B9746E6EE5A}" cache="SegmentaçãodeDados_Alimentador" caption="Alimentador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69B866-3507-4676-96C9-21F53DDCBC00}" name="Dados" displayName="Dados" ref="A1:K145" totalsRowShown="0" headerRowDxfId="19" dataDxfId="18">
  <autoFilter ref="A1:K145" xr:uid="{0E69B866-3507-4676-96C9-21F53DDCBC00}"/>
  <sortState xmlns:xlrd2="http://schemas.microsoft.com/office/spreadsheetml/2017/richdata2" ref="A2:K145">
    <sortCondition ref="K1:K145"/>
  </sortState>
  <tableColumns count="11">
    <tableColumn id="1" xr3:uid="{0614794F-1742-4A10-8F1D-EA7184E5577A}" name="Horas" dataDxfId="17"/>
    <tableColumn id="7" xr3:uid="{0E6BF809-FC17-46B8-883E-C9A73BA24129}" name="Horas (h)" dataDxfId="16">
      <calculatedColumnFormula>Dados[[#This Row],[Horas]]/24</calculatedColumnFormula>
    </tableColumn>
    <tableColumn id="2" xr3:uid="{900B5CFC-B2F9-417F-B798-C6E92CA64510}" name="Perdas (kW)" dataDxfId="15"/>
    <tableColumn id="3" xr3:uid="{B6C3C942-AD48-4F5F-9176-BBAB685F9D34}" name="Potência (kW)" dataDxfId="14"/>
    <tableColumn id="4" xr3:uid="{C5398318-DEBF-4383-ACAF-7FA5B10BB2B8}" name="Perdas (%)" dataDxfId="13"/>
    <tableColumn id="5" xr3:uid="{F2382828-D3B2-4275-A891-4D2FB8EC8158}" name="Cenário" dataDxfId="12"/>
    <tableColumn id="8" xr3:uid="{FD693F18-58E8-4CA9-9835-F708D496572D}" name="Potência FV (kW)" dataDxfId="11">
      <calculatedColumnFormula>IF(Dados[[#This Row],[Cenário]]="Cenário Base",0,IF(Dados[[#This Row],[Cenário]]="Cenário 1",75,IF(Dados[[#This Row],[Cenário]]="Cenário 2",75,)))</calculatedColumnFormula>
    </tableColumn>
    <tableColumn id="9" xr3:uid="{C7252622-C637-4CD1-8022-5E769A2C69CC}" name="Potência VE (kW)" dataDxfId="10">
      <calculatedColumnFormula>IF(Dados[[#This Row],[Cenário]]="Cenário Base",0,IF(Dados[[#This Row],[Cenário]]="Cenário 1",0,IF(Dados[[#This Row],[Cenário]]="Cenário 2",7.4,)))</calculatedColumnFormula>
    </tableColumn>
    <tableColumn id="10" xr3:uid="{8438DA20-6355-473E-8C65-83A4CE2497A4}" name="Alimentador index" dataDxfId="9">
      <calculatedColumnFormula>IF(Dados[[#This Row],[Alimentador]]="13 barras",1,IF(Dados[[#This Row],[Alimentador]]="34 barras",2,))</calculatedColumnFormula>
    </tableColumn>
    <tableColumn id="11" xr3:uid="{B36682CE-8816-4BAA-BBC0-2FC4201F57DD}" name="Cenário index" dataDxfId="8">
      <calculatedColumnFormula>IF(Dados[[#This Row],[Cenário]]="Cenário base",0,IF(Dados[[#This Row],[Cenário]]="cenário 1",1,IF(Dados[[#This Row],[Cenário]]="Cenário 2",2,)))</calculatedColumnFormula>
    </tableColumn>
    <tableColumn id="6" xr3:uid="{05B1BA5E-AD47-4E6E-81E1-66BD06EDD7F8}" name="Alimentador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2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B5DB-B87A-43E9-B7FF-8F548EC87CDF}">
  <dimension ref="B2:B6"/>
  <sheetViews>
    <sheetView showGridLines="0" workbookViewId="0">
      <selection activeCell="B6" sqref="B6"/>
    </sheetView>
  </sheetViews>
  <sheetFormatPr defaultRowHeight="15" x14ac:dyDescent="0.25"/>
  <cols>
    <col min="2" max="2" width="26.5703125" bestFit="1" customWidth="1"/>
  </cols>
  <sheetData>
    <row r="2" spans="2:2" x14ac:dyDescent="0.25">
      <c r="B2" t="s">
        <v>5</v>
      </c>
    </row>
    <row r="3" spans="2:2" x14ac:dyDescent="0.25">
      <c r="B3" t="s">
        <v>31</v>
      </c>
    </row>
    <row r="4" spans="2:2" x14ac:dyDescent="0.25">
      <c r="B4" t="s">
        <v>32</v>
      </c>
    </row>
    <row r="5" spans="2:2" x14ac:dyDescent="0.25">
      <c r="B5" t="s">
        <v>33</v>
      </c>
    </row>
    <row r="6" spans="2:2" x14ac:dyDescent="0.25">
      <c r="B6" t="s">
        <v>34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99D5-B87E-4529-9682-556FF2855F81}">
  <dimension ref="A1:Q26"/>
  <sheetViews>
    <sheetView showGridLines="0" workbookViewId="0">
      <selection activeCell="I11" sqref="I11"/>
    </sheetView>
  </sheetViews>
  <sheetFormatPr defaultRowHeight="15" x14ac:dyDescent="0.25"/>
  <cols>
    <col min="1" max="1" width="3" bestFit="1" customWidth="1"/>
    <col min="2" max="2" width="8.85546875" bestFit="1" customWidth="1"/>
    <col min="3" max="3" width="13.7109375" bestFit="1" customWidth="1"/>
    <col min="4" max="4" width="15.42578125" bestFit="1" customWidth="1"/>
    <col min="5" max="5" width="12.28515625" bestFit="1" customWidth="1"/>
    <col min="7" max="7" width="3" bestFit="1" customWidth="1"/>
    <col min="8" max="8" width="8.85546875" bestFit="1" customWidth="1"/>
    <col min="9" max="9" width="13.7109375" bestFit="1" customWidth="1"/>
    <col min="10" max="10" width="15.42578125" bestFit="1" customWidth="1"/>
    <col min="11" max="11" width="12.7109375" bestFit="1" customWidth="1"/>
    <col min="13" max="13" width="3" bestFit="1" customWidth="1"/>
    <col min="14" max="14" width="8.85546875" bestFit="1" customWidth="1"/>
    <col min="15" max="15" width="13.7109375" bestFit="1" customWidth="1"/>
    <col min="16" max="16" width="15.42578125" bestFit="1" customWidth="1"/>
    <col min="17" max="17" width="12.7109375" bestFit="1" customWidth="1"/>
  </cols>
  <sheetData>
    <row r="1" spans="1:17" x14ac:dyDescent="0.25">
      <c r="A1" s="12" t="s">
        <v>0</v>
      </c>
      <c r="B1" s="12"/>
      <c r="C1" s="12"/>
      <c r="D1" s="12"/>
      <c r="E1" s="12"/>
      <c r="G1" s="12" t="s">
        <v>1</v>
      </c>
      <c r="H1" s="12"/>
      <c r="I1" s="12"/>
      <c r="J1" s="12"/>
      <c r="K1" s="12"/>
      <c r="M1" s="12" t="s">
        <v>2</v>
      </c>
      <c r="N1" s="12"/>
      <c r="O1" s="12"/>
      <c r="P1" s="12"/>
      <c r="Q1" s="12"/>
    </row>
    <row r="2" spans="1:17" x14ac:dyDescent="0.25">
      <c r="A2">
        <f>[4]Sheet1!A1</f>
        <v>0</v>
      </c>
      <c r="B2" t="str">
        <f>[4]Sheet1!B1</f>
        <v>horas (h)</v>
      </c>
      <c r="C2" t="str">
        <f>[4]Sheet1!C1</f>
        <v>perdas em kW</v>
      </c>
      <c r="D2" t="str">
        <f>[4]Sheet1!D1</f>
        <v>potencia em kW</v>
      </c>
      <c r="E2">
        <f>[4]Sheet1!E1</f>
        <v>0</v>
      </c>
      <c r="G2">
        <f>[5]Sheet1!A1</f>
        <v>0</v>
      </c>
      <c r="H2" t="str">
        <f>[5]Sheet1!B1</f>
        <v>horas (h)</v>
      </c>
      <c r="I2" t="str">
        <f>[5]Sheet1!C1</f>
        <v>perdas em kW</v>
      </c>
      <c r="J2" t="str">
        <f>[5]Sheet1!D1</f>
        <v>potencia em kW</v>
      </c>
      <c r="K2">
        <f>[5]Sheet1!E1</f>
        <v>0</v>
      </c>
      <c r="M2">
        <f>[6]Sheet1!A1</f>
        <v>0</v>
      </c>
      <c r="N2" t="str">
        <f>[6]Sheet1!B1</f>
        <v>horas (h)</v>
      </c>
      <c r="O2" t="str">
        <f>[6]Sheet1!C1</f>
        <v>perdas em kW</v>
      </c>
      <c r="P2" t="str">
        <f>[6]Sheet1!D1</f>
        <v>potencia em kW</v>
      </c>
      <c r="Q2">
        <f>[6]Sheet1!E1</f>
        <v>0</v>
      </c>
    </row>
    <row r="3" spans="1:17" x14ac:dyDescent="0.25">
      <c r="A3">
        <f>[4]Sheet1!A2</f>
        <v>0</v>
      </c>
      <c r="B3">
        <f>[4]Sheet1!B2</f>
        <v>0</v>
      </c>
      <c r="C3">
        <f>[4]Sheet1!C2</f>
        <v>56.26927379837521</v>
      </c>
      <c r="D3">
        <f>[4]Sheet1!D2</f>
        <v>278.67853435510432</v>
      </c>
      <c r="E3">
        <f>[4]Sheet1!E2</f>
        <v>0</v>
      </c>
      <c r="G3">
        <f>[5]Sheet1!A2</f>
        <v>0</v>
      </c>
      <c r="H3">
        <f>[5]Sheet1!B2</f>
        <v>0</v>
      </c>
      <c r="I3">
        <f>[5]Sheet1!C2</f>
        <v>56.26927379837521</v>
      </c>
      <c r="J3">
        <f>[5]Sheet1!D2</f>
        <v>278.67853435510432</v>
      </c>
      <c r="K3">
        <f>[5]Sheet1!E2</f>
        <v>0</v>
      </c>
      <c r="M3">
        <f>[6]Sheet1!A2</f>
        <v>0</v>
      </c>
      <c r="N3">
        <f>[6]Sheet1!B2</f>
        <v>0</v>
      </c>
      <c r="O3">
        <f>[6]Sheet1!C2</f>
        <v>56.26927379837521</v>
      </c>
      <c r="P3">
        <f>[6]Sheet1!D2</f>
        <v>278.67853435510432</v>
      </c>
      <c r="Q3">
        <f>[6]Sheet1!E2</f>
        <v>0</v>
      </c>
    </row>
    <row r="4" spans="1:17" x14ac:dyDescent="0.25">
      <c r="A4">
        <f>[4]Sheet1!A3</f>
        <v>1</v>
      </c>
      <c r="B4">
        <f>[4]Sheet1!B3</f>
        <v>1</v>
      </c>
      <c r="C4">
        <f>[4]Sheet1!C3</f>
        <v>44.387758206803873</v>
      </c>
      <c r="D4">
        <f>[4]Sheet1!D3</f>
        <v>175.20711254426959</v>
      </c>
      <c r="E4">
        <f>[4]Sheet1!E3</f>
        <v>0</v>
      </c>
      <c r="G4">
        <f>[5]Sheet1!A3</f>
        <v>1</v>
      </c>
      <c r="H4">
        <f>[5]Sheet1!B3</f>
        <v>1</v>
      </c>
      <c r="I4">
        <f>[5]Sheet1!C3</f>
        <v>44.387758206803873</v>
      </c>
      <c r="J4">
        <f>[5]Sheet1!D3</f>
        <v>175.20711254426959</v>
      </c>
      <c r="K4">
        <f>[5]Sheet1!E3</f>
        <v>0</v>
      </c>
      <c r="M4">
        <f>[6]Sheet1!A3</f>
        <v>1</v>
      </c>
      <c r="N4">
        <f>[6]Sheet1!B3</f>
        <v>1</v>
      </c>
      <c r="O4">
        <f>[6]Sheet1!C3</f>
        <v>44.387758206803873</v>
      </c>
      <c r="P4">
        <f>[6]Sheet1!D3</f>
        <v>175.20711254426959</v>
      </c>
      <c r="Q4">
        <f>[6]Sheet1!E3</f>
        <v>0</v>
      </c>
    </row>
    <row r="5" spans="1:17" x14ac:dyDescent="0.25">
      <c r="A5">
        <f>[4]Sheet1!A4</f>
        <v>2</v>
      </c>
      <c r="B5">
        <f>[4]Sheet1!B4</f>
        <v>2</v>
      </c>
      <c r="C5">
        <f>[4]Sheet1!C4</f>
        <v>44.975839209524693</v>
      </c>
      <c r="D5">
        <f>[4]Sheet1!D4</f>
        <v>189.19238034082471</v>
      </c>
      <c r="E5">
        <f>[4]Sheet1!E4</f>
        <v>0</v>
      </c>
      <c r="G5">
        <f>[5]Sheet1!A4</f>
        <v>2</v>
      </c>
      <c r="H5">
        <f>[5]Sheet1!B4</f>
        <v>2</v>
      </c>
      <c r="I5">
        <f>[5]Sheet1!C4</f>
        <v>44.975839209524693</v>
      </c>
      <c r="J5">
        <f>[5]Sheet1!D4</f>
        <v>189.19238034082471</v>
      </c>
      <c r="K5">
        <f>[5]Sheet1!E4</f>
        <v>0</v>
      </c>
      <c r="M5">
        <f>[6]Sheet1!A4</f>
        <v>2</v>
      </c>
      <c r="N5">
        <f>[6]Sheet1!B4</f>
        <v>2</v>
      </c>
      <c r="O5">
        <f>[6]Sheet1!C4</f>
        <v>44.975839209524693</v>
      </c>
      <c r="P5">
        <f>[6]Sheet1!D4</f>
        <v>189.19238034082471</v>
      </c>
      <c r="Q5">
        <f>[6]Sheet1!E4</f>
        <v>0</v>
      </c>
    </row>
    <row r="6" spans="1:17" x14ac:dyDescent="0.25">
      <c r="A6">
        <f>[4]Sheet1!A5</f>
        <v>3</v>
      </c>
      <c r="B6">
        <f>[4]Sheet1!B5</f>
        <v>3</v>
      </c>
      <c r="C6">
        <f>[4]Sheet1!C5</f>
        <v>46.875556841075152</v>
      </c>
      <c r="D6">
        <f>[4]Sheet1!D5</f>
        <v>209.61217862329849</v>
      </c>
      <c r="E6">
        <f>[4]Sheet1!E5</f>
        <v>0</v>
      </c>
      <c r="G6">
        <f>[5]Sheet1!A5</f>
        <v>3</v>
      </c>
      <c r="H6">
        <f>[5]Sheet1!B5</f>
        <v>3</v>
      </c>
      <c r="I6">
        <f>[5]Sheet1!C5</f>
        <v>46.875556841075152</v>
      </c>
      <c r="J6">
        <f>[5]Sheet1!D5</f>
        <v>209.61217862329849</v>
      </c>
      <c r="K6">
        <f>[5]Sheet1!E5</f>
        <v>0</v>
      </c>
      <c r="M6">
        <f>[6]Sheet1!A5</f>
        <v>3</v>
      </c>
      <c r="N6">
        <f>[6]Sheet1!B5</f>
        <v>3</v>
      </c>
      <c r="O6">
        <f>[6]Sheet1!C5</f>
        <v>46.875556841075152</v>
      </c>
      <c r="P6">
        <f>[6]Sheet1!D5</f>
        <v>209.61217862329849</v>
      </c>
      <c r="Q6">
        <f>[6]Sheet1!E5</f>
        <v>0</v>
      </c>
    </row>
    <row r="7" spans="1:17" x14ac:dyDescent="0.25">
      <c r="A7">
        <f>[4]Sheet1!A6</f>
        <v>4</v>
      </c>
      <c r="B7">
        <f>[4]Sheet1!B6</f>
        <v>4</v>
      </c>
      <c r="C7">
        <f>[4]Sheet1!C6</f>
        <v>45.830790355492717</v>
      </c>
      <c r="D7">
        <f>[4]Sheet1!D6</f>
        <v>195.45926443447911</v>
      </c>
      <c r="E7">
        <f>[4]Sheet1!E6</f>
        <v>0</v>
      </c>
      <c r="G7">
        <f>[5]Sheet1!A6</f>
        <v>4</v>
      </c>
      <c r="H7">
        <f>[5]Sheet1!B6</f>
        <v>4</v>
      </c>
      <c r="I7">
        <f>[5]Sheet1!C6</f>
        <v>45.830790355492717</v>
      </c>
      <c r="J7">
        <f>[5]Sheet1!D6</f>
        <v>195.45926443447911</v>
      </c>
      <c r="K7">
        <f>[5]Sheet1!E6</f>
        <v>0</v>
      </c>
      <c r="M7">
        <f>[6]Sheet1!A6</f>
        <v>4</v>
      </c>
      <c r="N7">
        <f>[6]Sheet1!B6</f>
        <v>4</v>
      </c>
      <c r="O7">
        <f>[6]Sheet1!C6</f>
        <v>45.830790355492717</v>
      </c>
      <c r="P7">
        <f>[6]Sheet1!D6</f>
        <v>195.45926443447911</v>
      </c>
      <c r="Q7">
        <f>[6]Sheet1!E6</f>
        <v>0</v>
      </c>
    </row>
    <row r="8" spans="1:17" x14ac:dyDescent="0.25">
      <c r="A8">
        <f>[4]Sheet1!A7</f>
        <v>5</v>
      </c>
      <c r="B8">
        <f>[4]Sheet1!B7</f>
        <v>5</v>
      </c>
      <c r="C8">
        <f>[4]Sheet1!C7</f>
        <v>46.875556841075152</v>
      </c>
      <c r="D8">
        <f>[4]Sheet1!D7</f>
        <v>209.61217862329849</v>
      </c>
      <c r="E8">
        <f>[4]Sheet1!E7</f>
        <v>0</v>
      </c>
      <c r="G8">
        <f>[5]Sheet1!A7</f>
        <v>5</v>
      </c>
      <c r="H8">
        <f>[5]Sheet1!B7</f>
        <v>5</v>
      </c>
      <c r="I8">
        <f>[5]Sheet1!C7</f>
        <v>46.875556841075152</v>
      </c>
      <c r="J8">
        <f>[5]Sheet1!D7</f>
        <v>209.61217862329849</v>
      </c>
      <c r="K8">
        <f>[5]Sheet1!E7</f>
        <v>0</v>
      </c>
      <c r="M8">
        <f>[6]Sheet1!A7</f>
        <v>5</v>
      </c>
      <c r="N8">
        <f>[6]Sheet1!B7</f>
        <v>5</v>
      </c>
      <c r="O8">
        <f>[6]Sheet1!C7</f>
        <v>46.875556841075152</v>
      </c>
      <c r="P8">
        <f>[6]Sheet1!D7</f>
        <v>209.61217862329849</v>
      </c>
      <c r="Q8">
        <f>[6]Sheet1!E7</f>
        <v>0</v>
      </c>
    </row>
    <row r="9" spans="1:17" x14ac:dyDescent="0.25">
      <c r="A9">
        <f>[4]Sheet1!A8</f>
        <v>6</v>
      </c>
      <c r="B9">
        <f>[4]Sheet1!B8</f>
        <v>6</v>
      </c>
      <c r="C9">
        <f>[4]Sheet1!C8</f>
        <v>56.26927379837521</v>
      </c>
      <c r="D9">
        <f>[4]Sheet1!D8</f>
        <v>278.67853435510432</v>
      </c>
      <c r="E9">
        <f>[4]Sheet1!E8</f>
        <v>0</v>
      </c>
      <c r="G9">
        <f>[5]Sheet1!A8</f>
        <v>6</v>
      </c>
      <c r="H9">
        <f>[5]Sheet1!B8</f>
        <v>6</v>
      </c>
      <c r="I9">
        <f>[5]Sheet1!C8</f>
        <v>56.26927379837521</v>
      </c>
      <c r="J9">
        <f>[5]Sheet1!D8</f>
        <v>278.67853435510432</v>
      </c>
      <c r="K9">
        <f>[5]Sheet1!E8</f>
        <v>0</v>
      </c>
      <c r="M9">
        <f>[6]Sheet1!A8</f>
        <v>6</v>
      </c>
      <c r="N9">
        <f>[6]Sheet1!B8</f>
        <v>6</v>
      </c>
      <c r="O9">
        <f>[6]Sheet1!C8</f>
        <v>55.562234378604941</v>
      </c>
      <c r="P9">
        <f>[6]Sheet1!D8</f>
        <v>275.89249250771383</v>
      </c>
      <c r="Q9">
        <f>[6]Sheet1!E8</f>
        <v>0</v>
      </c>
    </row>
    <row r="10" spans="1:17" x14ac:dyDescent="0.25">
      <c r="A10">
        <f>[4]Sheet1!A9</f>
        <v>7</v>
      </c>
      <c r="B10">
        <f>[4]Sheet1!B9</f>
        <v>7</v>
      </c>
      <c r="C10">
        <f>[4]Sheet1!C9</f>
        <v>83.309861957708279</v>
      </c>
      <c r="D10">
        <f>[4]Sheet1!D9</f>
        <v>387.33180360399768</v>
      </c>
      <c r="E10">
        <f>[4]Sheet1!E9</f>
        <v>0</v>
      </c>
      <c r="G10">
        <f>[5]Sheet1!A9</f>
        <v>7</v>
      </c>
      <c r="H10">
        <f>[5]Sheet1!B9</f>
        <v>7</v>
      </c>
      <c r="I10">
        <f>[5]Sheet1!C9</f>
        <v>82.610063049717866</v>
      </c>
      <c r="J10">
        <f>[5]Sheet1!D9</f>
        <v>385.40508796087789</v>
      </c>
      <c r="K10">
        <f>[5]Sheet1!E9</f>
        <v>0</v>
      </c>
      <c r="M10">
        <f>[6]Sheet1!A9</f>
        <v>7</v>
      </c>
      <c r="N10">
        <f>[6]Sheet1!B9</f>
        <v>7</v>
      </c>
      <c r="O10">
        <f>[6]Sheet1!C9</f>
        <v>78.397442109398412</v>
      </c>
      <c r="P10">
        <f>[6]Sheet1!D9</f>
        <v>372.04449176354058</v>
      </c>
      <c r="Q10">
        <f>[6]Sheet1!E9</f>
        <v>0</v>
      </c>
    </row>
    <row r="11" spans="1:17" x14ac:dyDescent="0.25">
      <c r="A11">
        <f>[4]Sheet1!A10</f>
        <v>8</v>
      </c>
      <c r="B11">
        <f>[4]Sheet1!B10</f>
        <v>8</v>
      </c>
      <c r="C11">
        <f>[4]Sheet1!C10</f>
        <v>95.593340126801706</v>
      </c>
      <c r="D11">
        <f>[4]Sheet1!D10</f>
        <v>422.99290762872869</v>
      </c>
      <c r="E11">
        <f>[4]Sheet1!E10</f>
        <v>0</v>
      </c>
      <c r="G11">
        <f>[5]Sheet1!A10</f>
        <v>8</v>
      </c>
      <c r="H11">
        <f>[5]Sheet1!B10</f>
        <v>8</v>
      </c>
      <c r="I11">
        <f>[5]Sheet1!C10</f>
        <v>94.140381892725117</v>
      </c>
      <c r="J11">
        <f>[5]Sheet1!D10</f>
        <v>419.34307503813511</v>
      </c>
      <c r="K11">
        <f>[5]Sheet1!E10</f>
        <v>0</v>
      </c>
      <c r="M11">
        <f>[6]Sheet1!A10</f>
        <v>8</v>
      </c>
      <c r="N11">
        <f>[6]Sheet1!B10</f>
        <v>8</v>
      </c>
      <c r="O11">
        <f>[6]Sheet1!C10</f>
        <v>85.491460266736681</v>
      </c>
      <c r="P11">
        <f>[6]Sheet1!D10</f>
        <v>396.04845086128421</v>
      </c>
      <c r="Q11">
        <f>[6]Sheet1!E10</f>
        <v>0</v>
      </c>
    </row>
    <row r="12" spans="1:17" x14ac:dyDescent="0.25">
      <c r="A12">
        <f>[4]Sheet1!A11</f>
        <v>9</v>
      </c>
      <c r="B12">
        <f>[4]Sheet1!B11</f>
        <v>9</v>
      </c>
      <c r="C12">
        <f>[4]Sheet1!C11</f>
        <v>72.595291926967533</v>
      </c>
      <c r="D12">
        <f>[4]Sheet1!D11</f>
        <v>349.6659113223522</v>
      </c>
      <c r="E12">
        <f>[4]Sheet1!E11</f>
        <v>0</v>
      </c>
      <c r="G12">
        <f>[5]Sheet1!A11</f>
        <v>9</v>
      </c>
      <c r="H12">
        <f>[5]Sheet1!B11</f>
        <v>9</v>
      </c>
      <c r="I12">
        <f>[5]Sheet1!C11</f>
        <v>70.688719947575052</v>
      </c>
      <c r="J12">
        <f>[5]Sheet1!D11</f>
        <v>343.7725025214973</v>
      </c>
      <c r="K12">
        <f>[5]Sheet1!E11</f>
        <v>0</v>
      </c>
      <c r="M12">
        <f>[6]Sheet1!A11</f>
        <v>9</v>
      </c>
      <c r="N12">
        <f>[6]Sheet1!B11</f>
        <v>9</v>
      </c>
      <c r="O12">
        <f>[6]Sheet1!C11</f>
        <v>59.613708279527827</v>
      </c>
      <c r="P12">
        <f>[6]Sheet1!D11</f>
        <v>308.16945717747723</v>
      </c>
      <c r="Q12">
        <f>[6]Sheet1!E11</f>
        <v>0</v>
      </c>
    </row>
    <row r="13" spans="1:17" x14ac:dyDescent="0.25">
      <c r="A13">
        <f>[4]Sheet1!A12</f>
        <v>10</v>
      </c>
      <c r="B13">
        <f>[4]Sheet1!B12</f>
        <v>10</v>
      </c>
      <c r="C13">
        <f>[4]Sheet1!C12</f>
        <v>46.875556841075152</v>
      </c>
      <c r="D13">
        <f>[4]Sheet1!D12</f>
        <v>209.61217862329849</v>
      </c>
      <c r="E13">
        <f>[4]Sheet1!E12</f>
        <v>0</v>
      </c>
      <c r="G13">
        <f>[5]Sheet1!A12</f>
        <v>10</v>
      </c>
      <c r="H13">
        <f>[5]Sheet1!B12</f>
        <v>10</v>
      </c>
      <c r="I13">
        <f>[5]Sheet1!C12</f>
        <v>44.794477455061262</v>
      </c>
      <c r="J13">
        <f>[5]Sheet1!D12</f>
        <v>197.97097744637941</v>
      </c>
      <c r="K13">
        <f>[5]Sheet1!E12</f>
        <v>0</v>
      </c>
      <c r="M13">
        <f>[6]Sheet1!A12</f>
        <v>10</v>
      </c>
      <c r="N13">
        <f>[6]Sheet1!B12</f>
        <v>10</v>
      </c>
      <c r="O13">
        <f>[6]Sheet1!C12</f>
        <v>35.529481919345912</v>
      </c>
      <c r="P13">
        <f>[6]Sheet1!D12</f>
        <v>137.7095730191717</v>
      </c>
      <c r="Q13">
        <f>[6]Sheet1!E12</f>
        <v>0</v>
      </c>
    </row>
    <row r="14" spans="1:17" x14ac:dyDescent="0.25">
      <c r="A14">
        <f>[4]Sheet1!A13</f>
        <v>11</v>
      </c>
      <c r="B14">
        <f>[4]Sheet1!B13</f>
        <v>11</v>
      </c>
      <c r="C14">
        <f>[4]Sheet1!C13</f>
        <v>50.590065551137172</v>
      </c>
      <c r="D14">
        <f>[4]Sheet1!D13</f>
        <v>243.01241375561051</v>
      </c>
      <c r="E14">
        <f>[4]Sheet1!E13</f>
        <v>0</v>
      </c>
      <c r="G14">
        <f>[5]Sheet1!A13</f>
        <v>11</v>
      </c>
      <c r="H14">
        <f>[5]Sheet1!B13</f>
        <v>11</v>
      </c>
      <c r="I14">
        <f>[5]Sheet1!C13</f>
        <v>47.673611270879469</v>
      </c>
      <c r="J14">
        <f>[5]Sheet1!D13</f>
        <v>228.65958011424721</v>
      </c>
      <c r="K14">
        <f>[5]Sheet1!E13</f>
        <v>0</v>
      </c>
      <c r="M14">
        <f>[6]Sheet1!A13</f>
        <v>11</v>
      </c>
      <c r="N14">
        <f>[6]Sheet1!B13</f>
        <v>11</v>
      </c>
      <c r="O14">
        <f>[6]Sheet1!C13</f>
        <v>33.264288346703417</v>
      </c>
      <c r="P14">
        <f>[6]Sheet1!D13</f>
        <v>142.09873532194999</v>
      </c>
      <c r="Q14">
        <f>[6]Sheet1!E13</f>
        <v>0</v>
      </c>
    </row>
    <row r="15" spans="1:17" x14ac:dyDescent="0.25">
      <c r="A15">
        <f>[4]Sheet1!A14</f>
        <v>12</v>
      </c>
      <c r="B15">
        <f>[4]Sheet1!B14</f>
        <v>12</v>
      </c>
      <c r="C15">
        <f>[4]Sheet1!C14</f>
        <v>56.26927379837521</v>
      </c>
      <c r="D15">
        <f>[4]Sheet1!D14</f>
        <v>278.67853435510432</v>
      </c>
      <c r="E15">
        <f>[4]Sheet1!E14</f>
        <v>0</v>
      </c>
      <c r="G15">
        <f>[5]Sheet1!A14</f>
        <v>12</v>
      </c>
      <c r="H15">
        <f>[5]Sheet1!B14</f>
        <v>12</v>
      </c>
      <c r="I15">
        <f>[5]Sheet1!C14</f>
        <v>51.746712457192892</v>
      </c>
      <c r="J15">
        <f>[5]Sheet1!D14</f>
        <v>259.43905506816043</v>
      </c>
      <c r="K15">
        <f>[5]Sheet1!E14</f>
        <v>0</v>
      </c>
      <c r="M15">
        <f>[6]Sheet1!A14</f>
        <v>12</v>
      </c>
      <c r="N15">
        <f>[6]Sheet1!B14</f>
        <v>12</v>
      </c>
      <c r="O15">
        <f>[6]Sheet1!C14</f>
        <v>32.646658748824898</v>
      </c>
      <c r="P15">
        <f>[6]Sheet1!D14</f>
        <v>155.48351661603539</v>
      </c>
      <c r="Q15">
        <f>[6]Sheet1!E14</f>
        <v>0</v>
      </c>
    </row>
    <row r="16" spans="1:17" x14ac:dyDescent="0.25">
      <c r="A16">
        <f>[4]Sheet1!A15</f>
        <v>13</v>
      </c>
      <c r="B16">
        <f>[4]Sheet1!B15</f>
        <v>13</v>
      </c>
      <c r="C16">
        <f>[4]Sheet1!C15</f>
        <v>63.760552738799028</v>
      </c>
      <c r="D16">
        <f>[4]Sheet1!D15</f>
        <v>312.71738177908168</v>
      </c>
      <c r="E16">
        <f>[4]Sheet1!E15</f>
        <v>0</v>
      </c>
      <c r="G16">
        <f>[5]Sheet1!A15</f>
        <v>13</v>
      </c>
      <c r="H16">
        <f>[5]Sheet1!B15</f>
        <v>13</v>
      </c>
      <c r="I16">
        <f>[5]Sheet1!C15</f>
        <v>58.08097271011448</v>
      </c>
      <c r="J16">
        <f>[5]Sheet1!D15</f>
        <v>294.88338864704713</v>
      </c>
      <c r="K16">
        <f>[5]Sheet1!E15</f>
        <v>0</v>
      </c>
      <c r="M16">
        <f>[6]Sheet1!A15</f>
        <v>13</v>
      </c>
      <c r="N16">
        <f>[6]Sheet1!B15</f>
        <v>13</v>
      </c>
      <c r="O16">
        <f>[6]Sheet1!C15</f>
        <v>34.692457934500979</v>
      </c>
      <c r="P16">
        <f>[6]Sheet1!D15</f>
        <v>183.53805540946121</v>
      </c>
      <c r="Q16">
        <f>[6]Sheet1!E15</f>
        <v>0</v>
      </c>
    </row>
    <row r="17" spans="1:17" x14ac:dyDescent="0.25">
      <c r="A17">
        <f>[4]Sheet1!A16</f>
        <v>14</v>
      </c>
      <c r="B17">
        <f>[4]Sheet1!B16</f>
        <v>14</v>
      </c>
      <c r="C17">
        <f>[4]Sheet1!C16</f>
        <v>56.26927379837521</v>
      </c>
      <c r="D17">
        <f>[4]Sheet1!D16</f>
        <v>278.67853435510432</v>
      </c>
      <c r="E17">
        <f>[4]Sheet1!E16</f>
        <v>0</v>
      </c>
      <c r="G17">
        <f>[5]Sheet1!A16</f>
        <v>14</v>
      </c>
      <c r="H17">
        <f>[5]Sheet1!B16</f>
        <v>14</v>
      </c>
      <c r="I17">
        <f>[5]Sheet1!C16</f>
        <v>51.800424039808412</v>
      </c>
      <c r="J17">
        <f>[5]Sheet1!D16</f>
        <v>259.66930239348812</v>
      </c>
      <c r="K17">
        <f>[5]Sheet1!E16</f>
        <v>0</v>
      </c>
      <c r="M17">
        <f>[6]Sheet1!A16</f>
        <v>14</v>
      </c>
      <c r="N17">
        <f>[6]Sheet1!B16</f>
        <v>14</v>
      </c>
      <c r="O17">
        <f>[6]Sheet1!C16</f>
        <v>32.809662380035547</v>
      </c>
      <c r="P17">
        <f>[6]Sheet1!D16</f>
        <v>157.0318917532249</v>
      </c>
      <c r="Q17">
        <f>[6]Sheet1!E16</f>
        <v>0</v>
      </c>
    </row>
    <row r="18" spans="1:17" x14ac:dyDescent="0.25">
      <c r="A18">
        <f>[4]Sheet1!A17</f>
        <v>15</v>
      </c>
      <c r="B18">
        <f>[4]Sheet1!B17</f>
        <v>15</v>
      </c>
      <c r="C18">
        <f>[4]Sheet1!C17</f>
        <v>50.590065551137172</v>
      </c>
      <c r="D18">
        <f>[4]Sheet1!D17</f>
        <v>243.01241375561051</v>
      </c>
      <c r="E18">
        <f>[4]Sheet1!E17</f>
        <v>0</v>
      </c>
      <c r="G18">
        <f>[5]Sheet1!A17</f>
        <v>15</v>
      </c>
      <c r="H18">
        <f>[5]Sheet1!B17</f>
        <v>15</v>
      </c>
      <c r="I18">
        <f>[5]Sheet1!C17</f>
        <v>47.614898123520383</v>
      </c>
      <c r="J18">
        <f>[5]Sheet1!D17</f>
        <v>228.3684707513145</v>
      </c>
      <c r="K18">
        <f>[5]Sheet1!E17</f>
        <v>0</v>
      </c>
      <c r="M18">
        <f>[6]Sheet1!A17</f>
        <v>15</v>
      </c>
      <c r="N18">
        <f>[6]Sheet1!B17</f>
        <v>15</v>
      </c>
      <c r="O18">
        <f>[6]Sheet1!C17</f>
        <v>33.081103262268137</v>
      </c>
      <c r="P18">
        <f>[6]Sheet1!D17</f>
        <v>140.14282692562841</v>
      </c>
      <c r="Q18">
        <f>[6]Sheet1!E17</f>
        <v>0</v>
      </c>
    </row>
    <row r="19" spans="1:17" x14ac:dyDescent="0.25">
      <c r="A19">
        <f>[4]Sheet1!A18</f>
        <v>16</v>
      </c>
      <c r="B19">
        <f>[4]Sheet1!B18</f>
        <v>16</v>
      </c>
      <c r="C19">
        <f>[4]Sheet1!C18</f>
        <v>46.875556841075152</v>
      </c>
      <c r="D19">
        <f>[4]Sheet1!D18</f>
        <v>209.61217862329849</v>
      </c>
      <c r="E19">
        <f>[4]Sheet1!E18</f>
        <v>0</v>
      </c>
      <c r="G19">
        <f>[5]Sheet1!A18</f>
        <v>16</v>
      </c>
      <c r="H19">
        <f>[5]Sheet1!B18</f>
        <v>16</v>
      </c>
      <c r="I19">
        <f>[5]Sheet1!C18</f>
        <v>44.628725606848533</v>
      </c>
      <c r="J19">
        <f>[5]Sheet1!D18</f>
        <v>196.99993370300001</v>
      </c>
      <c r="K19">
        <f>[5]Sheet1!E18</f>
        <v>0</v>
      </c>
      <c r="M19">
        <f>[6]Sheet1!A18</f>
        <v>16</v>
      </c>
      <c r="N19">
        <f>[6]Sheet1!B18</f>
        <v>16</v>
      </c>
      <c r="O19">
        <f>[6]Sheet1!C18</f>
        <v>34.687497145045739</v>
      </c>
      <c r="P19">
        <f>[6]Sheet1!D18</f>
        <v>131.18652519832639</v>
      </c>
      <c r="Q19">
        <f>[6]Sheet1!E18</f>
        <v>0</v>
      </c>
    </row>
    <row r="20" spans="1:17" x14ac:dyDescent="0.25">
      <c r="A20">
        <f>[4]Sheet1!A19</f>
        <v>17</v>
      </c>
      <c r="B20">
        <f>[4]Sheet1!B19</f>
        <v>17</v>
      </c>
      <c r="C20">
        <f>[4]Sheet1!C19</f>
        <v>50.590065551137172</v>
      </c>
      <c r="D20">
        <f>[4]Sheet1!D19</f>
        <v>243.01241375561051</v>
      </c>
      <c r="E20">
        <f>[4]Sheet1!E19</f>
        <v>0</v>
      </c>
      <c r="G20">
        <f>[5]Sheet1!A19</f>
        <v>17</v>
      </c>
      <c r="H20">
        <f>[5]Sheet1!B19</f>
        <v>17</v>
      </c>
      <c r="I20">
        <f>[5]Sheet1!C19</f>
        <v>48.631293600007467</v>
      </c>
      <c r="J20">
        <f>[5]Sheet1!D19</f>
        <v>233.83929242797959</v>
      </c>
      <c r="K20">
        <f>[5]Sheet1!E19</f>
        <v>0</v>
      </c>
      <c r="M20">
        <f>[6]Sheet1!A19</f>
        <v>17</v>
      </c>
      <c r="N20">
        <f>[6]Sheet1!B19</f>
        <v>17</v>
      </c>
      <c r="O20">
        <f>[6]Sheet1!C19</f>
        <v>38.010131590420883</v>
      </c>
      <c r="P20">
        <f>[6]Sheet1!D19</f>
        <v>178.45908256757309</v>
      </c>
      <c r="Q20">
        <f>[6]Sheet1!E19</f>
        <v>0</v>
      </c>
    </row>
    <row r="21" spans="1:17" x14ac:dyDescent="0.25">
      <c r="A21">
        <f>[4]Sheet1!A20</f>
        <v>18</v>
      </c>
      <c r="B21">
        <f>[4]Sheet1!B20</f>
        <v>18</v>
      </c>
      <c r="C21">
        <f>[4]Sheet1!C20</f>
        <v>56.26927379837521</v>
      </c>
      <c r="D21">
        <f>[4]Sheet1!D20</f>
        <v>278.67853435510432</v>
      </c>
      <c r="E21">
        <f>[4]Sheet1!E20</f>
        <v>0</v>
      </c>
      <c r="G21">
        <f>[5]Sheet1!A20</f>
        <v>18</v>
      </c>
      <c r="H21">
        <f>[5]Sheet1!B20</f>
        <v>18</v>
      </c>
      <c r="I21">
        <f>[5]Sheet1!C20</f>
        <v>55.079639191316041</v>
      </c>
      <c r="J21">
        <f>[5]Sheet1!D20</f>
        <v>273.96829470483789</v>
      </c>
      <c r="K21">
        <f>[5]Sheet1!E20</f>
        <v>0</v>
      </c>
      <c r="M21">
        <f>[6]Sheet1!A20</f>
        <v>18</v>
      </c>
      <c r="N21">
        <f>[6]Sheet1!B20</f>
        <v>18</v>
      </c>
      <c r="O21">
        <f>[6]Sheet1!C20</f>
        <v>48.038890996595939</v>
      </c>
      <c r="P21">
        <f>[6]Sheet1!D20</f>
        <v>245.30286864112159</v>
      </c>
      <c r="Q21">
        <f>[6]Sheet1!E20</f>
        <v>0</v>
      </c>
    </row>
    <row r="22" spans="1:17" x14ac:dyDescent="0.25">
      <c r="A22">
        <f>[4]Sheet1!A21</f>
        <v>19</v>
      </c>
      <c r="B22">
        <f>[4]Sheet1!B21</f>
        <v>19</v>
      </c>
      <c r="C22">
        <f>[4]Sheet1!C21</f>
        <v>145.5398298800979</v>
      </c>
      <c r="D22">
        <f>[4]Sheet1!D21</f>
        <v>541.62333545995409</v>
      </c>
      <c r="E22">
        <f>[4]Sheet1!E21</f>
        <v>0</v>
      </c>
      <c r="G22">
        <f>[5]Sheet1!A21</f>
        <v>19</v>
      </c>
      <c r="H22">
        <f>[5]Sheet1!B21</f>
        <v>19</v>
      </c>
      <c r="I22">
        <f>[5]Sheet1!C21</f>
        <v>145.5398298800979</v>
      </c>
      <c r="J22">
        <f>[5]Sheet1!D21</f>
        <v>541.62333545995409</v>
      </c>
      <c r="K22">
        <f>[5]Sheet1!E21</f>
        <v>0</v>
      </c>
      <c r="M22">
        <f>[6]Sheet1!A21</f>
        <v>19</v>
      </c>
      <c r="N22">
        <f>[6]Sheet1!B21</f>
        <v>19</v>
      </c>
      <c r="O22">
        <f>[6]Sheet1!C21</f>
        <v>142.85748543344181</v>
      </c>
      <c r="P22">
        <f>[6]Sheet1!D21</f>
        <v>534.14558302287389</v>
      </c>
      <c r="Q22">
        <f>[6]Sheet1!E21</f>
        <v>0</v>
      </c>
    </row>
    <row r="23" spans="1:17" x14ac:dyDescent="0.25">
      <c r="A23">
        <f>[4]Sheet1!A22</f>
        <v>20</v>
      </c>
      <c r="B23">
        <f>[4]Sheet1!B22</f>
        <v>20</v>
      </c>
      <c r="C23">
        <f>[4]Sheet1!C22</f>
        <v>214.63054503170309</v>
      </c>
      <c r="D23">
        <f>[4]Sheet1!D22</f>
        <v>667.10279276521442</v>
      </c>
      <c r="E23">
        <f>[4]Sheet1!E22</f>
        <v>0</v>
      </c>
      <c r="G23">
        <f>[5]Sheet1!A22</f>
        <v>20</v>
      </c>
      <c r="H23">
        <f>[5]Sheet1!B22</f>
        <v>20</v>
      </c>
      <c r="I23">
        <f>[5]Sheet1!C22</f>
        <v>214.63054503170309</v>
      </c>
      <c r="J23">
        <f>[5]Sheet1!D22</f>
        <v>667.10279276521442</v>
      </c>
      <c r="K23">
        <f>[5]Sheet1!E22</f>
        <v>0</v>
      </c>
      <c r="M23">
        <f>[6]Sheet1!A22</f>
        <v>20</v>
      </c>
      <c r="N23">
        <f>[6]Sheet1!B22</f>
        <v>20</v>
      </c>
      <c r="O23">
        <f>[6]Sheet1!C22</f>
        <v>214.63054503170309</v>
      </c>
      <c r="P23">
        <f>[6]Sheet1!D22</f>
        <v>667.10279276521442</v>
      </c>
      <c r="Q23">
        <f>[6]Sheet1!E22</f>
        <v>0</v>
      </c>
    </row>
    <row r="24" spans="1:17" x14ac:dyDescent="0.25">
      <c r="A24">
        <f>[4]Sheet1!A23</f>
        <v>21</v>
      </c>
      <c r="B24">
        <f>[4]Sheet1!B23</f>
        <v>21</v>
      </c>
      <c r="C24">
        <f>[4]Sheet1!C23</f>
        <v>272.27413228731348</v>
      </c>
      <c r="D24">
        <f>[4]Sheet1!D23</f>
        <v>763.67441784258097</v>
      </c>
      <c r="E24">
        <f>[4]Sheet1!E23</f>
        <v>0</v>
      </c>
      <c r="G24">
        <f>[5]Sheet1!A23</f>
        <v>21</v>
      </c>
      <c r="H24">
        <f>[5]Sheet1!B23</f>
        <v>21</v>
      </c>
      <c r="I24">
        <f>[5]Sheet1!C23</f>
        <v>272.27413228731348</v>
      </c>
      <c r="J24">
        <f>[5]Sheet1!D23</f>
        <v>763.67441784258097</v>
      </c>
      <c r="K24">
        <f>[5]Sheet1!E23</f>
        <v>0</v>
      </c>
      <c r="M24">
        <f>[6]Sheet1!A23</f>
        <v>21</v>
      </c>
      <c r="N24">
        <f>[6]Sheet1!B23</f>
        <v>21</v>
      </c>
      <c r="O24">
        <f>[6]Sheet1!C23</f>
        <v>272.27413228731348</v>
      </c>
      <c r="P24">
        <f>[6]Sheet1!D23</f>
        <v>763.67441784258097</v>
      </c>
      <c r="Q24">
        <f>[6]Sheet1!E23</f>
        <v>0</v>
      </c>
    </row>
    <row r="25" spans="1:17" x14ac:dyDescent="0.25">
      <c r="A25">
        <f>[4]Sheet1!A24</f>
        <v>22</v>
      </c>
      <c r="B25">
        <f>[4]Sheet1!B24</f>
        <v>22</v>
      </c>
      <c r="C25">
        <f>[4]Sheet1!C24</f>
        <v>214.63054503170309</v>
      </c>
      <c r="D25">
        <f>[4]Sheet1!D24</f>
        <v>667.10279276521442</v>
      </c>
      <c r="E25">
        <f>[4]Sheet1!E24</f>
        <v>0</v>
      </c>
      <c r="G25">
        <f>[5]Sheet1!A24</f>
        <v>22</v>
      </c>
      <c r="H25">
        <f>[5]Sheet1!B24</f>
        <v>22</v>
      </c>
      <c r="I25">
        <f>[5]Sheet1!C24</f>
        <v>214.63054503170309</v>
      </c>
      <c r="J25">
        <f>[5]Sheet1!D24</f>
        <v>667.10279276521442</v>
      </c>
      <c r="K25">
        <f>[5]Sheet1!E24</f>
        <v>0</v>
      </c>
      <c r="M25">
        <f>[6]Sheet1!A24</f>
        <v>22</v>
      </c>
      <c r="N25">
        <f>[6]Sheet1!B24</f>
        <v>22</v>
      </c>
      <c r="O25">
        <f>[6]Sheet1!C24</f>
        <v>214.63054503170309</v>
      </c>
      <c r="P25">
        <f>[6]Sheet1!D24</f>
        <v>667.10279276521442</v>
      </c>
      <c r="Q25">
        <f>[6]Sheet1!E24</f>
        <v>0</v>
      </c>
    </row>
    <row r="26" spans="1:17" x14ac:dyDescent="0.25">
      <c r="A26">
        <f>[4]Sheet1!A25</f>
        <v>23</v>
      </c>
      <c r="B26">
        <f>[4]Sheet1!B25</f>
        <v>23</v>
      </c>
      <c r="C26">
        <f>[4]Sheet1!C25</f>
        <v>127.3403430562017</v>
      </c>
      <c r="D26">
        <f>[4]Sheet1!D25</f>
        <v>501.38694903308408</v>
      </c>
      <c r="E26">
        <f>[4]Sheet1!E25</f>
        <v>0</v>
      </c>
      <c r="G26">
        <f>[5]Sheet1!A25</f>
        <v>23</v>
      </c>
      <c r="H26">
        <f>[5]Sheet1!B25</f>
        <v>23</v>
      </c>
      <c r="I26">
        <f>[5]Sheet1!C25</f>
        <v>127.3403430562017</v>
      </c>
      <c r="J26">
        <f>[5]Sheet1!D25</f>
        <v>501.38694903308408</v>
      </c>
      <c r="K26">
        <f>[5]Sheet1!E25</f>
        <v>0</v>
      </c>
      <c r="M26">
        <f>[6]Sheet1!A25</f>
        <v>23</v>
      </c>
      <c r="N26">
        <f>[6]Sheet1!B25</f>
        <v>23</v>
      </c>
      <c r="O26">
        <f>[6]Sheet1!C25</f>
        <v>127.3403430562017</v>
      </c>
      <c r="P26">
        <f>[6]Sheet1!D25</f>
        <v>501.38694903308408</v>
      </c>
      <c r="Q26">
        <f>[6]Sheet1!E25</f>
        <v>0</v>
      </c>
    </row>
  </sheetData>
  <mergeCells count="3">
    <mergeCell ref="A1:E1"/>
    <mergeCell ref="G1:K1"/>
    <mergeCell ref="M1:Q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2B83C-9E80-494F-B5A2-989800C88183}">
  <dimension ref="A1"/>
  <sheetViews>
    <sheetView showGridLines="0" showRowColHeaders="0" tabSelected="1" topLeftCell="A13" zoomScale="85" zoomScaleNormal="85" workbookViewId="0">
      <selection activeCell="AA13" sqref="AA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C70E-94D7-4766-969B-FDB64A345517}">
  <dimension ref="A1"/>
  <sheetViews>
    <sheetView workbookViewId="0">
      <selection activeCell="E17" sqref="E1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>
                <anchor moveWithCells="1">
                  <from>
                    <xdr:col>3</xdr:col>
                    <xdr:colOff>104775</xdr:colOff>
                    <xdr:row>18</xdr:row>
                    <xdr:rowOff>38100</xdr:rowOff>
                  </from>
                  <to>
                    <xdr:col>4</xdr:col>
                    <xdr:colOff>561975</xdr:colOff>
                    <xdr:row>19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>
                <anchor moveWithCells="1">
                  <from>
                    <xdr:col>3</xdr:col>
                    <xdr:colOff>104775</xdr:colOff>
                    <xdr:row>19</xdr:row>
                    <xdr:rowOff>133350</xdr:rowOff>
                  </from>
                  <to>
                    <xdr:col>4</xdr:col>
                    <xdr:colOff>561975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Drop Down 3">
              <controlPr defaultSize="0" autoLine="0" autoPict="0">
                <anchor moveWithCells="1">
                  <from>
                    <xdr:col>3</xdr:col>
                    <xdr:colOff>0</xdr:colOff>
                    <xdr:row>21</xdr:row>
                    <xdr:rowOff>114300</xdr:rowOff>
                  </from>
                  <to>
                    <xdr:col>5</xdr:col>
                    <xdr:colOff>228600</xdr:colOff>
                    <xdr:row>22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73B5-7844-4314-8BF2-0129A2243457}">
  <dimension ref="A1:Z26"/>
  <sheetViews>
    <sheetView showGridLines="0" zoomScaleNormal="100" workbookViewId="0">
      <selection activeCell="C13" sqref="C13"/>
    </sheetView>
  </sheetViews>
  <sheetFormatPr defaultRowHeight="15" x14ac:dyDescent="0.25"/>
  <cols>
    <col min="1" max="1" width="12.42578125" bestFit="1" customWidth="1"/>
    <col min="2" max="2" width="8.42578125" bestFit="1" customWidth="1"/>
    <col min="3" max="3" width="13.7109375" bestFit="1" customWidth="1"/>
    <col min="4" max="4" width="3" bestFit="1" customWidth="1"/>
    <col min="5" max="5" width="8.85546875" bestFit="1" customWidth="1"/>
    <col min="6" max="6" width="13.7109375" bestFit="1" customWidth="1"/>
    <col min="7" max="7" width="15.42578125" bestFit="1" customWidth="1"/>
    <col min="8" max="8" width="12.28515625" bestFit="1" customWidth="1"/>
    <col min="10" max="10" width="3" bestFit="1" customWidth="1"/>
    <col min="11" max="11" width="8.85546875" bestFit="1" customWidth="1"/>
    <col min="12" max="12" width="13.7109375" bestFit="1" customWidth="1"/>
    <col min="13" max="13" width="15.42578125" bestFit="1" customWidth="1"/>
    <col min="14" max="14" width="12.7109375" bestFit="1" customWidth="1"/>
    <col min="16" max="16" width="3" bestFit="1" customWidth="1"/>
    <col min="17" max="17" width="8.85546875" bestFit="1" customWidth="1"/>
    <col min="18" max="18" width="13.7109375" bestFit="1" customWidth="1"/>
    <col min="19" max="19" width="15.42578125" bestFit="1" customWidth="1"/>
    <col min="20" max="20" width="12.7109375" customWidth="1"/>
    <col min="26" max="26" width="12.28515625" bestFit="1" customWidth="1"/>
  </cols>
  <sheetData>
    <row r="1" spans="1:26" x14ac:dyDescent="0.25">
      <c r="A1" s="12" t="s">
        <v>3</v>
      </c>
      <c r="B1" s="12"/>
      <c r="D1" s="12" t="s">
        <v>6</v>
      </c>
      <c r="E1" s="12"/>
      <c r="F1" s="12"/>
      <c r="G1" s="12"/>
      <c r="H1" s="12"/>
      <c r="J1" s="12" t="s">
        <v>7</v>
      </c>
      <c r="K1" s="12"/>
      <c r="L1" s="12"/>
      <c r="M1" s="12"/>
      <c r="N1" s="12"/>
      <c r="P1" s="12" t="s">
        <v>8</v>
      </c>
      <c r="Q1" s="12"/>
      <c r="R1" s="12"/>
      <c r="S1" s="12"/>
      <c r="T1" s="12"/>
      <c r="V1" s="12" t="s">
        <v>13</v>
      </c>
      <c r="W1" s="12"/>
      <c r="X1" s="12"/>
      <c r="Y1" s="12"/>
      <c r="Z1" s="12"/>
    </row>
    <row r="2" spans="1:26" x14ac:dyDescent="0.25">
      <c r="A2" t="s">
        <v>4</v>
      </c>
      <c r="B2">
        <v>1</v>
      </c>
      <c r="D2">
        <f>IF($B$2=1,'13_bus'!A2,IF($B$2=2,'34_bus'!A2,))</f>
        <v>0</v>
      </c>
      <c r="E2" t="str">
        <f>IF($B$2=1,'13_bus'!B2,IF($B$2=2,'34_bus'!B2,))</f>
        <v>horas (h)</v>
      </c>
      <c r="F2" t="str">
        <f>IF($B$2=1,'13_bus'!C2,IF($B$2=2,'34_bus'!C2,))</f>
        <v>perdas em kW</v>
      </c>
      <c r="G2" t="str">
        <f>IF($B$2=1,'13_bus'!D2,IF($B$2=2,'34_bus'!D2,))</f>
        <v>potencia em kW</v>
      </c>
      <c r="H2">
        <f>IF($B$2=1,'13_bus'!E2,IF($B$2=2,'34_bus'!E2,))</f>
        <v>0</v>
      </c>
      <c r="J2">
        <f>IF($B$2=1,'13_bus'!G2,IF($B$2=2,'34_bus'!G2,))</f>
        <v>0</v>
      </c>
      <c r="K2" t="str">
        <f>IF($B$2=1,'13_bus'!H2,IF($B$2=2,'34_bus'!H2,))</f>
        <v>horas (h)</v>
      </c>
      <c r="L2" t="str">
        <f>IF($B$2=1,'13_bus'!I2,IF($B$2=2,'34_bus'!I2,))</f>
        <v>perdas em kW</v>
      </c>
      <c r="M2" t="str">
        <f>IF($B$2=1,'13_bus'!J2,IF($B$2=2,'34_bus'!J2,))</f>
        <v>potencia em kW</v>
      </c>
      <c r="N2">
        <f>IF($B$2=1,'13_bus'!K2,IF($B$2=2,'34_bus'!K2,))</f>
        <v>0</v>
      </c>
      <c r="P2">
        <f>IF($B$2=1,'13_bus'!M2,IF($B$2=2,'34_bus'!M2,))</f>
        <v>0</v>
      </c>
      <c r="Q2" t="str">
        <f>IF($B$2=1,'13_bus'!N2,IF($B$2=2,'34_bus'!N2,))</f>
        <v>horas (h)</v>
      </c>
      <c r="R2" t="str">
        <f>IF($B$2=1,'13_bus'!O2,IF($B$2=2,'34_bus'!O2,))</f>
        <v>perdas em kW</v>
      </c>
      <c r="S2" t="str">
        <f>IF($B$2=1,'13_bus'!P2,IF($B$2=2,'34_bus'!P2,))</f>
        <v>potencia em kW</v>
      </c>
      <c r="T2">
        <f>IF($B$2=1,'13_bus'!Q2,IF($B$2=2,'34_bus'!Q2,))</f>
        <v>0</v>
      </c>
      <c r="V2">
        <f>IF($B$3=1,D2,IF($B$3=2,J2,IF($B$3=3,P2,)))</f>
        <v>0</v>
      </c>
      <c r="W2" t="str">
        <f t="shared" ref="W2:Z2" si="0">IF($B$3=1,E2,IF($B$3=2,K2,IF($B$3=3,Q2,)))</f>
        <v>horas (h)</v>
      </c>
      <c r="X2" t="str">
        <f t="shared" si="0"/>
        <v>perdas em kW</v>
      </c>
      <c r="Y2" t="str">
        <f t="shared" si="0"/>
        <v>potencia em kW</v>
      </c>
      <c r="Z2">
        <f t="shared" si="0"/>
        <v>0</v>
      </c>
    </row>
    <row r="3" spans="1:26" x14ac:dyDescent="0.25">
      <c r="A3" t="s">
        <v>9</v>
      </c>
      <c r="B3">
        <v>3</v>
      </c>
      <c r="D3">
        <f>IF($B$2=1,'13_bus'!A3,IF($B$2=2,'34_bus'!A3,))</f>
        <v>0</v>
      </c>
      <c r="E3">
        <f>IF($B$2=1,'13_bus'!B3,IF($B$2=2,'34_bus'!B3,))</f>
        <v>0</v>
      </c>
      <c r="F3">
        <f>IF($B$2=1,'13_bus'!C3,IF($B$2=2,'34_bus'!C3,))</f>
        <v>15.9588873427025</v>
      </c>
      <c r="G3">
        <f>IF($B$2=1,'13_bus'!D3,IF($B$2=2,'34_bus'!D3,))</f>
        <v>494.30814223732142</v>
      </c>
      <c r="H3">
        <f>IF($B$2=1,'13_bus'!E3,IF($B$2=2,'34_bus'!E3,))</f>
        <v>0</v>
      </c>
      <c r="J3">
        <f>IF($B$2=1,'13_bus'!G3,IF($B$2=2,'34_bus'!G3,))</f>
        <v>0</v>
      </c>
      <c r="K3">
        <f>IF($B$2=1,'13_bus'!H3,IF($B$2=2,'34_bus'!H3,))</f>
        <v>0</v>
      </c>
      <c r="L3">
        <f>IF($B$2=1,'13_bus'!I3,IF($B$2=2,'34_bus'!I3,))</f>
        <v>15.9588873427025</v>
      </c>
      <c r="M3">
        <f>IF($B$2=1,'13_bus'!J3,IF($B$2=2,'34_bus'!J3,))</f>
        <v>494.30814223732142</v>
      </c>
      <c r="N3">
        <f>IF($B$2=1,'13_bus'!K3,IF($B$2=2,'34_bus'!K3,))</f>
        <v>0</v>
      </c>
      <c r="P3">
        <f>IF($B$2=1,'13_bus'!M3,IF($B$2=2,'34_bus'!M3,))</f>
        <v>0</v>
      </c>
      <c r="Q3">
        <f>IF($B$2=1,'13_bus'!N3,IF($B$2=2,'34_bus'!N3,))</f>
        <v>0</v>
      </c>
      <c r="R3">
        <f>IF($B$2=1,'13_bus'!O3,IF($B$2=2,'34_bus'!O3,))</f>
        <v>15.9588873427025</v>
      </c>
      <c r="S3">
        <f>IF($B$2=1,'13_bus'!P3,IF($B$2=2,'34_bus'!P3,))</f>
        <v>494.30814223732142</v>
      </c>
      <c r="T3">
        <f>IF($B$2=1,'13_bus'!Q3,IF($B$2=2,'34_bus'!Q3,))</f>
        <v>0</v>
      </c>
      <c r="V3">
        <f t="shared" ref="V3:V26" si="1">IF($B$3=1,D3,IF($B$3=2,J3,IF($B$3=3,P3,)))</f>
        <v>0</v>
      </c>
      <c r="W3">
        <f t="shared" ref="W3:W26" si="2">IF($B$3=1,E3,IF($B$3=2,K3,IF($B$3=3,Q3,)))</f>
        <v>0</v>
      </c>
      <c r="X3">
        <f t="shared" ref="X3:X26" si="3">IF($B$3=1,F3,IF($B$3=2,L3,IF($B$3=3,R3,)))</f>
        <v>15.9588873427025</v>
      </c>
      <c r="Y3">
        <f t="shared" ref="Y3:Y26" si="4">IF($B$3=1,G3,IF($B$3=2,M3,IF($B$3=3,S3,)))</f>
        <v>494.30814223732142</v>
      </c>
      <c r="Z3">
        <f t="shared" ref="Z3:Z26" si="5">IF($B$3=1,H3,IF($B$3=2,N3,IF($B$3=3,T3,)))</f>
        <v>0</v>
      </c>
    </row>
    <row r="4" spans="1:26" x14ac:dyDescent="0.25">
      <c r="D4">
        <f>IF($B$2=1,'13_bus'!A4,IF($B$2=2,'34_bus'!A4,))</f>
        <v>1</v>
      </c>
      <c r="E4">
        <f>IF($B$2=1,'13_bus'!B4,IF($B$2=2,'34_bus'!B4,))</f>
        <v>1</v>
      </c>
      <c r="F4">
        <f>IF($B$2=1,'13_bus'!C4,IF($B$2=2,'34_bus'!C4,))</f>
        <v>7.4010715841960684</v>
      </c>
      <c r="G4">
        <f>IF($B$2=1,'13_bus'!D4,IF($B$2=2,'34_bus'!D4,))</f>
        <v>308.45430392996371</v>
      </c>
      <c r="H4">
        <f>IF($B$2=1,'13_bus'!E4,IF($B$2=2,'34_bus'!E4,))</f>
        <v>0</v>
      </c>
      <c r="J4">
        <f>IF($B$2=1,'13_bus'!G4,IF($B$2=2,'34_bus'!G4,))</f>
        <v>1</v>
      </c>
      <c r="K4">
        <f>IF($B$2=1,'13_bus'!H4,IF($B$2=2,'34_bus'!H4,))</f>
        <v>1</v>
      </c>
      <c r="L4">
        <f>IF($B$2=1,'13_bus'!I4,IF($B$2=2,'34_bus'!I4,))</f>
        <v>7.4010715841960684</v>
      </c>
      <c r="M4">
        <f>IF($B$2=1,'13_bus'!J4,IF($B$2=2,'34_bus'!J4,))</f>
        <v>308.45430392996371</v>
      </c>
      <c r="N4">
        <f>IF($B$2=1,'13_bus'!K4,IF($B$2=2,'34_bus'!K4,))</f>
        <v>0</v>
      </c>
      <c r="P4">
        <f>IF($B$2=1,'13_bus'!M4,IF($B$2=2,'34_bus'!M4,))</f>
        <v>1</v>
      </c>
      <c r="Q4">
        <f>IF($B$2=1,'13_bus'!N4,IF($B$2=2,'34_bus'!N4,))</f>
        <v>1</v>
      </c>
      <c r="R4">
        <f>IF($B$2=1,'13_bus'!O4,IF($B$2=2,'34_bus'!O4,))</f>
        <v>7.4010715841960684</v>
      </c>
      <c r="S4">
        <f>IF($B$2=1,'13_bus'!P4,IF($B$2=2,'34_bus'!P4,))</f>
        <v>308.45430392996371</v>
      </c>
      <c r="T4">
        <f>IF($B$2=1,'13_bus'!Q4,IF($B$2=2,'34_bus'!Q4,))</f>
        <v>0</v>
      </c>
      <c r="V4">
        <f t="shared" si="1"/>
        <v>1</v>
      </c>
      <c r="W4">
        <f t="shared" si="2"/>
        <v>1</v>
      </c>
      <c r="X4">
        <f t="shared" si="3"/>
        <v>7.4010715841960684</v>
      </c>
      <c r="Y4">
        <f t="shared" si="4"/>
        <v>308.45430392996371</v>
      </c>
      <c r="Z4">
        <f t="shared" si="5"/>
        <v>0</v>
      </c>
    </row>
    <row r="5" spans="1:26" x14ac:dyDescent="0.25">
      <c r="A5" s="12" t="s">
        <v>9</v>
      </c>
      <c r="B5" s="12"/>
      <c r="D5">
        <f>IF($B$2=1,'13_bus'!A5,IF($B$2=2,'34_bus'!A5,))</f>
        <v>2</v>
      </c>
      <c r="E5">
        <f>IF($B$2=1,'13_bus'!B5,IF($B$2=2,'34_bus'!B5,))</f>
        <v>2</v>
      </c>
      <c r="F5">
        <f>IF($B$2=1,'13_bus'!C5,IF($B$2=2,'34_bus'!C5,))</f>
        <v>8.2077090876947842</v>
      </c>
      <c r="G5">
        <f>IF($B$2=1,'13_bus'!D5,IF($B$2=2,'34_bus'!D5,))</f>
        <v>332.66808267024578</v>
      </c>
      <c r="H5">
        <f>IF($B$2=1,'13_bus'!E5,IF($B$2=2,'34_bus'!E5,))</f>
        <v>0</v>
      </c>
      <c r="J5">
        <f>IF($B$2=1,'13_bus'!G5,IF($B$2=2,'34_bus'!G5,))</f>
        <v>2</v>
      </c>
      <c r="K5">
        <f>IF($B$2=1,'13_bus'!H5,IF($B$2=2,'34_bus'!H5,))</f>
        <v>2</v>
      </c>
      <c r="L5">
        <f>IF($B$2=1,'13_bus'!I5,IF($B$2=2,'34_bus'!I5,))</f>
        <v>8.2077090876947842</v>
      </c>
      <c r="M5">
        <f>IF($B$2=1,'13_bus'!J5,IF($B$2=2,'34_bus'!J5,))</f>
        <v>332.66808267024578</v>
      </c>
      <c r="N5">
        <f>IF($B$2=1,'13_bus'!K5,IF($B$2=2,'34_bus'!K5,))</f>
        <v>0</v>
      </c>
      <c r="P5">
        <f>IF($B$2=1,'13_bus'!M5,IF($B$2=2,'34_bus'!M5,))</f>
        <v>2</v>
      </c>
      <c r="Q5">
        <f>IF($B$2=1,'13_bus'!N5,IF($B$2=2,'34_bus'!N5,))</f>
        <v>2</v>
      </c>
      <c r="R5">
        <f>IF($B$2=1,'13_bus'!O5,IF($B$2=2,'34_bus'!O5,))</f>
        <v>8.2077090876947842</v>
      </c>
      <c r="S5">
        <f>IF($B$2=1,'13_bus'!P5,IF($B$2=2,'34_bus'!P5,))</f>
        <v>332.66808267024578</v>
      </c>
      <c r="T5">
        <f>IF($B$2=1,'13_bus'!Q5,IF($B$2=2,'34_bus'!Q5,))</f>
        <v>0</v>
      </c>
      <c r="V5">
        <f t="shared" si="1"/>
        <v>2</v>
      </c>
      <c r="W5">
        <f t="shared" si="2"/>
        <v>2</v>
      </c>
      <c r="X5">
        <f t="shared" si="3"/>
        <v>8.2077090876947842</v>
      </c>
      <c r="Y5">
        <f t="shared" si="4"/>
        <v>332.66808267024578</v>
      </c>
      <c r="Z5">
        <f t="shared" si="5"/>
        <v>0</v>
      </c>
    </row>
    <row r="6" spans="1:26" x14ac:dyDescent="0.25">
      <c r="A6" t="s">
        <v>10</v>
      </c>
      <c r="D6">
        <f>IF($B$2=1,'13_bus'!A6,IF($B$2=2,'34_bus'!A6,))</f>
        <v>3</v>
      </c>
      <c r="E6">
        <f>IF($B$2=1,'13_bus'!B6,IF($B$2=2,'34_bus'!B6,))</f>
        <v>3</v>
      </c>
      <c r="F6">
        <f>IF($B$2=1,'13_bus'!C6,IF($B$2=2,'34_bus'!C6,))</f>
        <v>9.6104167836015026</v>
      </c>
      <c r="G6">
        <f>IF($B$2=1,'13_bus'!D6,IF($B$2=2,'34_bus'!D6,))</f>
        <v>369.69176235083762</v>
      </c>
      <c r="H6">
        <f>IF($B$2=1,'13_bus'!E6,IF($B$2=2,'34_bus'!E6,))</f>
        <v>0</v>
      </c>
      <c r="J6">
        <f>IF($B$2=1,'13_bus'!G6,IF($B$2=2,'34_bus'!G6,))</f>
        <v>3</v>
      </c>
      <c r="K6">
        <f>IF($B$2=1,'13_bus'!H6,IF($B$2=2,'34_bus'!H6,))</f>
        <v>3</v>
      </c>
      <c r="L6">
        <f>IF($B$2=1,'13_bus'!I6,IF($B$2=2,'34_bus'!I6,))</f>
        <v>9.6104167836015026</v>
      </c>
      <c r="M6">
        <f>IF($B$2=1,'13_bus'!J6,IF($B$2=2,'34_bus'!J6,))</f>
        <v>369.69176235083762</v>
      </c>
      <c r="N6">
        <f>IF($B$2=1,'13_bus'!K6,IF($B$2=2,'34_bus'!K6,))</f>
        <v>0</v>
      </c>
      <c r="P6">
        <f>IF($B$2=1,'13_bus'!M6,IF($B$2=2,'34_bus'!M6,))</f>
        <v>3</v>
      </c>
      <c r="Q6">
        <f>IF($B$2=1,'13_bus'!N6,IF($B$2=2,'34_bus'!N6,))</f>
        <v>3</v>
      </c>
      <c r="R6">
        <f>IF($B$2=1,'13_bus'!O6,IF($B$2=2,'34_bus'!O6,))</f>
        <v>9.6104167836015026</v>
      </c>
      <c r="S6">
        <f>IF($B$2=1,'13_bus'!P6,IF($B$2=2,'34_bus'!P6,))</f>
        <v>369.69176235083762</v>
      </c>
      <c r="T6">
        <f>IF($B$2=1,'13_bus'!Q6,IF($B$2=2,'34_bus'!Q6,))</f>
        <v>0</v>
      </c>
      <c r="V6">
        <f t="shared" si="1"/>
        <v>3</v>
      </c>
      <c r="W6">
        <f t="shared" si="2"/>
        <v>3</v>
      </c>
      <c r="X6">
        <f t="shared" si="3"/>
        <v>9.6104167836015026</v>
      </c>
      <c r="Y6">
        <f t="shared" si="4"/>
        <v>369.69176235083762</v>
      </c>
      <c r="Z6">
        <f t="shared" si="5"/>
        <v>0</v>
      </c>
    </row>
    <row r="7" spans="1:26" x14ac:dyDescent="0.25">
      <c r="A7" t="s">
        <v>11</v>
      </c>
      <c r="D7">
        <f>IF($B$2=1,'13_bus'!A7,IF($B$2=2,'34_bus'!A7,))</f>
        <v>4</v>
      </c>
      <c r="E7">
        <f>IF($B$2=1,'13_bus'!B7,IF($B$2=2,'34_bus'!B7,))</f>
        <v>4</v>
      </c>
      <c r="F7">
        <f>IF($B$2=1,'13_bus'!C7,IF($B$2=2,'34_bus'!C7,))</f>
        <v>8.6482890101099468</v>
      </c>
      <c r="G7">
        <f>IF($B$2=1,'13_bus'!D7,IF($B$2=2,'34_bus'!D7,))</f>
        <v>345.00662089784129</v>
      </c>
      <c r="H7">
        <f>IF($B$2=1,'13_bus'!E7,IF($B$2=2,'34_bus'!E7,))</f>
        <v>0</v>
      </c>
      <c r="J7">
        <f>IF($B$2=1,'13_bus'!G7,IF($B$2=2,'34_bus'!G7,))</f>
        <v>4</v>
      </c>
      <c r="K7">
        <f>IF($B$2=1,'13_bus'!H7,IF($B$2=2,'34_bus'!H7,))</f>
        <v>4</v>
      </c>
      <c r="L7">
        <f>IF($B$2=1,'13_bus'!I7,IF($B$2=2,'34_bus'!I7,))</f>
        <v>8.6482890101099468</v>
      </c>
      <c r="M7">
        <f>IF($B$2=1,'13_bus'!J7,IF($B$2=2,'34_bus'!J7,))</f>
        <v>345.00662089784129</v>
      </c>
      <c r="N7">
        <f>IF($B$2=1,'13_bus'!K7,IF($B$2=2,'34_bus'!K7,))</f>
        <v>0</v>
      </c>
      <c r="P7">
        <f>IF($B$2=1,'13_bus'!M7,IF($B$2=2,'34_bus'!M7,))</f>
        <v>4</v>
      </c>
      <c r="Q7">
        <f>IF($B$2=1,'13_bus'!N7,IF($B$2=2,'34_bus'!N7,))</f>
        <v>4</v>
      </c>
      <c r="R7">
        <f>IF($B$2=1,'13_bus'!O7,IF($B$2=2,'34_bus'!O7,))</f>
        <v>8.6482890101099468</v>
      </c>
      <c r="S7">
        <f>IF($B$2=1,'13_bus'!P7,IF($B$2=2,'34_bus'!P7,))</f>
        <v>345.00662089784129</v>
      </c>
      <c r="T7">
        <f>IF($B$2=1,'13_bus'!Q7,IF($B$2=2,'34_bus'!Q7,))</f>
        <v>0</v>
      </c>
      <c r="V7">
        <f t="shared" si="1"/>
        <v>4</v>
      </c>
      <c r="W7">
        <f t="shared" si="2"/>
        <v>4</v>
      </c>
      <c r="X7">
        <f t="shared" si="3"/>
        <v>8.6482890101099468</v>
      </c>
      <c r="Y7">
        <f t="shared" si="4"/>
        <v>345.00662089784129</v>
      </c>
      <c r="Z7">
        <f t="shared" si="5"/>
        <v>0</v>
      </c>
    </row>
    <row r="8" spans="1:26" x14ac:dyDescent="0.25">
      <c r="A8" t="s">
        <v>12</v>
      </c>
      <c r="D8">
        <f>IF($B$2=1,'13_bus'!A8,IF($B$2=2,'34_bus'!A8,))</f>
        <v>5</v>
      </c>
      <c r="E8">
        <f>IF($B$2=1,'13_bus'!B8,IF($B$2=2,'34_bus'!B8,))</f>
        <v>5</v>
      </c>
      <c r="F8">
        <f>IF($B$2=1,'13_bus'!C8,IF($B$2=2,'34_bus'!C8,))</f>
        <v>9.6104167836015026</v>
      </c>
      <c r="G8">
        <f>IF($B$2=1,'13_bus'!D8,IF($B$2=2,'34_bus'!D8,))</f>
        <v>369.69176235083762</v>
      </c>
      <c r="H8">
        <f>IF($B$2=1,'13_bus'!E8,IF($B$2=2,'34_bus'!E8,))</f>
        <v>0</v>
      </c>
      <c r="J8">
        <f>IF($B$2=1,'13_bus'!G8,IF($B$2=2,'34_bus'!G8,))</f>
        <v>5</v>
      </c>
      <c r="K8">
        <f>IF($B$2=1,'13_bus'!H8,IF($B$2=2,'34_bus'!H8,))</f>
        <v>5</v>
      </c>
      <c r="L8">
        <f>IF($B$2=1,'13_bus'!I8,IF($B$2=2,'34_bus'!I8,))</f>
        <v>9.6104167836015026</v>
      </c>
      <c r="M8">
        <f>IF($B$2=1,'13_bus'!J8,IF($B$2=2,'34_bus'!J8,))</f>
        <v>369.69176235083762</v>
      </c>
      <c r="N8">
        <f>IF($B$2=1,'13_bus'!K8,IF($B$2=2,'34_bus'!K8,))</f>
        <v>0</v>
      </c>
      <c r="P8">
        <f>IF($B$2=1,'13_bus'!M8,IF($B$2=2,'34_bus'!M8,))</f>
        <v>5</v>
      </c>
      <c r="Q8">
        <f>IF($B$2=1,'13_bus'!N8,IF($B$2=2,'34_bus'!N8,))</f>
        <v>5</v>
      </c>
      <c r="R8">
        <f>IF($B$2=1,'13_bus'!O8,IF($B$2=2,'34_bus'!O8,))</f>
        <v>9.6104167836015026</v>
      </c>
      <c r="S8">
        <f>IF($B$2=1,'13_bus'!P8,IF($B$2=2,'34_bus'!P8,))</f>
        <v>369.69176235083762</v>
      </c>
      <c r="T8">
        <f>IF($B$2=1,'13_bus'!Q8,IF($B$2=2,'34_bus'!Q8,))</f>
        <v>0</v>
      </c>
      <c r="V8">
        <f t="shared" si="1"/>
        <v>5</v>
      </c>
      <c r="W8">
        <f t="shared" si="2"/>
        <v>5</v>
      </c>
      <c r="X8">
        <f t="shared" si="3"/>
        <v>9.6104167836015026</v>
      </c>
      <c r="Y8">
        <f t="shared" si="4"/>
        <v>369.69176235083762</v>
      </c>
      <c r="Z8">
        <f t="shared" si="5"/>
        <v>0</v>
      </c>
    </row>
    <row r="9" spans="1:26" x14ac:dyDescent="0.25">
      <c r="D9">
        <f>IF($B$2=1,'13_bus'!A9,IF($B$2=2,'34_bus'!A9,))</f>
        <v>6</v>
      </c>
      <c r="E9">
        <f>IF($B$2=1,'13_bus'!B9,IF($B$2=2,'34_bus'!B9,))</f>
        <v>6</v>
      </c>
      <c r="F9">
        <f>IF($B$2=1,'13_bus'!C9,IF($B$2=2,'34_bus'!C9,))</f>
        <v>15.9588873427025</v>
      </c>
      <c r="G9">
        <f>IF($B$2=1,'13_bus'!D9,IF($B$2=2,'34_bus'!D9,))</f>
        <v>494.30814223732142</v>
      </c>
      <c r="H9">
        <f>IF($B$2=1,'13_bus'!E9,IF($B$2=2,'34_bus'!E9,))</f>
        <v>0</v>
      </c>
      <c r="J9">
        <f>IF($B$2=1,'13_bus'!G9,IF($B$2=2,'34_bus'!G9,))</f>
        <v>6</v>
      </c>
      <c r="K9">
        <f>IF($B$2=1,'13_bus'!H9,IF($B$2=2,'34_bus'!H9,))</f>
        <v>6</v>
      </c>
      <c r="L9">
        <f>IF($B$2=1,'13_bus'!I9,IF($B$2=2,'34_bus'!I9,))</f>
        <v>15.9588873427025</v>
      </c>
      <c r="M9">
        <f>IF($B$2=1,'13_bus'!J9,IF($B$2=2,'34_bus'!J9,))</f>
        <v>494.30814223732142</v>
      </c>
      <c r="N9">
        <f>IF($B$2=1,'13_bus'!K9,IF($B$2=2,'34_bus'!K9,))</f>
        <v>0</v>
      </c>
      <c r="P9">
        <f>IF($B$2=1,'13_bus'!M9,IF($B$2=2,'34_bus'!M9,))</f>
        <v>6</v>
      </c>
      <c r="Q9">
        <f>IF($B$2=1,'13_bus'!N9,IF($B$2=2,'34_bus'!N9,))</f>
        <v>6</v>
      </c>
      <c r="R9">
        <f>IF($B$2=1,'13_bus'!O9,IF($B$2=2,'34_bus'!O9,))</f>
        <v>15.804076089460191</v>
      </c>
      <c r="S9">
        <f>IF($B$2=1,'13_bus'!P9,IF($B$2=2,'34_bus'!P9,))</f>
        <v>491.56793730252718</v>
      </c>
      <c r="T9">
        <f>IF($B$2=1,'13_bus'!Q9,IF($B$2=2,'34_bus'!Q9,))</f>
        <v>0</v>
      </c>
      <c r="V9">
        <f t="shared" si="1"/>
        <v>6</v>
      </c>
      <c r="W9">
        <f t="shared" si="2"/>
        <v>6</v>
      </c>
      <c r="X9">
        <f t="shared" si="3"/>
        <v>15.804076089460191</v>
      </c>
      <c r="Y9">
        <f t="shared" si="4"/>
        <v>491.56793730252718</v>
      </c>
      <c r="Z9">
        <f t="shared" si="5"/>
        <v>0</v>
      </c>
    </row>
    <row r="10" spans="1:26" x14ac:dyDescent="0.25">
      <c r="D10">
        <f>IF($B$2=1,'13_bus'!A10,IF($B$2=2,'34_bus'!A10,))</f>
        <v>7</v>
      </c>
      <c r="E10">
        <f>IF($B$2=1,'13_bus'!B10,IF($B$2=2,'34_bus'!B10,))</f>
        <v>7</v>
      </c>
      <c r="F10">
        <f>IF($B$2=1,'13_bus'!C10,IF($B$2=2,'34_bus'!C10,))</f>
        <v>30.388529556938309</v>
      </c>
      <c r="G10">
        <f>IF($B$2=1,'13_bus'!D10,IF($B$2=2,'34_bus'!D10,))</f>
        <v>683.52888193678746</v>
      </c>
      <c r="H10">
        <f>IF($B$2=1,'13_bus'!E10,IF($B$2=2,'34_bus'!E10,))</f>
        <v>0</v>
      </c>
      <c r="J10">
        <f>IF($B$2=1,'13_bus'!G10,IF($B$2=2,'34_bus'!G10,))</f>
        <v>7</v>
      </c>
      <c r="K10">
        <f>IF($B$2=1,'13_bus'!H10,IF($B$2=2,'34_bus'!H10,))</f>
        <v>7</v>
      </c>
      <c r="L10">
        <f>IF($B$2=1,'13_bus'!I10,IF($B$2=2,'34_bus'!I10,))</f>
        <v>30.242390173806239</v>
      </c>
      <c r="M10">
        <f>IF($B$2=1,'13_bus'!J10,IF($B$2=2,'34_bus'!J10,))</f>
        <v>681.66587775355868</v>
      </c>
      <c r="N10">
        <f>IF($B$2=1,'13_bus'!K10,IF($B$2=2,'34_bus'!K10,))</f>
        <v>0</v>
      </c>
      <c r="P10">
        <f>IF($B$2=1,'13_bus'!M10,IF($B$2=2,'34_bus'!M10,))</f>
        <v>7</v>
      </c>
      <c r="Q10">
        <f>IF($B$2=1,'13_bus'!N10,IF($B$2=2,'34_bus'!N10,))</f>
        <v>7</v>
      </c>
      <c r="R10">
        <f>IF($B$2=1,'13_bus'!O10,IF($B$2=2,'34_bus'!O10,))</f>
        <v>29.423050043569429</v>
      </c>
      <c r="S10">
        <f>IF($B$2=1,'13_bus'!P10,IF($B$2=2,'34_bus'!P10,))</f>
        <v>671.07627332710058</v>
      </c>
      <c r="T10">
        <f>IF($B$2=1,'13_bus'!Q10,IF($B$2=2,'34_bus'!Q10,))</f>
        <v>0</v>
      </c>
      <c r="V10">
        <f t="shared" si="1"/>
        <v>7</v>
      </c>
      <c r="W10">
        <f t="shared" si="2"/>
        <v>7</v>
      </c>
      <c r="X10">
        <f t="shared" si="3"/>
        <v>29.423050043569429</v>
      </c>
      <c r="Y10">
        <f t="shared" si="4"/>
        <v>671.07627332710058</v>
      </c>
      <c r="Z10">
        <f t="shared" si="5"/>
        <v>0</v>
      </c>
    </row>
    <row r="11" spans="1:26" x14ac:dyDescent="0.25">
      <c r="D11">
        <f>IF($B$2=1,'13_bus'!A11,IF($B$2=2,'34_bus'!A11,))</f>
        <v>8</v>
      </c>
      <c r="E11">
        <f>IF($B$2=1,'13_bus'!B11,IF($B$2=2,'34_bus'!B11,))</f>
        <v>8</v>
      </c>
      <c r="F11">
        <f>IF($B$2=1,'13_bus'!C11,IF($B$2=2,'34_bus'!C11,))</f>
        <v>36.480460471624298</v>
      </c>
      <c r="G11">
        <f>IF($B$2=1,'13_bus'!D11,IF($B$2=2,'34_bus'!D11,))</f>
        <v>744.93098017111879</v>
      </c>
      <c r="H11">
        <f>IF($B$2=1,'13_bus'!E11,IF($B$2=2,'34_bus'!E11,))</f>
        <v>0</v>
      </c>
      <c r="J11">
        <f>IF($B$2=1,'13_bus'!G11,IF($B$2=2,'34_bus'!G11,))</f>
        <v>8</v>
      </c>
      <c r="K11">
        <f>IF($B$2=1,'13_bus'!H11,IF($B$2=2,'34_bus'!H11,))</f>
        <v>8</v>
      </c>
      <c r="L11">
        <f>IF($B$2=1,'13_bus'!I11,IF($B$2=2,'34_bus'!I11,))</f>
        <v>36.178470699964627</v>
      </c>
      <c r="M11">
        <f>IF($B$2=1,'13_bus'!J11,IF($B$2=2,'34_bus'!J11,))</f>
        <v>741.40062648464379</v>
      </c>
      <c r="N11">
        <f>IF($B$2=1,'13_bus'!K11,IF($B$2=2,'34_bus'!K11,))</f>
        <v>0</v>
      </c>
      <c r="P11">
        <f>IF($B$2=1,'13_bus'!M11,IF($B$2=2,'34_bus'!M11,))</f>
        <v>8</v>
      </c>
      <c r="Q11">
        <f>IF($B$2=1,'13_bus'!N11,IF($B$2=2,'34_bus'!N11,))</f>
        <v>8</v>
      </c>
      <c r="R11">
        <f>IF($B$2=1,'13_bus'!O11,IF($B$2=2,'34_bus'!O11,))</f>
        <v>34.547564795144801</v>
      </c>
      <c r="S11">
        <f>IF($B$2=1,'13_bus'!P11,IF($B$2=2,'34_bus'!P11,))</f>
        <v>721.75841939270674</v>
      </c>
      <c r="T11">
        <f>IF($B$2=1,'13_bus'!Q11,IF($B$2=2,'34_bus'!Q11,))</f>
        <v>0</v>
      </c>
      <c r="V11">
        <f t="shared" si="1"/>
        <v>8</v>
      </c>
      <c r="W11">
        <f t="shared" si="2"/>
        <v>8</v>
      </c>
      <c r="X11">
        <f t="shared" si="3"/>
        <v>34.547564795144801</v>
      </c>
      <c r="Y11">
        <f t="shared" si="4"/>
        <v>721.75841939270674</v>
      </c>
      <c r="Z11">
        <f t="shared" si="5"/>
        <v>0</v>
      </c>
    </row>
    <row r="12" spans="1:26" x14ac:dyDescent="0.25">
      <c r="D12">
        <f>IF($B$2=1,'13_bus'!A12,IF($B$2=2,'34_bus'!A12,))</f>
        <v>9</v>
      </c>
      <c r="E12">
        <f>IF($B$2=1,'13_bus'!B12,IF($B$2=2,'34_bus'!B12,))</f>
        <v>9</v>
      </c>
      <c r="F12">
        <f>IF($B$2=1,'13_bus'!C12,IF($B$2=2,'34_bus'!C12,))</f>
        <v>24.90522361434336</v>
      </c>
      <c r="G12">
        <f>IF($B$2=1,'13_bus'!D12,IF($B$2=2,'34_bus'!D12,))</f>
        <v>619.30424216608014</v>
      </c>
      <c r="H12">
        <f>IF($B$2=1,'13_bus'!E12,IF($B$2=2,'34_bus'!E12,))</f>
        <v>0</v>
      </c>
      <c r="J12">
        <f>IF($B$2=1,'13_bus'!G12,IF($B$2=2,'34_bus'!G12,))</f>
        <v>9</v>
      </c>
      <c r="K12">
        <f>IF($B$2=1,'13_bus'!H12,IF($B$2=2,'34_bus'!H12,))</f>
        <v>9</v>
      </c>
      <c r="L12">
        <f>IF($B$2=1,'13_bus'!I12,IF($B$2=2,'34_bus'!I12,))</f>
        <v>24.498173022960259</v>
      </c>
      <c r="M12">
        <f>IF($B$2=1,'13_bus'!J12,IF($B$2=2,'34_bus'!J12,))</f>
        <v>613.54901231981501</v>
      </c>
      <c r="N12">
        <f>IF($B$2=1,'13_bus'!K12,IF($B$2=2,'34_bus'!K12,))</f>
        <v>0</v>
      </c>
      <c r="P12">
        <f>IF($B$2=1,'13_bus'!M12,IF($B$2=2,'34_bus'!M12,))</f>
        <v>9</v>
      </c>
      <c r="Q12">
        <f>IF($B$2=1,'13_bus'!N12,IF($B$2=2,'34_bus'!N12,))</f>
        <v>9</v>
      </c>
      <c r="R12">
        <f>IF($B$2=1,'13_bus'!O12,IF($B$2=2,'34_bus'!O12,))</f>
        <v>22.278802636254291</v>
      </c>
      <c r="S12">
        <f>IF($B$2=1,'13_bus'!P12,IF($B$2=2,'34_bus'!P12,))</f>
        <v>580.62679389985851</v>
      </c>
      <c r="T12">
        <f>IF($B$2=1,'13_bus'!Q12,IF($B$2=2,'34_bus'!Q12,))</f>
        <v>0</v>
      </c>
      <c r="V12">
        <f t="shared" si="1"/>
        <v>9</v>
      </c>
      <c r="W12">
        <f t="shared" si="2"/>
        <v>9</v>
      </c>
      <c r="X12">
        <f t="shared" si="3"/>
        <v>22.278802636254291</v>
      </c>
      <c r="Y12">
        <f t="shared" si="4"/>
        <v>580.62679389985851</v>
      </c>
      <c r="Z12">
        <f t="shared" si="5"/>
        <v>0</v>
      </c>
    </row>
    <row r="13" spans="1:26" x14ac:dyDescent="0.25">
      <c r="D13">
        <f>IF($B$2=1,'13_bus'!A13,IF($B$2=2,'34_bus'!A13,))</f>
        <v>10</v>
      </c>
      <c r="E13">
        <f>IF($B$2=1,'13_bus'!B13,IF($B$2=2,'34_bus'!B13,))</f>
        <v>10</v>
      </c>
      <c r="F13">
        <f>IF($B$2=1,'13_bus'!C13,IF($B$2=2,'34_bus'!C13,))</f>
        <v>9.6104167836015026</v>
      </c>
      <c r="G13">
        <f>IF($B$2=1,'13_bus'!D13,IF($B$2=2,'34_bus'!D13,))</f>
        <v>369.69176235083762</v>
      </c>
      <c r="H13">
        <f>IF($B$2=1,'13_bus'!E13,IF($B$2=2,'34_bus'!E13,))</f>
        <v>0</v>
      </c>
      <c r="J13">
        <f>IF($B$2=1,'13_bus'!G13,IF($B$2=2,'34_bus'!G13,))</f>
        <v>10</v>
      </c>
      <c r="K13">
        <f>IF($B$2=1,'13_bus'!H13,IF($B$2=2,'34_bus'!H13,))</f>
        <v>10</v>
      </c>
      <c r="L13">
        <f>IF($B$2=1,'13_bus'!I13,IF($B$2=2,'34_bus'!I13,))</f>
        <v>9.1960029331720126</v>
      </c>
      <c r="M13">
        <f>IF($B$2=1,'13_bus'!J13,IF($B$2=2,'34_bus'!J13,))</f>
        <v>359.67948305383402</v>
      </c>
      <c r="N13">
        <f>IF($B$2=1,'13_bus'!K13,IF($B$2=2,'34_bus'!K13,))</f>
        <v>0</v>
      </c>
      <c r="P13">
        <f>IF($B$2=1,'13_bus'!M13,IF($B$2=2,'34_bus'!M13,))</f>
        <v>10</v>
      </c>
      <c r="Q13">
        <f>IF($B$2=1,'13_bus'!N13,IF($B$2=2,'34_bus'!N13,))</f>
        <v>10</v>
      </c>
      <c r="R13">
        <f>IF($B$2=1,'13_bus'!O13,IF($B$2=2,'34_bus'!O13,))</f>
        <v>7.1426984543112626</v>
      </c>
      <c r="S13">
        <f>IF($B$2=1,'13_bus'!P13,IF($B$2=2,'34_bus'!P13,))</f>
        <v>302.00185406462379</v>
      </c>
      <c r="T13">
        <f>IF($B$2=1,'13_bus'!Q13,IF($B$2=2,'34_bus'!Q13,))</f>
        <v>0</v>
      </c>
      <c r="V13">
        <f t="shared" si="1"/>
        <v>10</v>
      </c>
      <c r="W13">
        <f t="shared" si="2"/>
        <v>10</v>
      </c>
      <c r="X13">
        <f t="shared" si="3"/>
        <v>7.1426984543112626</v>
      </c>
      <c r="Y13">
        <f t="shared" si="4"/>
        <v>302.00185406462379</v>
      </c>
      <c r="Z13">
        <f t="shared" si="5"/>
        <v>0</v>
      </c>
    </row>
    <row r="14" spans="1:26" x14ac:dyDescent="0.25">
      <c r="D14">
        <f>IF($B$2=1,'13_bus'!A14,IF($B$2=2,'34_bus'!A14,))</f>
        <v>11</v>
      </c>
      <c r="E14">
        <f>IF($B$2=1,'13_bus'!B14,IF($B$2=2,'34_bus'!B14,))</f>
        <v>11</v>
      </c>
      <c r="F14">
        <f>IF($B$2=1,'13_bus'!C14,IF($B$2=2,'34_bus'!C14,))</f>
        <v>12.455437280293699</v>
      </c>
      <c r="G14">
        <f>IF($B$2=1,'13_bus'!D14,IF($B$2=2,'34_bus'!D14,))</f>
        <v>432.71822556385553</v>
      </c>
      <c r="H14">
        <f>IF($B$2=1,'13_bus'!E14,IF($B$2=2,'34_bus'!E14,))</f>
        <v>0</v>
      </c>
      <c r="J14">
        <f>IF($B$2=1,'13_bus'!G14,IF($B$2=2,'34_bus'!G14,))</f>
        <v>11</v>
      </c>
      <c r="K14">
        <f>IF($B$2=1,'13_bus'!H14,IF($B$2=2,'34_bus'!H14,))</f>
        <v>11</v>
      </c>
      <c r="L14">
        <f>IF($B$2=1,'13_bus'!I14,IF($B$2=2,'34_bus'!I14,))</f>
        <v>11.771031223805799</v>
      </c>
      <c r="M14">
        <f>IF($B$2=1,'13_bus'!J14,IF($B$2=2,'34_bus'!J14,))</f>
        <v>418.53758633657168</v>
      </c>
      <c r="N14">
        <f>IF($B$2=1,'13_bus'!K14,IF($B$2=2,'34_bus'!K14,))</f>
        <v>0</v>
      </c>
      <c r="P14">
        <f>IF($B$2=1,'13_bus'!M14,IF($B$2=2,'34_bus'!M14,))</f>
        <v>11</v>
      </c>
      <c r="Q14">
        <f>IF($B$2=1,'13_bus'!N14,IF($B$2=2,'34_bus'!N14,))</f>
        <v>11</v>
      </c>
      <c r="R14">
        <f>IF($B$2=1,'13_bus'!O14,IF($B$2=2,'34_bus'!O14,))</f>
        <v>8.4818626797244505</v>
      </c>
      <c r="S14">
        <f>IF($B$2=1,'13_bus'!P14,IF($B$2=2,'34_bus'!P14,))</f>
        <v>336.30252804858122</v>
      </c>
      <c r="T14">
        <f>IF($B$2=1,'13_bus'!Q14,IF($B$2=2,'34_bus'!Q14,))</f>
        <v>0</v>
      </c>
      <c r="V14">
        <f t="shared" si="1"/>
        <v>11</v>
      </c>
      <c r="W14">
        <f t="shared" si="2"/>
        <v>11</v>
      </c>
      <c r="X14">
        <f t="shared" si="3"/>
        <v>8.4818626797244505</v>
      </c>
      <c r="Y14">
        <f t="shared" si="4"/>
        <v>336.30252804858122</v>
      </c>
      <c r="Z14">
        <f t="shared" si="5"/>
        <v>0</v>
      </c>
    </row>
    <row r="15" spans="1:26" x14ac:dyDescent="0.25">
      <c r="D15">
        <f>IF($B$2=1,'13_bus'!A15,IF($B$2=2,'34_bus'!A15,))</f>
        <v>12</v>
      </c>
      <c r="E15">
        <f>IF($B$2=1,'13_bus'!B15,IF($B$2=2,'34_bus'!B15,))</f>
        <v>12</v>
      </c>
      <c r="F15">
        <f>IF($B$2=1,'13_bus'!C15,IF($B$2=2,'34_bus'!C15,))</f>
        <v>15.9588873427025</v>
      </c>
      <c r="G15">
        <f>IF($B$2=1,'13_bus'!D15,IF($B$2=2,'34_bus'!D15,))</f>
        <v>494.30814223732142</v>
      </c>
      <c r="H15">
        <f>IF($B$2=1,'13_bus'!E15,IF($B$2=2,'34_bus'!E15,))</f>
        <v>0</v>
      </c>
      <c r="J15">
        <f>IF($B$2=1,'13_bus'!G15,IF($B$2=2,'34_bus'!G15,))</f>
        <v>12</v>
      </c>
      <c r="K15">
        <f>IF($B$2=1,'13_bus'!H15,IF($B$2=2,'34_bus'!H15,))</f>
        <v>12</v>
      </c>
      <c r="L15">
        <f>IF($B$2=1,'13_bus'!I15,IF($B$2=2,'34_bus'!I15,))</f>
        <v>15.01506687043811</v>
      </c>
      <c r="M15">
        <f>IF($B$2=1,'13_bus'!J15,IF($B$2=2,'34_bus'!J15,))</f>
        <v>477.2308438199957</v>
      </c>
      <c r="N15">
        <f>IF($B$2=1,'13_bus'!K15,IF($B$2=2,'34_bus'!K15,))</f>
        <v>0</v>
      </c>
      <c r="P15">
        <f>IF($B$2=1,'13_bus'!M15,IF($B$2=2,'34_bus'!M15,))</f>
        <v>12</v>
      </c>
      <c r="Q15">
        <f>IF($B$2=1,'13_bus'!N15,IF($B$2=2,'34_bus'!N15,))</f>
        <v>12</v>
      </c>
      <c r="R15">
        <f>IF($B$2=1,'13_bus'!O15,IF($B$2=2,'34_bus'!O15,))</f>
        <v>10.512346237090419</v>
      </c>
      <c r="S15">
        <f>IF($B$2=1,'13_bus'!P15,IF($B$2=2,'34_bus'!P15,))</f>
        <v>377.76061226063229</v>
      </c>
      <c r="T15">
        <f>IF($B$2=1,'13_bus'!Q15,IF($B$2=2,'34_bus'!Q15,))</f>
        <v>0</v>
      </c>
      <c r="V15">
        <f t="shared" si="1"/>
        <v>12</v>
      </c>
      <c r="W15">
        <f t="shared" si="2"/>
        <v>12</v>
      </c>
      <c r="X15">
        <f t="shared" si="3"/>
        <v>10.512346237090419</v>
      </c>
      <c r="Y15">
        <f t="shared" si="4"/>
        <v>377.76061226063229</v>
      </c>
      <c r="Z15">
        <f t="shared" si="5"/>
        <v>0</v>
      </c>
    </row>
    <row r="16" spans="1:26" x14ac:dyDescent="0.25">
      <c r="D16">
        <f>IF($B$2=1,'13_bus'!A16,IF($B$2=2,'34_bus'!A16,))</f>
        <v>13</v>
      </c>
      <c r="E16">
        <f>IF($B$2=1,'13_bus'!B16,IF($B$2=2,'34_bus'!B16,))</f>
        <v>13</v>
      </c>
      <c r="F16">
        <f>IF($B$2=1,'13_bus'!C16,IF($B$2=2,'34_bus'!C16,))</f>
        <v>20.09520130602321</v>
      </c>
      <c r="G16">
        <f>IF($B$2=1,'13_bus'!D16,IF($B$2=2,'34_bus'!D16,))</f>
        <v>557.5890612951506</v>
      </c>
      <c r="H16">
        <f>IF($B$2=1,'13_bus'!E16,IF($B$2=2,'34_bus'!E16,))</f>
        <v>0</v>
      </c>
      <c r="J16">
        <f>IF($B$2=1,'13_bus'!G16,IF($B$2=2,'34_bus'!G16,))</f>
        <v>13</v>
      </c>
      <c r="K16">
        <f>IF($B$2=1,'13_bus'!H16,IF($B$2=2,'34_bus'!H16,))</f>
        <v>13</v>
      </c>
      <c r="L16">
        <f>IF($B$2=1,'13_bus'!I16,IF($B$2=2,'34_bus'!I16,))</f>
        <v>18.9860568577927</v>
      </c>
      <c r="M16">
        <f>IF($B$2=1,'13_bus'!J16,IF($B$2=2,'34_bus'!J16,))</f>
        <v>539.80897853279089</v>
      </c>
      <c r="N16">
        <f>IF($B$2=1,'13_bus'!K16,IF($B$2=2,'34_bus'!K16,))</f>
        <v>0</v>
      </c>
      <c r="P16">
        <f>IF($B$2=1,'13_bus'!M16,IF($B$2=2,'34_bus'!M16,))</f>
        <v>13</v>
      </c>
      <c r="Q16">
        <f>IF($B$2=1,'13_bus'!N16,IF($B$2=2,'34_bus'!N16,))</f>
        <v>13</v>
      </c>
      <c r="R16">
        <f>IF($B$2=1,'13_bus'!O16,IF($B$2=2,'34_bus'!O16,))</f>
        <v>13.650462396977449</v>
      </c>
      <c r="S16">
        <f>IF($B$2=1,'13_bus'!P16,IF($B$2=2,'34_bus'!P16,))</f>
        <v>434.82682301020952</v>
      </c>
      <c r="T16">
        <f>IF($B$2=1,'13_bus'!Q16,IF($B$2=2,'34_bus'!Q16,))</f>
        <v>0</v>
      </c>
      <c r="V16">
        <f t="shared" si="1"/>
        <v>13</v>
      </c>
      <c r="W16">
        <f t="shared" si="2"/>
        <v>13</v>
      </c>
      <c r="X16">
        <f t="shared" si="3"/>
        <v>13.650462396977449</v>
      </c>
      <c r="Y16">
        <f t="shared" si="4"/>
        <v>434.82682301020952</v>
      </c>
      <c r="Z16">
        <f t="shared" si="5"/>
        <v>0</v>
      </c>
    </row>
    <row r="17" spans="4:26" x14ac:dyDescent="0.25">
      <c r="D17">
        <f>IF($B$2=1,'13_bus'!A17,IF($B$2=2,'34_bus'!A17,))</f>
        <v>14</v>
      </c>
      <c r="E17">
        <f>IF($B$2=1,'13_bus'!B17,IF($B$2=2,'34_bus'!B17,))</f>
        <v>14</v>
      </c>
      <c r="F17">
        <f>IF($B$2=1,'13_bus'!C17,IF($B$2=2,'34_bus'!C17,))</f>
        <v>15.9588873427025</v>
      </c>
      <c r="G17">
        <f>IF($B$2=1,'13_bus'!D17,IF($B$2=2,'34_bus'!D17,))</f>
        <v>494.30814223732142</v>
      </c>
      <c r="H17">
        <f>IF($B$2=1,'13_bus'!E17,IF($B$2=2,'34_bus'!E17,))</f>
        <v>0</v>
      </c>
      <c r="J17">
        <f>IF($B$2=1,'13_bus'!G17,IF($B$2=2,'34_bus'!G17,))</f>
        <v>14</v>
      </c>
      <c r="K17">
        <f>IF($B$2=1,'13_bus'!H17,IF($B$2=2,'34_bus'!H17,))</f>
        <v>14</v>
      </c>
      <c r="L17">
        <f>IF($B$2=1,'13_bus'!I17,IF($B$2=2,'34_bus'!I17,))</f>
        <v>15.02732927919577</v>
      </c>
      <c r="M17">
        <f>IF($B$2=1,'13_bus'!J17,IF($B$2=2,'34_bus'!J17,))</f>
        <v>477.45867770626722</v>
      </c>
      <c r="N17">
        <f>IF($B$2=1,'13_bus'!K17,IF($B$2=2,'34_bus'!K17,))</f>
        <v>0</v>
      </c>
      <c r="P17">
        <f>IF($B$2=1,'13_bus'!M17,IF($B$2=2,'34_bus'!M17,))</f>
        <v>14</v>
      </c>
      <c r="Q17">
        <f>IF($B$2=1,'13_bus'!N17,IF($B$2=2,'34_bus'!N17,))</f>
        <v>14</v>
      </c>
      <c r="R17">
        <f>IF($B$2=1,'13_bus'!O17,IF($B$2=2,'34_bus'!O17,))</f>
        <v>10.57093246979835</v>
      </c>
      <c r="S17">
        <f>IF($B$2=1,'13_bus'!P17,IF($B$2=2,'34_bus'!P17,))</f>
        <v>379.35023177548982</v>
      </c>
      <c r="T17">
        <f>IF($B$2=1,'13_bus'!Q17,IF($B$2=2,'34_bus'!Q17,))</f>
        <v>0</v>
      </c>
      <c r="V17">
        <f t="shared" si="1"/>
        <v>14</v>
      </c>
      <c r="W17">
        <f t="shared" si="2"/>
        <v>14</v>
      </c>
      <c r="X17">
        <f t="shared" si="3"/>
        <v>10.57093246979835</v>
      </c>
      <c r="Y17">
        <f t="shared" si="4"/>
        <v>379.35023177548982</v>
      </c>
      <c r="Z17">
        <f t="shared" si="5"/>
        <v>0</v>
      </c>
    </row>
    <row r="18" spans="4:26" x14ac:dyDescent="0.25">
      <c r="D18">
        <f>IF($B$2=1,'13_bus'!A18,IF($B$2=2,'34_bus'!A18,))</f>
        <v>15</v>
      </c>
      <c r="E18">
        <f>IF($B$2=1,'13_bus'!B18,IF($B$2=2,'34_bus'!B18,))</f>
        <v>15</v>
      </c>
      <c r="F18">
        <f>IF($B$2=1,'13_bus'!C18,IF($B$2=2,'34_bus'!C18,))</f>
        <v>12.455437280293699</v>
      </c>
      <c r="G18">
        <f>IF($B$2=1,'13_bus'!D18,IF($B$2=2,'34_bus'!D18,))</f>
        <v>432.71822556385553</v>
      </c>
      <c r="H18">
        <f>IF($B$2=1,'13_bus'!E18,IF($B$2=2,'34_bus'!E18,))</f>
        <v>0</v>
      </c>
      <c r="J18">
        <f>IF($B$2=1,'13_bus'!G18,IF($B$2=2,'34_bus'!G18,))</f>
        <v>15</v>
      </c>
      <c r="K18">
        <f>IF($B$2=1,'13_bus'!H18,IF($B$2=2,'34_bus'!H18,))</f>
        <v>15</v>
      </c>
      <c r="L18">
        <f>IF($B$2=1,'13_bus'!I18,IF($B$2=2,'34_bus'!I18,))</f>
        <v>11.75745277324234</v>
      </c>
      <c r="M18">
        <f>IF($B$2=1,'13_bus'!J18,IF($B$2=2,'34_bus'!J18,))</f>
        <v>418.24883945696382</v>
      </c>
      <c r="N18">
        <f>IF($B$2=1,'13_bus'!K18,IF($B$2=2,'34_bus'!K18,))</f>
        <v>0</v>
      </c>
      <c r="P18">
        <f>IF($B$2=1,'13_bus'!M18,IF($B$2=2,'34_bus'!M18,))</f>
        <v>15</v>
      </c>
      <c r="Q18">
        <f>IF($B$2=1,'13_bus'!N18,IF($B$2=2,'34_bus'!N18,))</f>
        <v>15</v>
      </c>
      <c r="R18">
        <f>IF($B$2=1,'13_bus'!O18,IF($B$2=2,'34_bus'!O18,))</f>
        <v>8.4162761208927623</v>
      </c>
      <c r="S18">
        <f>IF($B$2=1,'13_bus'!P18,IF($B$2=2,'34_bus'!P18,))</f>
        <v>334.30086341268338</v>
      </c>
      <c r="T18">
        <f>IF($B$2=1,'13_bus'!Q18,IF($B$2=2,'34_bus'!Q18,))</f>
        <v>0</v>
      </c>
      <c r="V18">
        <f t="shared" si="1"/>
        <v>15</v>
      </c>
      <c r="W18">
        <f t="shared" si="2"/>
        <v>15</v>
      </c>
      <c r="X18">
        <f t="shared" si="3"/>
        <v>8.4162761208927623</v>
      </c>
      <c r="Y18">
        <f t="shared" si="4"/>
        <v>334.30086341268338</v>
      </c>
      <c r="Z18">
        <f t="shared" si="5"/>
        <v>0</v>
      </c>
    </row>
    <row r="19" spans="4:26" x14ac:dyDescent="0.25">
      <c r="D19">
        <f>IF($B$2=1,'13_bus'!A19,IF($B$2=2,'34_bus'!A19,))</f>
        <v>16</v>
      </c>
      <c r="E19">
        <f>IF($B$2=1,'13_bus'!B19,IF($B$2=2,'34_bus'!B19,))</f>
        <v>16</v>
      </c>
      <c r="F19">
        <f>IF($B$2=1,'13_bus'!C19,IF($B$2=2,'34_bus'!C19,))</f>
        <v>9.6104167836015026</v>
      </c>
      <c r="G19">
        <f>IF($B$2=1,'13_bus'!D19,IF($B$2=2,'34_bus'!D19,))</f>
        <v>369.69176235083762</v>
      </c>
      <c r="H19">
        <f>IF($B$2=1,'13_bus'!E19,IF($B$2=2,'34_bus'!E19,))</f>
        <v>0</v>
      </c>
      <c r="J19">
        <f>IF($B$2=1,'13_bus'!G19,IF($B$2=2,'34_bus'!G19,))</f>
        <v>16</v>
      </c>
      <c r="K19">
        <f>IF($B$2=1,'13_bus'!H19,IF($B$2=2,'34_bus'!H19,))</f>
        <v>16</v>
      </c>
      <c r="L19">
        <f>IF($B$2=1,'13_bus'!I19,IF($B$2=2,'34_bus'!I19,))</f>
        <v>9.1569521161521283</v>
      </c>
      <c r="M19">
        <f>IF($B$2=1,'13_bus'!J19,IF($B$2=2,'34_bus'!J19,))</f>
        <v>358.71412211499921</v>
      </c>
      <c r="N19">
        <f>IF($B$2=1,'13_bus'!K19,IF($B$2=2,'34_bus'!K19,))</f>
        <v>0</v>
      </c>
      <c r="P19">
        <f>IF($B$2=1,'13_bus'!M19,IF($B$2=2,'34_bus'!M19,))</f>
        <v>16</v>
      </c>
      <c r="Q19">
        <f>IF($B$2=1,'13_bus'!N19,IF($B$2=2,'34_bus'!N19,))</f>
        <v>16</v>
      </c>
      <c r="R19">
        <f>IF($B$2=1,'13_bus'!O19,IF($B$2=2,'34_bus'!O19,))</f>
        <v>6.9433439294370114</v>
      </c>
      <c r="S19">
        <f>IF($B$2=1,'13_bus'!P19,IF($B$2=2,'34_bus'!P19,))</f>
        <v>295.37714644584071</v>
      </c>
      <c r="T19">
        <f>IF($B$2=1,'13_bus'!Q19,IF($B$2=2,'34_bus'!Q19,))</f>
        <v>0</v>
      </c>
      <c r="V19">
        <f t="shared" si="1"/>
        <v>16</v>
      </c>
      <c r="W19">
        <f t="shared" si="2"/>
        <v>16</v>
      </c>
      <c r="X19">
        <f t="shared" si="3"/>
        <v>6.9433439294370114</v>
      </c>
      <c r="Y19">
        <f t="shared" si="4"/>
        <v>295.37714644584071</v>
      </c>
      <c r="Z19">
        <f t="shared" si="5"/>
        <v>0</v>
      </c>
    </row>
    <row r="20" spans="4:26" x14ac:dyDescent="0.25">
      <c r="D20">
        <f>IF($B$2=1,'13_bus'!A20,IF($B$2=2,'34_bus'!A20,))</f>
        <v>17</v>
      </c>
      <c r="E20">
        <f>IF($B$2=1,'13_bus'!B20,IF($B$2=2,'34_bus'!B20,))</f>
        <v>17</v>
      </c>
      <c r="F20">
        <f>IF($B$2=1,'13_bus'!C20,IF($B$2=2,'34_bus'!C20,))</f>
        <v>12.455437280293699</v>
      </c>
      <c r="G20">
        <f>IF($B$2=1,'13_bus'!D20,IF($B$2=2,'34_bus'!D20,))</f>
        <v>432.71822556385553</v>
      </c>
      <c r="H20">
        <f>IF($B$2=1,'13_bus'!E20,IF($B$2=2,'34_bus'!E20,))</f>
        <v>0</v>
      </c>
      <c r="J20">
        <f>IF($B$2=1,'13_bus'!G20,IF($B$2=2,'34_bus'!G20,))</f>
        <v>17</v>
      </c>
      <c r="K20">
        <f>IF($B$2=1,'13_bus'!H20,IF($B$2=2,'34_bus'!H20,))</f>
        <v>17</v>
      </c>
      <c r="L20">
        <f>IF($B$2=1,'13_bus'!I20,IF($B$2=2,'34_bus'!I20,))</f>
        <v>12.01400211264726</v>
      </c>
      <c r="M20">
        <f>IF($B$2=1,'13_bus'!J20,IF($B$2=2,'34_bus'!J20,))</f>
        <v>423.65416149517262</v>
      </c>
      <c r="N20">
        <f>IF($B$2=1,'13_bus'!K20,IF($B$2=2,'34_bus'!K20,))</f>
        <v>0</v>
      </c>
      <c r="P20">
        <f>IF($B$2=1,'13_bus'!M20,IF($B$2=2,'34_bus'!M20,))</f>
        <v>17</v>
      </c>
      <c r="Q20">
        <f>IF($B$2=1,'13_bus'!N20,IF($B$2=2,'34_bus'!N20,))</f>
        <v>17</v>
      </c>
      <c r="R20">
        <f>IF($B$2=1,'13_bus'!O20,IF($B$2=2,'34_bus'!O20,))</f>
        <v>9.7483574880846717</v>
      </c>
      <c r="S20">
        <f>IF($B$2=1,'13_bus'!P20,IF($B$2=2,'34_bus'!P20,))</f>
        <v>371.51919055636262</v>
      </c>
      <c r="T20">
        <f>IF($B$2=1,'13_bus'!Q20,IF($B$2=2,'34_bus'!Q20,))</f>
        <v>0</v>
      </c>
      <c r="V20">
        <f t="shared" si="1"/>
        <v>17</v>
      </c>
      <c r="W20">
        <f t="shared" si="2"/>
        <v>17</v>
      </c>
      <c r="X20">
        <f t="shared" si="3"/>
        <v>9.7483574880846717</v>
      </c>
      <c r="Y20">
        <f t="shared" si="4"/>
        <v>371.51919055636262</v>
      </c>
      <c r="Z20">
        <f t="shared" si="5"/>
        <v>0</v>
      </c>
    </row>
    <row r="21" spans="4:26" x14ac:dyDescent="0.25">
      <c r="D21">
        <f>IF($B$2=1,'13_bus'!A21,IF($B$2=2,'34_bus'!A21,))</f>
        <v>18</v>
      </c>
      <c r="E21">
        <f>IF($B$2=1,'13_bus'!B21,IF($B$2=2,'34_bus'!B21,))</f>
        <v>18</v>
      </c>
      <c r="F21">
        <f>IF($B$2=1,'13_bus'!C21,IF($B$2=2,'34_bus'!C21,))</f>
        <v>15.9588873427025</v>
      </c>
      <c r="G21">
        <f>IF($B$2=1,'13_bus'!D21,IF($B$2=2,'34_bus'!D21,))</f>
        <v>494.30814223732142</v>
      </c>
      <c r="H21">
        <f>IF($B$2=1,'13_bus'!E21,IF($B$2=2,'34_bus'!E21,))</f>
        <v>0</v>
      </c>
      <c r="J21">
        <f>IF($B$2=1,'13_bus'!G21,IF($B$2=2,'34_bus'!G21,))</f>
        <v>18</v>
      </c>
      <c r="K21">
        <f>IF($B$2=1,'13_bus'!H21,IF($B$2=2,'34_bus'!H21,))</f>
        <v>18</v>
      </c>
      <c r="L21">
        <f>IF($B$2=1,'13_bus'!I21,IF($B$2=2,'34_bus'!I21,))</f>
        <v>15.69780667400792</v>
      </c>
      <c r="M21">
        <f>IF($B$2=1,'13_bus'!J21,IF($B$2=2,'34_bus'!J21,))</f>
        <v>489.67361448883531</v>
      </c>
      <c r="N21">
        <f>IF($B$2=1,'13_bus'!K21,IF($B$2=2,'34_bus'!K21,))</f>
        <v>0</v>
      </c>
      <c r="P21">
        <f>IF($B$2=1,'13_bus'!M21,IF($B$2=2,'34_bus'!M21,))</f>
        <v>18</v>
      </c>
      <c r="Q21">
        <f>IF($B$2=1,'13_bus'!N21,IF($B$2=2,'34_bus'!N21,))</f>
        <v>18</v>
      </c>
      <c r="R21">
        <f>IF($B$2=1,'13_bus'!O21,IF($B$2=2,'34_bus'!O21,))</f>
        <v>14.27752356404698</v>
      </c>
      <c r="S21">
        <f>IF($B$2=1,'13_bus'!P21,IF($B$2=2,'34_bus'!P21,))</f>
        <v>463.20960528923513</v>
      </c>
      <c r="T21">
        <f>IF($B$2=1,'13_bus'!Q21,IF($B$2=2,'34_bus'!Q21,))</f>
        <v>0</v>
      </c>
      <c r="V21">
        <f t="shared" si="1"/>
        <v>18</v>
      </c>
      <c r="W21">
        <f t="shared" si="2"/>
        <v>18</v>
      </c>
      <c r="X21">
        <f t="shared" si="3"/>
        <v>14.27752356404698</v>
      </c>
      <c r="Y21">
        <f t="shared" si="4"/>
        <v>463.20960528923513</v>
      </c>
      <c r="Z21">
        <f t="shared" si="5"/>
        <v>0</v>
      </c>
    </row>
    <row r="22" spans="4:26" x14ac:dyDescent="0.25">
      <c r="D22">
        <f>IF($B$2=1,'13_bus'!A22,IF($B$2=2,'34_bus'!A22,))</f>
        <v>19</v>
      </c>
      <c r="E22">
        <f>IF($B$2=1,'13_bus'!B22,IF($B$2=2,'34_bus'!B22,))</f>
        <v>19</v>
      </c>
      <c r="F22">
        <f>IF($B$2=1,'13_bus'!C22,IF($B$2=2,'34_bus'!C22,))</f>
        <v>59.224986040550277</v>
      </c>
      <c r="G22">
        <f>IF($B$2=1,'13_bus'!D22,IF($B$2=2,'34_bus'!D22,))</f>
        <v>934.44389009838721</v>
      </c>
      <c r="H22">
        <f>IF($B$2=1,'13_bus'!E22,IF($B$2=2,'34_bus'!E22,))</f>
        <v>0</v>
      </c>
      <c r="J22">
        <f>IF($B$2=1,'13_bus'!G22,IF($B$2=2,'34_bus'!G22,))</f>
        <v>19</v>
      </c>
      <c r="K22">
        <f>IF($B$2=1,'13_bus'!H22,IF($B$2=2,'34_bus'!H22,))</f>
        <v>19</v>
      </c>
      <c r="L22">
        <f>IF($B$2=1,'13_bus'!I22,IF($B$2=2,'34_bus'!I22,))</f>
        <v>59.224986040550277</v>
      </c>
      <c r="M22">
        <f>IF($B$2=1,'13_bus'!J22,IF($B$2=2,'34_bus'!J22,))</f>
        <v>934.44389009838721</v>
      </c>
      <c r="N22">
        <f>IF($B$2=1,'13_bus'!K22,IF($B$2=2,'34_bus'!K22,))</f>
        <v>0</v>
      </c>
      <c r="P22">
        <f>IF($B$2=1,'13_bus'!M22,IF($B$2=2,'34_bus'!M22,))</f>
        <v>19</v>
      </c>
      <c r="Q22">
        <f>IF($B$2=1,'13_bus'!N22,IF($B$2=2,'34_bus'!N22,))</f>
        <v>19</v>
      </c>
      <c r="R22">
        <f>IF($B$2=1,'13_bus'!O22,IF($B$2=2,'34_bus'!O22,))</f>
        <v>58.770685208309857</v>
      </c>
      <c r="S22">
        <f>IF($B$2=1,'13_bus'!P22,IF($B$2=2,'34_bus'!P22,))</f>
        <v>930.25737927739806</v>
      </c>
      <c r="T22">
        <f>IF($B$2=1,'13_bus'!Q22,IF($B$2=2,'34_bus'!Q22,))</f>
        <v>0</v>
      </c>
      <c r="V22">
        <f t="shared" si="1"/>
        <v>19</v>
      </c>
      <c r="W22">
        <f t="shared" si="2"/>
        <v>19</v>
      </c>
      <c r="X22">
        <f t="shared" si="3"/>
        <v>58.770685208309857</v>
      </c>
      <c r="Y22">
        <f t="shared" si="4"/>
        <v>930.25737927739806</v>
      </c>
      <c r="Z22">
        <f t="shared" si="5"/>
        <v>0</v>
      </c>
    </row>
    <row r="23" spans="4:26" x14ac:dyDescent="0.25">
      <c r="D23">
        <f>IF($B$2=1,'13_bus'!A23,IF($B$2=2,'34_bus'!A23,))</f>
        <v>20</v>
      </c>
      <c r="E23">
        <f>IF($B$2=1,'13_bus'!B23,IF($B$2=2,'34_bus'!B23,))</f>
        <v>20</v>
      </c>
      <c r="F23">
        <f>IF($B$2=1,'13_bus'!C23,IF($B$2=2,'34_bus'!C23,))</f>
        <v>88.469350128152897</v>
      </c>
      <c r="G23">
        <f>IF($B$2=1,'13_bus'!D23,IF($B$2=2,'34_bus'!D23,))</f>
        <v>1125.375203741979</v>
      </c>
      <c r="H23">
        <f>IF($B$2=1,'13_bus'!E23,IF($B$2=2,'34_bus'!E23,))</f>
        <v>0</v>
      </c>
      <c r="J23">
        <f>IF($B$2=1,'13_bus'!G23,IF($B$2=2,'34_bus'!G23,))</f>
        <v>20</v>
      </c>
      <c r="K23">
        <f>IF($B$2=1,'13_bus'!H23,IF($B$2=2,'34_bus'!H23,))</f>
        <v>20</v>
      </c>
      <c r="L23">
        <f>IF($B$2=1,'13_bus'!I23,IF($B$2=2,'34_bus'!I23,))</f>
        <v>88.469350128152897</v>
      </c>
      <c r="M23">
        <f>IF($B$2=1,'13_bus'!J23,IF($B$2=2,'34_bus'!J23,))</f>
        <v>1125.375203741979</v>
      </c>
      <c r="N23">
        <f>IF($B$2=1,'13_bus'!K23,IF($B$2=2,'34_bus'!K23,))</f>
        <v>0</v>
      </c>
      <c r="P23">
        <f>IF($B$2=1,'13_bus'!M23,IF($B$2=2,'34_bus'!M23,))</f>
        <v>20</v>
      </c>
      <c r="Q23">
        <f>IF($B$2=1,'13_bus'!N23,IF($B$2=2,'34_bus'!N23,))</f>
        <v>20</v>
      </c>
      <c r="R23">
        <f>IF($B$2=1,'13_bus'!O23,IF($B$2=2,'34_bus'!O23,))</f>
        <v>88.469350128152897</v>
      </c>
      <c r="S23">
        <f>IF($B$2=1,'13_bus'!P23,IF($B$2=2,'34_bus'!P23,))</f>
        <v>1125.375203741979</v>
      </c>
      <c r="T23">
        <f>IF($B$2=1,'13_bus'!Q23,IF($B$2=2,'34_bus'!Q23,))</f>
        <v>0</v>
      </c>
      <c r="V23">
        <f t="shared" si="1"/>
        <v>20</v>
      </c>
      <c r="W23">
        <f t="shared" si="2"/>
        <v>20</v>
      </c>
      <c r="X23">
        <f t="shared" si="3"/>
        <v>88.469350128152897</v>
      </c>
      <c r="Y23">
        <f t="shared" si="4"/>
        <v>1125.375203741979</v>
      </c>
      <c r="Z23">
        <f t="shared" si="5"/>
        <v>0</v>
      </c>
    </row>
    <row r="24" spans="4:26" x14ac:dyDescent="0.25">
      <c r="D24">
        <f>IF($B$2=1,'13_bus'!A24,IF($B$2=2,'34_bus'!A24,))</f>
        <v>21</v>
      </c>
      <c r="E24">
        <f>IF($B$2=1,'13_bus'!B24,IF($B$2=2,'34_bus'!B24,))</f>
        <v>21</v>
      </c>
      <c r="F24">
        <f>IF($B$2=1,'13_bus'!C24,IF($B$2=2,'34_bus'!C24,))</f>
        <v>112.3889650861515</v>
      </c>
      <c r="G24">
        <f>IF($B$2=1,'13_bus'!D24,IF($B$2=2,'34_bus'!D24,))</f>
        <v>1251.8332016862489</v>
      </c>
      <c r="H24">
        <f>IF($B$2=1,'13_bus'!E24,IF($B$2=2,'34_bus'!E24,))</f>
        <v>0</v>
      </c>
      <c r="J24">
        <f>IF($B$2=1,'13_bus'!G24,IF($B$2=2,'34_bus'!G24,))</f>
        <v>21</v>
      </c>
      <c r="K24">
        <f>IF($B$2=1,'13_bus'!H24,IF($B$2=2,'34_bus'!H24,))</f>
        <v>21</v>
      </c>
      <c r="L24">
        <f>IF($B$2=1,'13_bus'!I24,IF($B$2=2,'34_bus'!I24,))</f>
        <v>112.3889650861515</v>
      </c>
      <c r="M24">
        <f>IF($B$2=1,'13_bus'!J24,IF($B$2=2,'34_bus'!J24,))</f>
        <v>1251.8332016862489</v>
      </c>
      <c r="N24">
        <f>IF($B$2=1,'13_bus'!K24,IF($B$2=2,'34_bus'!K24,))</f>
        <v>0</v>
      </c>
      <c r="P24">
        <f>IF($B$2=1,'13_bus'!M24,IF($B$2=2,'34_bus'!M24,))</f>
        <v>21</v>
      </c>
      <c r="Q24">
        <f>IF($B$2=1,'13_bus'!N24,IF($B$2=2,'34_bus'!N24,))</f>
        <v>21</v>
      </c>
      <c r="R24">
        <f>IF($B$2=1,'13_bus'!O24,IF($B$2=2,'34_bus'!O24,))</f>
        <v>112.3889650861515</v>
      </c>
      <c r="S24">
        <f>IF($B$2=1,'13_bus'!P24,IF($B$2=2,'34_bus'!P24,))</f>
        <v>1251.8332016862489</v>
      </c>
      <c r="T24">
        <f>IF($B$2=1,'13_bus'!Q24,IF($B$2=2,'34_bus'!Q24,))</f>
        <v>0</v>
      </c>
      <c r="V24">
        <f t="shared" si="1"/>
        <v>21</v>
      </c>
      <c r="W24">
        <f t="shared" si="2"/>
        <v>21</v>
      </c>
      <c r="X24">
        <f t="shared" si="3"/>
        <v>112.3889650861515</v>
      </c>
      <c r="Y24">
        <f t="shared" si="4"/>
        <v>1251.8332016862489</v>
      </c>
      <c r="Z24">
        <f t="shared" si="5"/>
        <v>0</v>
      </c>
    </row>
    <row r="25" spans="4:26" x14ac:dyDescent="0.25">
      <c r="D25">
        <f>IF($B$2=1,'13_bus'!A25,IF($B$2=2,'34_bus'!A25,))</f>
        <v>22</v>
      </c>
      <c r="E25">
        <f>IF($B$2=1,'13_bus'!B25,IF($B$2=2,'34_bus'!B25,))</f>
        <v>22</v>
      </c>
      <c r="F25">
        <f>IF($B$2=1,'13_bus'!C25,IF($B$2=2,'34_bus'!C25,))</f>
        <v>88.469350128152897</v>
      </c>
      <c r="G25">
        <f>IF($B$2=1,'13_bus'!D25,IF($B$2=2,'34_bus'!D25,))</f>
        <v>1125.375203741979</v>
      </c>
      <c r="H25">
        <f>IF($B$2=1,'13_bus'!E25,IF($B$2=2,'34_bus'!E25,))</f>
        <v>0</v>
      </c>
      <c r="J25">
        <f>IF($B$2=1,'13_bus'!G25,IF($B$2=2,'34_bus'!G25,))</f>
        <v>22</v>
      </c>
      <c r="K25">
        <f>IF($B$2=1,'13_bus'!H25,IF($B$2=2,'34_bus'!H25,))</f>
        <v>22</v>
      </c>
      <c r="L25">
        <f>IF($B$2=1,'13_bus'!I25,IF($B$2=2,'34_bus'!I25,))</f>
        <v>88.469350128152897</v>
      </c>
      <c r="M25">
        <f>IF($B$2=1,'13_bus'!J25,IF($B$2=2,'34_bus'!J25,))</f>
        <v>1125.375203741979</v>
      </c>
      <c r="N25">
        <f>IF($B$2=1,'13_bus'!K25,IF($B$2=2,'34_bus'!K25,))</f>
        <v>0</v>
      </c>
      <c r="P25">
        <f>IF($B$2=1,'13_bus'!M25,IF($B$2=2,'34_bus'!M25,))</f>
        <v>22</v>
      </c>
      <c r="Q25">
        <f>IF($B$2=1,'13_bus'!N25,IF($B$2=2,'34_bus'!N25,))</f>
        <v>22</v>
      </c>
      <c r="R25">
        <f>IF($B$2=1,'13_bus'!O25,IF($B$2=2,'34_bus'!O25,))</f>
        <v>88.469350128152897</v>
      </c>
      <c r="S25">
        <f>IF($B$2=1,'13_bus'!P25,IF($B$2=2,'34_bus'!P25,))</f>
        <v>1125.375203741979</v>
      </c>
      <c r="T25">
        <f>IF($B$2=1,'13_bus'!Q25,IF($B$2=2,'34_bus'!Q25,))</f>
        <v>0</v>
      </c>
      <c r="V25">
        <f t="shared" si="1"/>
        <v>22</v>
      </c>
      <c r="W25">
        <f t="shared" si="2"/>
        <v>22</v>
      </c>
      <c r="X25">
        <f t="shared" si="3"/>
        <v>88.469350128152897</v>
      </c>
      <c r="Y25">
        <f t="shared" si="4"/>
        <v>1125.375203741979</v>
      </c>
      <c r="Z25">
        <f t="shared" si="5"/>
        <v>0</v>
      </c>
    </row>
    <row r="26" spans="4:26" x14ac:dyDescent="0.25">
      <c r="D26">
        <f>IF($B$2=1,'13_bus'!A26,IF($B$2=2,'34_bus'!A26,))</f>
        <v>23</v>
      </c>
      <c r="E26">
        <f>IF($B$2=1,'13_bus'!B26,IF($B$2=2,'34_bus'!B26,))</f>
        <v>23</v>
      </c>
      <c r="F26">
        <f>IF($B$2=1,'13_bus'!C26,IF($B$2=2,'34_bus'!C26,))</f>
        <v>50.787465923472737</v>
      </c>
      <c r="G26">
        <f>IF($B$2=1,'13_bus'!D26,IF($B$2=2,'34_bus'!D26,))</f>
        <v>871.70307635462154</v>
      </c>
      <c r="H26">
        <f>IF($B$2=1,'13_bus'!E26,IF($B$2=2,'34_bus'!E26,))</f>
        <v>0</v>
      </c>
      <c r="J26">
        <f>IF($B$2=1,'13_bus'!G26,IF($B$2=2,'34_bus'!G26,))</f>
        <v>23</v>
      </c>
      <c r="K26">
        <f>IF($B$2=1,'13_bus'!H26,IF($B$2=2,'34_bus'!H26,))</f>
        <v>23</v>
      </c>
      <c r="L26">
        <f>IF($B$2=1,'13_bus'!I26,IF($B$2=2,'34_bus'!I26,))</f>
        <v>50.787465923472737</v>
      </c>
      <c r="M26">
        <f>IF($B$2=1,'13_bus'!J26,IF($B$2=2,'34_bus'!J26,))</f>
        <v>871.70307635462154</v>
      </c>
      <c r="N26">
        <f>IF($B$2=1,'13_bus'!K26,IF($B$2=2,'34_bus'!K26,))</f>
        <v>0</v>
      </c>
      <c r="P26">
        <f>IF($B$2=1,'13_bus'!M26,IF($B$2=2,'34_bus'!M26,))</f>
        <v>23</v>
      </c>
      <c r="Q26">
        <f>IF($B$2=1,'13_bus'!N26,IF($B$2=2,'34_bus'!N26,))</f>
        <v>23</v>
      </c>
      <c r="R26">
        <f>IF($B$2=1,'13_bus'!O26,IF($B$2=2,'34_bus'!O26,))</f>
        <v>50.787465923472737</v>
      </c>
      <c r="S26">
        <f>IF($B$2=1,'13_bus'!P26,IF($B$2=2,'34_bus'!P26,))</f>
        <v>871.70307635462154</v>
      </c>
      <c r="T26">
        <f>IF($B$2=1,'13_bus'!Q26,IF($B$2=2,'34_bus'!Q26,))</f>
        <v>0</v>
      </c>
      <c r="V26">
        <f t="shared" si="1"/>
        <v>23</v>
      </c>
      <c r="W26">
        <f t="shared" si="2"/>
        <v>23</v>
      </c>
      <c r="X26">
        <f t="shared" si="3"/>
        <v>50.787465923472737</v>
      </c>
      <c r="Y26">
        <f t="shared" si="4"/>
        <v>871.70307635462154</v>
      </c>
      <c r="Z26">
        <f t="shared" si="5"/>
        <v>0</v>
      </c>
    </row>
  </sheetData>
  <mergeCells count="6">
    <mergeCell ref="A5:B5"/>
    <mergeCell ref="V1:Z1"/>
    <mergeCell ref="D1:H1"/>
    <mergeCell ref="J1:N1"/>
    <mergeCell ref="P1:T1"/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3EC5-80B0-47CE-95A2-2C248FC24FF9}">
  <dimension ref="A1:K145"/>
  <sheetViews>
    <sheetView showGridLines="0" workbookViewId="0">
      <selection activeCell="H2" sqref="H2"/>
    </sheetView>
  </sheetViews>
  <sheetFormatPr defaultRowHeight="15" x14ac:dyDescent="0.25"/>
  <cols>
    <col min="1" max="1" width="13.140625" style="1" bestFit="1" customWidth="1"/>
    <col min="2" max="2" width="13.140625" style="1" customWidth="1"/>
    <col min="3" max="3" width="15.7109375" style="1" bestFit="1" customWidth="1"/>
    <col min="4" max="4" width="17.28515625" style="1" bestFit="1" customWidth="1"/>
    <col min="5" max="5" width="14.28515625" style="1" bestFit="1" customWidth="1"/>
    <col min="6" max="6" width="11.85546875" style="1" bestFit="1" customWidth="1"/>
    <col min="7" max="7" width="21" style="1" bestFit="1" customWidth="1"/>
    <col min="8" max="8" width="20.5703125" style="1" bestFit="1" customWidth="1"/>
    <col min="9" max="9" width="22.42578125" style="1" bestFit="1" customWidth="1"/>
    <col min="10" max="10" width="18" style="1" bestFit="1" customWidth="1"/>
    <col min="11" max="11" width="15.7109375" style="1" bestFit="1" customWidth="1"/>
  </cols>
  <sheetData>
    <row r="1" spans="1:11" x14ac:dyDescent="0.25">
      <c r="A1" s="1" t="s">
        <v>28</v>
      </c>
      <c r="B1" s="1" t="s">
        <v>17</v>
      </c>
      <c r="C1" s="1" t="s">
        <v>18</v>
      </c>
      <c r="D1" s="1" t="s">
        <v>20</v>
      </c>
      <c r="E1" s="1" t="s">
        <v>19</v>
      </c>
      <c r="F1" s="1" t="s">
        <v>21</v>
      </c>
      <c r="G1" s="1" t="s">
        <v>29</v>
      </c>
      <c r="H1" s="1" t="s">
        <v>30</v>
      </c>
      <c r="I1" s="1" t="s">
        <v>39</v>
      </c>
      <c r="J1" s="1" t="s">
        <v>38</v>
      </c>
      <c r="K1" s="1" t="s">
        <v>22</v>
      </c>
    </row>
    <row r="2" spans="1:11" x14ac:dyDescent="0.25">
      <c r="A2" s="1">
        <f>'13_bus'!B3</f>
        <v>0</v>
      </c>
      <c r="B2" s="4">
        <f>Dados[[#This Row],[Horas]]/24</f>
        <v>0</v>
      </c>
      <c r="C2" s="1">
        <f>'13_bus'!C3</f>
        <v>15.9588873427025</v>
      </c>
      <c r="D2" s="1">
        <f>'13_bus'!D3</f>
        <v>494.30814223732142</v>
      </c>
      <c r="E2" s="1">
        <f>'13_bus'!E3</f>
        <v>0</v>
      </c>
      <c r="F2" s="1" t="s">
        <v>16</v>
      </c>
      <c r="G2" s="1">
        <f>IF(Dados[[#This Row],[Cenário]]="Cenário Base",0,IF(Dados[[#This Row],[Cenário]]="Cenário 1",75,IF(Dados[[#This Row],[Cenário]]="Cenário 2",75,)))</f>
        <v>0</v>
      </c>
      <c r="H2" s="1">
        <f>IF(Dados[[#This Row],[Cenário]]="Cenário Base",0,IF(Dados[[#This Row],[Cenário]]="Cenário 1",0,IF(Dados[[#This Row],[Cenário]]="Cenário 2",7.4,)))</f>
        <v>0</v>
      </c>
      <c r="I2" s="1">
        <f>IF(Dados[[#This Row],[Alimentador]]="13 barras",1,IF(Dados[[#This Row],[Alimentador]]="34 barras",2,))</f>
        <v>1</v>
      </c>
      <c r="J2" s="1">
        <f>IF(Dados[[#This Row],[Cenário]]="Cenário base",0,IF(Dados[[#This Row],[Cenário]]="cenário 1",1,IF(Dados[[#This Row],[Cenário]]="Cenário 2",2,)))</f>
        <v>0</v>
      </c>
      <c r="K2" s="1" t="s">
        <v>14</v>
      </c>
    </row>
    <row r="3" spans="1:11" x14ac:dyDescent="0.25">
      <c r="A3" s="1">
        <f>'13_bus'!H3</f>
        <v>0</v>
      </c>
      <c r="B3" s="4">
        <f>Dados[[#This Row],[Horas]]/24</f>
        <v>0</v>
      </c>
      <c r="C3" s="1">
        <f>'13_bus'!I3</f>
        <v>15.9588873427025</v>
      </c>
      <c r="D3" s="1">
        <f>'13_bus'!J3</f>
        <v>494.30814223732142</v>
      </c>
      <c r="E3" s="1">
        <f>'13_bus'!K3</f>
        <v>0</v>
      </c>
      <c r="F3" s="1" t="s">
        <v>11</v>
      </c>
      <c r="G3" s="1">
        <f>IF(Dados[[#This Row],[Cenário]]="Cenário Base",0,IF(Dados[[#This Row],[Cenário]]="Cenário 1",75,IF(Dados[[#This Row],[Cenário]]="Cenário 2",75,)))</f>
        <v>75</v>
      </c>
      <c r="H3" s="1">
        <f>IF(Dados[[#This Row],[Cenário]]="Cenário Base",0,IF(Dados[[#This Row],[Cenário]]="Cenário 1",0,IF(Dados[[#This Row],[Cenário]]="Cenário 2",7.4,)))</f>
        <v>0</v>
      </c>
      <c r="I3" s="1">
        <f>IF(Dados[[#This Row],[Alimentador]]="13 barras",1,IF(Dados[[#This Row],[Alimentador]]="34 barras",2,))</f>
        <v>1</v>
      </c>
      <c r="J3" s="1">
        <f>IF(Dados[[#This Row],[Cenário]]="Cenário base",0,IF(Dados[[#This Row],[Cenário]]="cenário 1",1,IF(Dados[[#This Row],[Cenário]]="Cenário 2",2,)))</f>
        <v>1</v>
      </c>
      <c r="K3" s="1" t="s">
        <v>14</v>
      </c>
    </row>
    <row r="4" spans="1:11" x14ac:dyDescent="0.25">
      <c r="A4" s="1">
        <f>'13_bus'!N3</f>
        <v>0</v>
      </c>
      <c r="B4" s="4">
        <f>Dados[[#This Row],[Horas]]/24</f>
        <v>0</v>
      </c>
      <c r="C4" s="1">
        <f>'13_bus'!O3</f>
        <v>15.9588873427025</v>
      </c>
      <c r="D4" s="1">
        <f>'13_bus'!P3</f>
        <v>494.30814223732142</v>
      </c>
      <c r="E4" s="1">
        <f>'13_bus'!Q3</f>
        <v>0</v>
      </c>
      <c r="F4" s="1" t="s">
        <v>12</v>
      </c>
      <c r="G4" s="1">
        <f>IF(Dados[[#This Row],[Cenário]]="Cenário Base",0,IF(Dados[[#This Row],[Cenário]]="Cenário 1",75,IF(Dados[[#This Row],[Cenário]]="Cenário 2",75,)))</f>
        <v>75</v>
      </c>
      <c r="H4" s="1">
        <f>IF(Dados[[#This Row],[Cenário]]="Cenário Base",0,IF(Dados[[#This Row],[Cenário]]="Cenário 1",0,IF(Dados[[#This Row],[Cenário]]="Cenário 2",7.4,)))</f>
        <v>7.4</v>
      </c>
      <c r="I4" s="1">
        <f>IF(Dados[[#This Row],[Alimentador]]="13 barras",1,IF(Dados[[#This Row],[Alimentador]]="34 barras",2,))</f>
        <v>1</v>
      </c>
      <c r="J4" s="1">
        <f>IF(Dados[[#This Row],[Cenário]]="Cenário base",0,IF(Dados[[#This Row],[Cenário]]="cenário 1",1,IF(Dados[[#This Row],[Cenário]]="Cenário 2",2,)))</f>
        <v>2</v>
      </c>
      <c r="K4" s="1" t="s">
        <v>14</v>
      </c>
    </row>
    <row r="5" spans="1:11" x14ac:dyDescent="0.25">
      <c r="A5" s="1">
        <f>'13_bus'!B4</f>
        <v>1</v>
      </c>
      <c r="B5" s="4">
        <f>Dados[[#This Row],[Horas]]/24</f>
        <v>4.1666666666666664E-2</v>
      </c>
      <c r="C5" s="1">
        <f>'13_bus'!C4</f>
        <v>7.4010715841960684</v>
      </c>
      <c r="D5" s="1">
        <f>'13_bus'!D4</f>
        <v>308.45430392996371</v>
      </c>
      <c r="E5" s="1">
        <f>'13_bus'!E4</f>
        <v>0</v>
      </c>
      <c r="F5" s="1" t="s">
        <v>16</v>
      </c>
      <c r="G5" s="1">
        <f>IF(Dados[[#This Row],[Cenário]]="Cenário Base",0,IF(Dados[[#This Row],[Cenário]]="Cenário 1",75,IF(Dados[[#This Row],[Cenário]]="Cenário 2",75,)))</f>
        <v>0</v>
      </c>
      <c r="H5" s="1">
        <f>IF(Dados[[#This Row],[Cenário]]="Cenário Base",0,IF(Dados[[#This Row],[Cenário]]="Cenário 1",0,IF(Dados[[#This Row],[Cenário]]="Cenário 2",7.4,)))</f>
        <v>0</v>
      </c>
      <c r="I5" s="1">
        <f>IF(Dados[[#This Row],[Alimentador]]="13 barras",1,IF(Dados[[#This Row],[Alimentador]]="34 barras",2,))</f>
        <v>1</v>
      </c>
      <c r="J5" s="1">
        <f>IF(Dados[[#This Row],[Cenário]]="Cenário base",0,IF(Dados[[#This Row],[Cenário]]="cenário 1",1,IF(Dados[[#This Row],[Cenário]]="Cenário 2",2,)))</f>
        <v>0</v>
      </c>
      <c r="K5" s="1" t="s">
        <v>14</v>
      </c>
    </row>
    <row r="6" spans="1:11" x14ac:dyDescent="0.25">
      <c r="A6" s="1">
        <f>'13_bus'!H4</f>
        <v>1</v>
      </c>
      <c r="B6" s="4">
        <f>Dados[[#This Row],[Horas]]/24</f>
        <v>4.1666666666666664E-2</v>
      </c>
      <c r="C6" s="1">
        <f>'13_bus'!I4</f>
        <v>7.4010715841960684</v>
      </c>
      <c r="D6" s="1">
        <f>'13_bus'!J4</f>
        <v>308.45430392996371</v>
      </c>
      <c r="E6" s="1">
        <f>'13_bus'!K4</f>
        <v>0</v>
      </c>
      <c r="F6" s="1" t="s">
        <v>11</v>
      </c>
      <c r="G6" s="1">
        <f>IF(Dados[[#This Row],[Cenário]]="Cenário Base",0,IF(Dados[[#This Row],[Cenário]]="Cenário 1",75,IF(Dados[[#This Row],[Cenário]]="Cenário 2",75,)))</f>
        <v>75</v>
      </c>
      <c r="H6" s="1">
        <f>IF(Dados[[#This Row],[Cenário]]="Cenário Base",0,IF(Dados[[#This Row],[Cenário]]="Cenário 1",0,IF(Dados[[#This Row],[Cenário]]="Cenário 2",7.4,)))</f>
        <v>0</v>
      </c>
      <c r="I6" s="1">
        <f>IF(Dados[[#This Row],[Alimentador]]="13 barras",1,IF(Dados[[#This Row],[Alimentador]]="34 barras",2,))</f>
        <v>1</v>
      </c>
      <c r="J6" s="1">
        <f>IF(Dados[[#This Row],[Cenário]]="Cenário base",0,IF(Dados[[#This Row],[Cenário]]="cenário 1",1,IF(Dados[[#This Row],[Cenário]]="Cenário 2",2,)))</f>
        <v>1</v>
      </c>
      <c r="K6" s="1" t="s">
        <v>14</v>
      </c>
    </row>
    <row r="7" spans="1:11" x14ac:dyDescent="0.25">
      <c r="A7" s="1">
        <f>'13_bus'!N4</f>
        <v>1</v>
      </c>
      <c r="B7" s="4">
        <f>Dados[[#This Row],[Horas]]/24</f>
        <v>4.1666666666666664E-2</v>
      </c>
      <c r="C7" s="1">
        <f>'13_bus'!O4</f>
        <v>7.4010715841960684</v>
      </c>
      <c r="D7" s="1">
        <f>'13_bus'!P4</f>
        <v>308.45430392996371</v>
      </c>
      <c r="E7" s="1">
        <f>'13_bus'!Q4</f>
        <v>0</v>
      </c>
      <c r="F7" s="1" t="s">
        <v>12</v>
      </c>
      <c r="G7" s="1">
        <f>IF(Dados[[#This Row],[Cenário]]="Cenário Base",0,IF(Dados[[#This Row],[Cenário]]="Cenário 1",75,IF(Dados[[#This Row],[Cenário]]="Cenário 2",75,)))</f>
        <v>75</v>
      </c>
      <c r="H7" s="1">
        <f>IF(Dados[[#This Row],[Cenário]]="Cenário Base",0,IF(Dados[[#This Row],[Cenário]]="Cenário 1",0,IF(Dados[[#This Row],[Cenário]]="Cenário 2",7.4,)))</f>
        <v>7.4</v>
      </c>
      <c r="I7" s="1">
        <f>IF(Dados[[#This Row],[Alimentador]]="13 barras",1,IF(Dados[[#This Row],[Alimentador]]="34 barras",2,))</f>
        <v>1</v>
      </c>
      <c r="J7" s="1">
        <f>IF(Dados[[#This Row],[Cenário]]="Cenário base",0,IF(Dados[[#This Row],[Cenário]]="cenário 1",1,IF(Dados[[#This Row],[Cenário]]="Cenário 2",2,)))</f>
        <v>2</v>
      </c>
      <c r="K7" s="1" t="s">
        <v>14</v>
      </c>
    </row>
    <row r="8" spans="1:11" x14ac:dyDescent="0.25">
      <c r="A8" s="1">
        <f>'13_bus'!B5</f>
        <v>2</v>
      </c>
      <c r="B8" s="4">
        <f>Dados[[#This Row],[Horas]]/24</f>
        <v>8.3333333333333329E-2</v>
      </c>
      <c r="C8" s="1">
        <f>'13_bus'!C5</f>
        <v>8.2077090876947842</v>
      </c>
      <c r="D8" s="1">
        <f>'13_bus'!D5</f>
        <v>332.66808267024578</v>
      </c>
      <c r="E8" s="1">
        <f>'13_bus'!E5</f>
        <v>0</v>
      </c>
      <c r="F8" s="1" t="s">
        <v>16</v>
      </c>
      <c r="G8" s="1">
        <f>IF(Dados[[#This Row],[Cenário]]="Cenário Base",0,IF(Dados[[#This Row],[Cenário]]="Cenário 1",75,IF(Dados[[#This Row],[Cenário]]="Cenário 2",75,)))</f>
        <v>0</v>
      </c>
      <c r="H8" s="1">
        <f>IF(Dados[[#This Row],[Cenário]]="Cenário Base",0,IF(Dados[[#This Row],[Cenário]]="Cenário 1",0,IF(Dados[[#This Row],[Cenário]]="Cenário 2",7.4,)))</f>
        <v>0</v>
      </c>
      <c r="I8" s="1">
        <f>IF(Dados[[#This Row],[Alimentador]]="13 barras",1,IF(Dados[[#This Row],[Alimentador]]="34 barras",2,))</f>
        <v>1</v>
      </c>
      <c r="J8" s="1">
        <f>IF(Dados[[#This Row],[Cenário]]="Cenário base",0,IF(Dados[[#This Row],[Cenário]]="cenário 1",1,IF(Dados[[#This Row],[Cenário]]="Cenário 2",2,)))</f>
        <v>0</v>
      </c>
      <c r="K8" s="1" t="s">
        <v>14</v>
      </c>
    </row>
    <row r="9" spans="1:11" x14ac:dyDescent="0.25">
      <c r="A9" s="1">
        <f>'13_bus'!H5</f>
        <v>2</v>
      </c>
      <c r="B9" s="4">
        <f>Dados[[#This Row],[Horas]]/24</f>
        <v>8.3333333333333329E-2</v>
      </c>
      <c r="C9" s="1">
        <f>'13_bus'!I5</f>
        <v>8.2077090876947842</v>
      </c>
      <c r="D9" s="1">
        <f>'13_bus'!J5</f>
        <v>332.66808267024578</v>
      </c>
      <c r="E9" s="1">
        <f>'13_bus'!K5</f>
        <v>0</v>
      </c>
      <c r="F9" s="1" t="s">
        <v>11</v>
      </c>
      <c r="G9" s="1">
        <f>IF(Dados[[#This Row],[Cenário]]="Cenário Base",0,IF(Dados[[#This Row],[Cenário]]="Cenário 1",75,IF(Dados[[#This Row],[Cenário]]="Cenário 2",75,)))</f>
        <v>75</v>
      </c>
      <c r="H9" s="1">
        <f>IF(Dados[[#This Row],[Cenário]]="Cenário Base",0,IF(Dados[[#This Row],[Cenário]]="Cenário 1",0,IF(Dados[[#This Row],[Cenário]]="Cenário 2",7.4,)))</f>
        <v>0</v>
      </c>
      <c r="I9" s="1">
        <f>IF(Dados[[#This Row],[Alimentador]]="13 barras",1,IF(Dados[[#This Row],[Alimentador]]="34 barras",2,))</f>
        <v>1</v>
      </c>
      <c r="J9" s="1">
        <f>IF(Dados[[#This Row],[Cenário]]="Cenário base",0,IF(Dados[[#This Row],[Cenário]]="cenário 1",1,IF(Dados[[#This Row],[Cenário]]="Cenário 2",2,)))</f>
        <v>1</v>
      </c>
      <c r="K9" s="1" t="s">
        <v>14</v>
      </c>
    </row>
    <row r="10" spans="1:11" x14ac:dyDescent="0.25">
      <c r="A10" s="1">
        <f>'13_bus'!N5</f>
        <v>2</v>
      </c>
      <c r="B10" s="4">
        <f>Dados[[#This Row],[Horas]]/24</f>
        <v>8.3333333333333329E-2</v>
      </c>
      <c r="C10" s="1">
        <f>'13_bus'!O5</f>
        <v>8.2077090876947842</v>
      </c>
      <c r="D10" s="1">
        <f>'13_bus'!P5</f>
        <v>332.66808267024578</v>
      </c>
      <c r="E10" s="1">
        <f>'13_bus'!Q5</f>
        <v>0</v>
      </c>
      <c r="F10" s="1" t="s">
        <v>12</v>
      </c>
      <c r="G10" s="1">
        <f>IF(Dados[[#This Row],[Cenário]]="Cenário Base",0,IF(Dados[[#This Row],[Cenário]]="Cenário 1",75,IF(Dados[[#This Row],[Cenário]]="Cenário 2",75,)))</f>
        <v>75</v>
      </c>
      <c r="H10" s="1">
        <f>IF(Dados[[#This Row],[Cenário]]="Cenário Base",0,IF(Dados[[#This Row],[Cenário]]="Cenário 1",0,IF(Dados[[#This Row],[Cenário]]="Cenário 2",7.4,)))</f>
        <v>7.4</v>
      </c>
      <c r="I10" s="1">
        <f>IF(Dados[[#This Row],[Alimentador]]="13 barras",1,IF(Dados[[#This Row],[Alimentador]]="34 barras",2,))</f>
        <v>1</v>
      </c>
      <c r="J10" s="1">
        <f>IF(Dados[[#This Row],[Cenário]]="Cenário base",0,IF(Dados[[#This Row],[Cenário]]="cenário 1",1,IF(Dados[[#This Row],[Cenário]]="Cenário 2",2,)))</f>
        <v>2</v>
      </c>
      <c r="K10" s="1" t="s">
        <v>14</v>
      </c>
    </row>
    <row r="11" spans="1:11" x14ac:dyDescent="0.25">
      <c r="A11" s="1">
        <f>'13_bus'!B6</f>
        <v>3</v>
      </c>
      <c r="B11" s="4">
        <f>Dados[[#This Row],[Horas]]/24</f>
        <v>0.125</v>
      </c>
      <c r="C11" s="1">
        <f>'13_bus'!C6</f>
        <v>9.6104167836015026</v>
      </c>
      <c r="D11" s="1">
        <f>'13_bus'!D6</f>
        <v>369.69176235083762</v>
      </c>
      <c r="E11" s="1">
        <f>'13_bus'!E6</f>
        <v>0</v>
      </c>
      <c r="F11" s="1" t="s">
        <v>16</v>
      </c>
      <c r="G11" s="1">
        <f>IF(Dados[[#This Row],[Cenário]]="Cenário Base",0,IF(Dados[[#This Row],[Cenário]]="Cenário 1",75,IF(Dados[[#This Row],[Cenário]]="Cenário 2",75,)))</f>
        <v>0</v>
      </c>
      <c r="H11" s="1">
        <f>IF(Dados[[#This Row],[Cenário]]="Cenário Base",0,IF(Dados[[#This Row],[Cenário]]="Cenário 1",0,IF(Dados[[#This Row],[Cenário]]="Cenário 2",7.4,)))</f>
        <v>0</v>
      </c>
      <c r="I11" s="1">
        <f>IF(Dados[[#This Row],[Alimentador]]="13 barras",1,IF(Dados[[#This Row],[Alimentador]]="34 barras",2,))</f>
        <v>1</v>
      </c>
      <c r="J11" s="1">
        <f>IF(Dados[[#This Row],[Cenário]]="Cenário base",0,IF(Dados[[#This Row],[Cenário]]="cenário 1",1,IF(Dados[[#This Row],[Cenário]]="Cenário 2",2,)))</f>
        <v>0</v>
      </c>
      <c r="K11" s="1" t="s">
        <v>14</v>
      </c>
    </row>
    <row r="12" spans="1:11" x14ac:dyDescent="0.25">
      <c r="A12" s="1">
        <f>'13_bus'!H6</f>
        <v>3</v>
      </c>
      <c r="B12" s="4">
        <f>Dados[[#This Row],[Horas]]/24</f>
        <v>0.125</v>
      </c>
      <c r="C12" s="1">
        <f>'13_bus'!I6</f>
        <v>9.6104167836015026</v>
      </c>
      <c r="D12" s="1">
        <f>'13_bus'!J6</f>
        <v>369.69176235083762</v>
      </c>
      <c r="E12" s="1">
        <f>'13_bus'!K6</f>
        <v>0</v>
      </c>
      <c r="F12" s="1" t="s">
        <v>11</v>
      </c>
      <c r="G12" s="1">
        <f>IF(Dados[[#This Row],[Cenário]]="Cenário Base",0,IF(Dados[[#This Row],[Cenário]]="Cenário 1",75,IF(Dados[[#This Row],[Cenário]]="Cenário 2",75,)))</f>
        <v>75</v>
      </c>
      <c r="H12" s="1">
        <f>IF(Dados[[#This Row],[Cenário]]="Cenário Base",0,IF(Dados[[#This Row],[Cenário]]="Cenário 1",0,IF(Dados[[#This Row],[Cenário]]="Cenário 2",7.4,)))</f>
        <v>0</v>
      </c>
      <c r="I12" s="1">
        <f>IF(Dados[[#This Row],[Alimentador]]="13 barras",1,IF(Dados[[#This Row],[Alimentador]]="34 barras",2,))</f>
        <v>1</v>
      </c>
      <c r="J12" s="1">
        <f>IF(Dados[[#This Row],[Cenário]]="Cenário base",0,IF(Dados[[#This Row],[Cenário]]="cenário 1",1,IF(Dados[[#This Row],[Cenário]]="Cenário 2",2,)))</f>
        <v>1</v>
      </c>
      <c r="K12" s="1" t="s">
        <v>14</v>
      </c>
    </row>
    <row r="13" spans="1:11" x14ac:dyDescent="0.25">
      <c r="A13" s="1">
        <f>'13_bus'!N6</f>
        <v>3</v>
      </c>
      <c r="B13" s="4">
        <f>Dados[[#This Row],[Horas]]/24</f>
        <v>0.125</v>
      </c>
      <c r="C13" s="1">
        <f>'13_bus'!O6</f>
        <v>9.6104167836015026</v>
      </c>
      <c r="D13" s="1">
        <f>'13_bus'!P6</f>
        <v>369.69176235083762</v>
      </c>
      <c r="E13" s="1">
        <f>'13_bus'!Q6</f>
        <v>0</v>
      </c>
      <c r="F13" s="1" t="s">
        <v>12</v>
      </c>
      <c r="G13" s="1">
        <f>IF(Dados[[#This Row],[Cenário]]="Cenário Base",0,IF(Dados[[#This Row],[Cenário]]="Cenário 1",75,IF(Dados[[#This Row],[Cenário]]="Cenário 2",75,)))</f>
        <v>75</v>
      </c>
      <c r="H13" s="1">
        <f>IF(Dados[[#This Row],[Cenário]]="Cenário Base",0,IF(Dados[[#This Row],[Cenário]]="Cenário 1",0,IF(Dados[[#This Row],[Cenário]]="Cenário 2",7.4,)))</f>
        <v>7.4</v>
      </c>
      <c r="I13" s="1">
        <f>IF(Dados[[#This Row],[Alimentador]]="13 barras",1,IF(Dados[[#This Row],[Alimentador]]="34 barras",2,))</f>
        <v>1</v>
      </c>
      <c r="J13" s="1">
        <f>IF(Dados[[#This Row],[Cenário]]="Cenário base",0,IF(Dados[[#This Row],[Cenário]]="cenário 1",1,IF(Dados[[#This Row],[Cenário]]="Cenário 2",2,)))</f>
        <v>2</v>
      </c>
      <c r="K13" s="1" t="s">
        <v>14</v>
      </c>
    </row>
    <row r="14" spans="1:11" x14ac:dyDescent="0.25">
      <c r="A14" s="1">
        <f>'13_bus'!B7</f>
        <v>4</v>
      </c>
      <c r="B14" s="4">
        <f>Dados[[#This Row],[Horas]]/24</f>
        <v>0.16666666666666666</v>
      </c>
      <c r="C14" s="1">
        <f>'13_bus'!C7</f>
        <v>8.6482890101099468</v>
      </c>
      <c r="D14" s="1">
        <f>'13_bus'!D7</f>
        <v>345.00662089784129</v>
      </c>
      <c r="E14" s="1">
        <f>'13_bus'!E7</f>
        <v>0</v>
      </c>
      <c r="F14" s="1" t="s">
        <v>16</v>
      </c>
      <c r="G14" s="1">
        <f>IF(Dados[[#This Row],[Cenário]]="Cenário Base",0,IF(Dados[[#This Row],[Cenário]]="Cenário 1",75,IF(Dados[[#This Row],[Cenário]]="Cenário 2",75,)))</f>
        <v>0</v>
      </c>
      <c r="H14" s="1">
        <f>IF(Dados[[#This Row],[Cenário]]="Cenário Base",0,IF(Dados[[#This Row],[Cenário]]="Cenário 1",0,IF(Dados[[#This Row],[Cenário]]="Cenário 2",7.4,)))</f>
        <v>0</v>
      </c>
      <c r="I14" s="1">
        <f>IF(Dados[[#This Row],[Alimentador]]="13 barras",1,IF(Dados[[#This Row],[Alimentador]]="34 barras",2,))</f>
        <v>1</v>
      </c>
      <c r="J14" s="1">
        <f>IF(Dados[[#This Row],[Cenário]]="Cenário base",0,IF(Dados[[#This Row],[Cenário]]="cenário 1",1,IF(Dados[[#This Row],[Cenário]]="Cenário 2",2,)))</f>
        <v>0</v>
      </c>
      <c r="K14" s="1" t="s">
        <v>14</v>
      </c>
    </row>
    <row r="15" spans="1:11" x14ac:dyDescent="0.25">
      <c r="A15" s="1">
        <f>'13_bus'!H7</f>
        <v>4</v>
      </c>
      <c r="B15" s="4">
        <f>Dados[[#This Row],[Horas]]/24</f>
        <v>0.16666666666666666</v>
      </c>
      <c r="C15" s="1">
        <f>'13_bus'!I7</f>
        <v>8.6482890101099468</v>
      </c>
      <c r="D15" s="1">
        <f>'13_bus'!J7</f>
        <v>345.00662089784129</v>
      </c>
      <c r="E15" s="1">
        <f>'13_bus'!K7</f>
        <v>0</v>
      </c>
      <c r="F15" s="1" t="s">
        <v>11</v>
      </c>
      <c r="G15" s="1">
        <f>IF(Dados[[#This Row],[Cenário]]="Cenário Base",0,IF(Dados[[#This Row],[Cenário]]="Cenário 1",75,IF(Dados[[#This Row],[Cenário]]="Cenário 2",75,)))</f>
        <v>75</v>
      </c>
      <c r="H15" s="1">
        <f>IF(Dados[[#This Row],[Cenário]]="Cenário Base",0,IF(Dados[[#This Row],[Cenário]]="Cenário 1",0,IF(Dados[[#This Row],[Cenário]]="Cenário 2",7.4,)))</f>
        <v>0</v>
      </c>
      <c r="I15" s="1">
        <f>IF(Dados[[#This Row],[Alimentador]]="13 barras",1,IF(Dados[[#This Row],[Alimentador]]="34 barras",2,))</f>
        <v>1</v>
      </c>
      <c r="J15" s="1">
        <f>IF(Dados[[#This Row],[Cenário]]="Cenário base",0,IF(Dados[[#This Row],[Cenário]]="cenário 1",1,IF(Dados[[#This Row],[Cenário]]="Cenário 2",2,)))</f>
        <v>1</v>
      </c>
      <c r="K15" s="1" t="s">
        <v>14</v>
      </c>
    </row>
    <row r="16" spans="1:11" x14ac:dyDescent="0.25">
      <c r="A16" s="1">
        <f>'13_bus'!N7</f>
        <v>4</v>
      </c>
      <c r="B16" s="4">
        <f>Dados[[#This Row],[Horas]]/24</f>
        <v>0.16666666666666666</v>
      </c>
      <c r="C16" s="1">
        <f>'13_bus'!O7</f>
        <v>8.6482890101099468</v>
      </c>
      <c r="D16" s="1">
        <f>'13_bus'!P7</f>
        <v>345.00662089784129</v>
      </c>
      <c r="E16" s="1">
        <f>'13_bus'!Q7</f>
        <v>0</v>
      </c>
      <c r="F16" s="1" t="s">
        <v>12</v>
      </c>
      <c r="G16" s="1">
        <f>IF(Dados[[#This Row],[Cenário]]="Cenário Base",0,IF(Dados[[#This Row],[Cenário]]="Cenário 1",75,IF(Dados[[#This Row],[Cenário]]="Cenário 2",75,)))</f>
        <v>75</v>
      </c>
      <c r="H16" s="1">
        <f>IF(Dados[[#This Row],[Cenário]]="Cenário Base",0,IF(Dados[[#This Row],[Cenário]]="Cenário 1",0,IF(Dados[[#This Row],[Cenário]]="Cenário 2",7.4,)))</f>
        <v>7.4</v>
      </c>
      <c r="I16" s="1">
        <f>IF(Dados[[#This Row],[Alimentador]]="13 barras",1,IF(Dados[[#This Row],[Alimentador]]="34 barras",2,))</f>
        <v>1</v>
      </c>
      <c r="J16" s="1">
        <f>IF(Dados[[#This Row],[Cenário]]="Cenário base",0,IF(Dados[[#This Row],[Cenário]]="cenário 1",1,IF(Dados[[#This Row],[Cenário]]="Cenário 2",2,)))</f>
        <v>2</v>
      </c>
      <c r="K16" s="1" t="s">
        <v>14</v>
      </c>
    </row>
    <row r="17" spans="1:11" x14ac:dyDescent="0.25">
      <c r="A17" s="1">
        <f>'13_bus'!B8</f>
        <v>5</v>
      </c>
      <c r="B17" s="4">
        <f>Dados[[#This Row],[Horas]]/24</f>
        <v>0.20833333333333334</v>
      </c>
      <c r="C17" s="1">
        <f>'13_bus'!C8</f>
        <v>9.6104167836015026</v>
      </c>
      <c r="D17" s="1">
        <f>'13_bus'!D8</f>
        <v>369.69176235083762</v>
      </c>
      <c r="E17" s="1">
        <f>'13_bus'!E8</f>
        <v>0</v>
      </c>
      <c r="F17" s="1" t="s">
        <v>16</v>
      </c>
      <c r="G17" s="1">
        <f>IF(Dados[[#This Row],[Cenário]]="Cenário Base",0,IF(Dados[[#This Row],[Cenário]]="Cenário 1",75,IF(Dados[[#This Row],[Cenário]]="Cenário 2",75,)))</f>
        <v>0</v>
      </c>
      <c r="H17" s="1">
        <f>IF(Dados[[#This Row],[Cenário]]="Cenário Base",0,IF(Dados[[#This Row],[Cenário]]="Cenário 1",0,IF(Dados[[#This Row],[Cenário]]="Cenário 2",7.4,)))</f>
        <v>0</v>
      </c>
      <c r="I17" s="1">
        <f>IF(Dados[[#This Row],[Alimentador]]="13 barras",1,IF(Dados[[#This Row],[Alimentador]]="34 barras",2,))</f>
        <v>1</v>
      </c>
      <c r="J17" s="1">
        <f>IF(Dados[[#This Row],[Cenário]]="Cenário base",0,IF(Dados[[#This Row],[Cenário]]="cenário 1",1,IF(Dados[[#This Row],[Cenário]]="Cenário 2",2,)))</f>
        <v>0</v>
      </c>
      <c r="K17" s="1" t="s">
        <v>14</v>
      </c>
    </row>
    <row r="18" spans="1:11" x14ac:dyDescent="0.25">
      <c r="A18" s="1">
        <f>'13_bus'!H8</f>
        <v>5</v>
      </c>
      <c r="B18" s="4">
        <f>Dados[[#This Row],[Horas]]/24</f>
        <v>0.20833333333333334</v>
      </c>
      <c r="C18" s="1">
        <f>'13_bus'!I8</f>
        <v>9.6104167836015026</v>
      </c>
      <c r="D18" s="1">
        <f>'13_bus'!J8</f>
        <v>369.69176235083762</v>
      </c>
      <c r="E18" s="1">
        <f>'13_bus'!K8</f>
        <v>0</v>
      </c>
      <c r="F18" s="1" t="s">
        <v>11</v>
      </c>
      <c r="G18" s="1">
        <f>IF(Dados[[#This Row],[Cenário]]="Cenário Base",0,IF(Dados[[#This Row],[Cenário]]="Cenário 1",75,IF(Dados[[#This Row],[Cenário]]="Cenário 2",75,)))</f>
        <v>75</v>
      </c>
      <c r="H18" s="1">
        <f>IF(Dados[[#This Row],[Cenário]]="Cenário Base",0,IF(Dados[[#This Row],[Cenário]]="Cenário 1",0,IF(Dados[[#This Row],[Cenário]]="Cenário 2",7.4,)))</f>
        <v>0</v>
      </c>
      <c r="I18" s="1">
        <f>IF(Dados[[#This Row],[Alimentador]]="13 barras",1,IF(Dados[[#This Row],[Alimentador]]="34 barras",2,))</f>
        <v>1</v>
      </c>
      <c r="J18" s="1">
        <f>IF(Dados[[#This Row],[Cenário]]="Cenário base",0,IF(Dados[[#This Row],[Cenário]]="cenário 1",1,IF(Dados[[#This Row],[Cenário]]="Cenário 2",2,)))</f>
        <v>1</v>
      </c>
      <c r="K18" s="1" t="s">
        <v>14</v>
      </c>
    </row>
    <row r="19" spans="1:11" x14ac:dyDescent="0.25">
      <c r="A19" s="1">
        <f>'13_bus'!N8</f>
        <v>5</v>
      </c>
      <c r="B19" s="4">
        <f>Dados[[#This Row],[Horas]]/24</f>
        <v>0.20833333333333334</v>
      </c>
      <c r="C19" s="1">
        <f>'13_bus'!O8</f>
        <v>9.6104167836015026</v>
      </c>
      <c r="D19" s="1">
        <f>'13_bus'!P8</f>
        <v>369.69176235083762</v>
      </c>
      <c r="E19" s="1">
        <f>'13_bus'!Q8</f>
        <v>0</v>
      </c>
      <c r="F19" s="1" t="s">
        <v>12</v>
      </c>
      <c r="G19" s="1">
        <f>IF(Dados[[#This Row],[Cenário]]="Cenário Base",0,IF(Dados[[#This Row],[Cenário]]="Cenário 1",75,IF(Dados[[#This Row],[Cenário]]="Cenário 2",75,)))</f>
        <v>75</v>
      </c>
      <c r="H19" s="1">
        <f>IF(Dados[[#This Row],[Cenário]]="Cenário Base",0,IF(Dados[[#This Row],[Cenário]]="Cenário 1",0,IF(Dados[[#This Row],[Cenário]]="Cenário 2",7.4,)))</f>
        <v>7.4</v>
      </c>
      <c r="I19" s="1">
        <f>IF(Dados[[#This Row],[Alimentador]]="13 barras",1,IF(Dados[[#This Row],[Alimentador]]="34 barras",2,))</f>
        <v>1</v>
      </c>
      <c r="J19" s="1">
        <f>IF(Dados[[#This Row],[Cenário]]="Cenário base",0,IF(Dados[[#This Row],[Cenário]]="cenário 1",1,IF(Dados[[#This Row],[Cenário]]="Cenário 2",2,)))</f>
        <v>2</v>
      </c>
      <c r="K19" s="1" t="s">
        <v>14</v>
      </c>
    </row>
    <row r="20" spans="1:11" x14ac:dyDescent="0.25">
      <c r="A20" s="1">
        <f>'13_bus'!B9</f>
        <v>6</v>
      </c>
      <c r="B20" s="4">
        <f>Dados[[#This Row],[Horas]]/24</f>
        <v>0.25</v>
      </c>
      <c r="C20" s="1">
        <f>'13_bus'!C9</f>
        <v>15.9588873427025</v>
      </c>
      <c r="D20" s="1">
        <f>'13_bus'!D9</f>
        <v>494.30814223732142</v>
      </c>
      <c r="E20" s="1">
        <f>'13_bus'!E9</f>
        <v>0</v>
      </c>
      <c r="F20" s="1" t="s">
        <v>16</v>
      </c>
      <c r="G20" s="1">
        <f>IF(Dados[[#This Row],[Cenário]]="Cenário Base",0,IF(Dados[[#This Row],[Cenário]]="Cenário 1",75,IF(Dados[[#This Row],[Cenário]]="Cenário 2",75,)))</f>
        <v>0</v>
      </c>
      <c r="H20" s="1">
        <f>IF(Dados[[#This Row],[Cenário]]="Cenário Base",0,IF(Dados[[#This Row],[Cenário]]="Cenário 1",0,IF(Dados[[#This Row],[Cenário]]="Cenário 2",7.4,)))</f>
        <v>0</v>
      </c>
      <c r="I20" s="1">
        <f>IF(Dados[[#This Row],[Alimentador]]="13 barras",1,IF(Dados[[#This Row],[Alimentador]]="34 barras",2,))</f>
        <v>1</v>
      </c>
      <c r="J20" s="1">
        <f>IF(Dados[[#This Row],[Cenário]]="Cenário base",0,IF(Dados[[#This Row],[Cenário]]="cenário 1",1,IF(Dados[[#This Row],[Cenário]]="Cenário 2",2,)))</f>
        <v>0</v>
      </c>
      <c r="K20" s="1" t="s">
        <v>14</v>
      </c>
    </row>
    <row r="21" spans="1:11" x14ac:dyDescent="0.25">
      <c r="A21" s="1">
        <f>'13_bus'!H9</f>
        <v>6</v>
      </c>
      <c r="B21" s="4">
        <f>Dados[[#This Row],[Horas]]/24</f>
        <v>0.25</v>
      </c>
      <c r="C21" s="1">
        <f>'13_bus'!I9</f>
        <v>15.9588873427025</v>
      </c>
      <c r="D21" s="1">
        <f>'13_bus'!J9</f>
        <v>494.30814223732142</v>
      </c>
      <c r="E21" s="1">
        <f>'13_bus'!K9</f>
        <v>0</v>
      </c>
      <c r="F21" s="1" t="s">
        <v>11</v>
      </c>
      <c r="G21" s="1">
        <f>IF(Dados[[#This Row],[Cenário]]="Cenário Base",0,IF(Dados[[#This Row],[Cenário]]="Cenário 1",75,IF(Dados[[#This Row],[Cenário]]="Cenário 2",75,)))</f>
        <v>75</v>
      </c>
      <c r="H21" s="1">
        <f>IF(Dados[[#This Row],[Cenário]]="Cenário Base",0,IF(Dados[[#This Row],[Cenário]]="Cenário 1",0,IF(Dados[[#This Row],[Cenário]]="Cenário 2",7.4,)))</f>
        <v>0</v>
      </c>
      <c r="I21" s="1">
        <f>IF(Dados[[#This Row],[Alimentador]]="13 barras",1,IF(Dados[[#This Row],[Alimentador]]="34 barras",2,))</f>
        <v>1</v>
      </c>
      <c r="J21" s="1">
        <f>IF(Dados[[#This Row],[Cenário]]="Cenário base",0,IF(Dados[[#This Row],[Cenário]]="cenário 1",1,IF(Dados[[#This Row],[Cenário]]="Cenário 2",2,)))</f>
        <v>1</v>
      </c>
      <c r="K21" s="1" t="s">
        <v>14</v>
      </c>
    </row>
    <row r="22" spans="1:11" x14ac:dyDescent="0.25">
      <c r="A22" s="1">
        <f>'13_bus'!N9</f>
        <v>6</v>
      </c>
      <c r="B22" s="4">
        <f>Dados[[#This Row],[Horas]]/24</f>
        <v>0.25</v>
      </c>
      <c r="C22" s="1">
        <f>'13_bus'!O9</f>
        <v>15.804076089460191</v>
      </c>
      <c r="D22" s="1">
        <f>'13_bus'!P9</f>
        <v>491.56793730252718</v>
      </c>
      <c r="E22" s="1">
        <f>'13_bus'!Q9</f>
        <v>0</v>
      </c>
      <c r="F22" s="1" t="s">
        <v>12</v>
      </c>
      <c r="G22" s="1">
        <f>IF(Dados[[#This Row],[Cenário]]="Cenário Base",0,IF(Dados[[#This Row],[Cenário]]="Cenário 1",75,IF(Dados[[#This Row],[Cenário]]="Cenário 2",75,)))</f>
        <v>75</v>
      </c>
      <c r="H22" s="1">
        <f>IF(Dados[[#This Row],[Cenário]]="Cenário Base",0,IF(Dados[[#This Row],[Cenário]]="Cenário 1",0,IF(Dados[[#This Row],[Cenário]]="Cenário 2",7.4,)))</f>
        <v>7.4</v>
      </c>
      <c r="I22" s="1">
        <f>IF(Dados[[#This Row],[Alimentador]]="13 barras",1,IF(Dados[[#This Row],[Alimentador]]="34 barras",2,))</f>
        <v>1</v>
      </c>
      <c r="J22" s="1">
        <f>IF(Dados[[#This Row],[Cenário]]="Cenário base",0,IF(Dados[[#This Row],[Cenário]]="cenário 1",1,IF(Dados[[#This Row],[Cenário]]="Cenário 2",2,)))</f>
        <v>2</v>
      </c>
      <c r="K22" s="1" t="s">
        <v>14</v>
      </c>
    </row>
    <row r="23" spans="1:11" x14ac:dyDescent="0.25">
      <c r="A23" s="1">
        <f>'13_bus'!B10</f>
        <v>7</v>
      </c>
      <c r="B23" s="4">
        <f>Dados[[#This Row],[Horas]]/24</f>
        <v>0.29166666666666669</v>
      </c>
      <c r="C23" s="1">
        <f>'13_bus'!C10</f>
        <v>30.388529556938309</v>
      </c>
      <c r="D23" s="1">
        <f>'13_bus'!D10</f>
        <v>683.52888193678746</v>
      </c>
      <c r="E23" s="1">
        <f>'13_bus'!E10</f>
        <v>0</v>
      </c>
      <c r="F23" s="1" t="s">
        <v>16</v>
      </c>
      <c r="G23" s="1">
        <f>IF(Dados[[#This Row],[Cenário]]="Cenário Base",0,IF(Dados[[#This Row],[Cenário]]="Cenário 1",75,IF(Dados[[#This Row],[Cenário]]="Cenário 2",75,)))</f>
        <v>0</v>
      </c>
      <c r="H23" s="1">
        <f>IF(Dados[[#This Row],[Cenário]]="Cenário Base",0,IF(Dados[[#This Row],[Cenário]]="Cenário 1",0,IF(Dados[[#This Row],[Cenário]]="Cenário 2",7.4,)))</f>
        <v>0</v>
      </c>
      <c r="I23" s="1">
        <f>IF(Dados[[#This Row],[Alimentador]]="13 barras",1,IF(Dados[[#This Row],[Alimentador]]="34 barras",2,))</f>
        <v>1</v>
      </c>
      <c r="J23" s="1">
        <f>IF(Dados[[#This Row],[Cenário]]="Cenário base",0,IF(Dados[[#This Row],[Cenário]]="cenário 1",1,IF(Dados[[#This Row],[Cenário]]="Cenário 2",2,)))</f>
        <v>0</v>
      </c>
      <c r="K23" s="1" t="s">
        <v>14</v>
      </c>
    </row>
    <row r="24" spans="1:11" x14ac:dyDescent="0.25">
      <c r="A24" s="1">
        <f>'13_bus'!H10</f>
        <v>7</v>
      </c>
      <c r="B24" s="4">
        <f>Dados[[#This Row],[Horas]]/24</f>
        <v>0.29166666666666669</v>
      </c>
      <c r="C24" s="1">
        <f>'13_bus'!I10</f>
        <v>30.242390173806239</v>
      </c>
      <c r="D24" s="1">
        <f>'13_bus'!J10</f>
        <v>681.66587775355868</v>
      </c>
      <c r="E24" s="1">
        <f>'13_bus'!K10</f>
        <v>0</v>
      </c>
      <c r="F24" s="1" t="s">
        <v>11</v>
      </c>
      <c r="G24" s="1">
        <f>IF(Dados[[#This Row],[Cenário]]="Cenário Base",0,IF(Dados[[#This Row],[Cenário]]="Cenário 1",75,IF(Dados[[#This Row],[Cenário]]="Cenário 2",75,)))</f>
        <v>75</v>
      </c>
      <c r="H24" s="1">
        <f>IF(Dados[[#This Row],[Cenário]]="Cenário Base",0,IF(Dados[[#This Row],[Cenário]]="Cenário 1",0,IF(Dados[[#This Row],[Cenário]]="Cenário 2",7.4,)))</f>
        <v>0</v>
      </c>
      <c r="I24" s="1">
        <f>IF(Dados[[#This Row],[Alimentador]]="13 barras",1,IF(Dados[[#This Row],[Alimentador]]="34 barras",2,))</f>
        <v>1</v>
      </c>
      <c r="J24" s="1">
        <f>IF(Dados[[#This Row],[Cenário]]="Cenário base",0,IF(Dados[[#This Row],[Cenário]]="cenário 1",1,IF(Dados[[#This Row],[Cenário]]="Cenário 2",2,)))</f>
        <v>1</v>
      </c>
      <c r="K24" s="1" t="s">
        <v>14</v>
      </c>
    </row>
    <row r="25" spans="1:11" x14ac:dyDescent="0.25">
      <c r="A25" s="1">
        <f>'13_bus'!N10</f>
        <v>7</v>
      </c>
      <c r="B25" s="4">
        <f>Dados[[#This Row],[Horas]]/24</f>
        <v>0.29166666666666669</v>
      </c>
      <c r="C25" s="1">
        <f>'13_bus'!O10</f>
        <v>29.423050043569429</v>
      </c>
      <c r="D25" s="1">
        <f>'13_bus'!P10</f>
        <v>671.07627332710058</v>
      </c>
      <c r="E25" s="1">
        <f>'13_bus'!Q10</f>
        <v>0</v>
      </c>
      <c r="F25" s="1" t="s">
        <v>12</v>
      </c>
      <c r="G25" s="1">
        <f>IF(Dados[[#This Row],[Cenário]]="Cenário Base",0,IF(Dados[[#This Row],[Cenário]]="Cenário 1",75,IF(Dados[[#This Row],[Cenário]]="Cenário 2",75,)))</f>
        <v>75</v>
      </c>
      <c r="H25" s="1">
        <f>IF(Dados[[#This Row],[Cenário]]="Cenário Base",0,IF(Dados[[#This Row],[Cenário]]="Cenário 1",0,IF(Dados[[#This Row],[Cenário]]="Cenário 2",7.4,)))</f>
        <v>7.4</v>
      </c>
      <c r="I25" s="1">
        <f>IF(Dados[[#This Row],[Alimentador]]="13 barras",1,IF(Dados[[#This Row],[Alimentador]]="34 barras",2,))</f>
        <v>1</v>
      </c>
      <c r="J25" s="1">
        <f>IF(Dados[[#This Row],[Cenário]]="Cenário base",0,IF(Dados[[#This Row],[Cenário]]="cenário 1",1,IF(Dados[[#This Row],[Cenário]]="Cenário 2",2,)))</f>
        <v>2</v>
      </c>
      <c r="K25" s="1" t="s">
        <v>14</v>
      </c>
    </row>
    <row r="26" spans="1:11" x14ac:dyDescent="0.25">
      <c r="A26" s="1">
        <f>'13_bus'!B11</f>
        <v>8</v>
      </c>
      <c r="B26" s="4">
        <f>Dados[[#This Row],[Horas]]/24</f>
        <v>0.33333333333333331</v>
      </c>
      <c r="C26" s="1">
        <f>'13_bus'!C11</f>
        <v>36.480460471624298</v>
      </c>
      <c r="D26" s="1">
        <f>'13_bus'!D11</f>
        <v>744.93098017111879</v>
      </c>
      <c r="E26" s="1">
        <f>'13_bus'!E11</f>
        <v>0</v>
      </c>
      <c r="F26" s="1" t="s">
        <v>16</v>
      </c>
      <c r="G26" s="1">
        <f>IF(Dados[[#This Row],[Cenário]]="Cenário Base",0,IF(Dados[[#This Row],[Cenário]]="Cenário 1",75,IF(Dados[[#This Row],[Cenário]]="Cenário 2",75,)))</f>
        <v>0</v>
      </c>
      <c r="H26" s="1">
        <f>IF(Dados[[#This Row],[Cenário]]="Cenário Base",0,IF(Dados[[#This Row],[Cenário]]="Cenário 1",0,IF(Dados[[#This Row],[Cenário]]="Cenário 2",7.4,)))</f>
        <v>0</v>
      </c>
      <c r="I26" s="1">
        <f>IF(Dados[[#This Row],[Alimentador]]="13 barras",1,IF(Dados[[#This Row],[Alimentador]]="34 barras",2,))</f>
        <v>1</v>
      </c>
      <c r="J26" s="1">
        <f>IF(Dados[[#This Row],[Cenário]]="Cenário base",0,IF(Dados[[#This Row],[Cenário]]="cenário 1",1,IF(Dados[[#This Row],[Cenário]]="Cenário 2",2,)))</f>
        <v>0</v>
      </c>
      <c r="K26" s="1" t="s">
        <v>14</v>
      </c>
    </row>
    <row r="27" spans="1:11" x14ac:dyDescent="0.25">
      <c r="A27" s="1">
        <f>'13_bus'!H11</f>
        <v>8</v>
      </c>
      <c r="B27" s="4">
        <f>Dados[[#This Row],[Horas]]/24</f>
        <v>0.33333333333333331</v>
      </c>
      <c r="C27" s="1">
        <f>'13_bus'!I11</f>
        <v>36.178470699964627</v>
      </c>
      <c r="D27" s="1">
        <f>'13_bus'!J11</f>
        <v>741.40062648464379</v>
      </c>
      <c r="E27" s="1">
        <f>'13_bus'!K11</f>
        <v>0</v>
      </c>
      <c r="F27" s="1" t="s">
        <v>11</v>
      </c>
      <c r="G27" s="1">
        <f>IF(Dados[[#This Row],[Cenário]]="Cenário Base",0,IF(Dados[[#This Row],[Cenário]]="Cenário 1",75,IF(Dados[[#This Row],[Cenário]]="Cenário 2",75,)))</f>
        <v>75</v>
      </c>
      <c r="H27" s="1">
        <f>IF(Dados[[#This Row],[Cenário]]="Cenário Base",0,IF(Dados[[#This Row],[Cenário]]="Cenário 1",0,IF(Dados[[#This Row],[Cenário]]="Cenário 2",7.4,)))</f>
        <v>0</v>
      </c>
      <c r="I27" s="1">
        <f>IF(Dados[[#This Row],[Alimentador]]="13 barras",1,IF(Dados[[#This Row],[Alimentador]]="34 barras",2,))</f>
        <v>1</v>
      </c>
      <c r="J27" s="1">
        <f>IF(Dados[[#This Row],[Cenário]]="Cenário base",0,IF(Dados[[#This Row],[Cenário]]="cenário 1",1,IF(Dados[[#This Row],[Cenário]]="Cenário 2",2,)))</f>
        <v>1</v>
      </c>
      <c r="K27" s="1" t="s">
        <v>14</v>
      </c>
    </row>
    <row r="28" spans="1:11" x14ac:dyDescent="0.25">
      <c r="A28" s="1">
        <f>'13_bus'!N11</f>
        <v>8</v>
      </c>
      <c r="B28" s="4">
        <f>Dados[[#This Row],[Horas]]/24</f>
        <v>0.33333333333333331</v>
      </c>
      <c r="C28" s="1">
        <f>'13_bus'!O11</f>
        <v>34.547564795144801</v>
      </c>
      <c r="D28" s="1">
        <f>'13_bus'!P11</f>
        <v>721.75841939270674</v>
      </c>
      <c r="E28" s="1">
        <f>'13_bus'!Q11</f>
        <v>0</v>
      </c>
      <c r="F28" s="1" t="s">
        <v>12</v>
      </c>
      <c r="G28" s="1">
        <f>IF(Dados[[#This Row],[Cenário]]="Cenário Base",0,IF(Dados[[#This Row],[Cenário]]="Cenário 1",75,IF(Dados[[#This Row],[Cenário]]="Cenário 2",75,)))</f>
        <v>75</v>
      </c>
      <c r="H28" s="1">
        <f>IF(Dados[[#This Row],[Cenário]]="Cenário Base",0,IF(Dados[[#This Row],[Cenário]]="Cenário 1",0,IF(Dados[[#This Row],[Cenário]]="Cenário 2",7.4,)))</f>
        <v>7.4</v>
      </c>
      <c r="I28" s="1">
        <f>IF(Dados[[#This Row],[Alimentador]]="13 barras",1,IF(Dados[[#This Row],[Alimentador]]="34 barras",2,))</f>
        <v>1</v>
      </c>
      <c r="J28" s="1">
        <f>IF(Dados[[#This Row],[Cenário]]="Cenário base",0,IF(Dados[[#This Row],[Cenário]]="cenário 1",1,IF(Dados[[#This Row],[Cenário]]="Cenário 2",2,)))</f>
        <v>2</v>
      </c>
      <c r="K28" s="1" t="s">
        <v>14</v>
      </c>
    </row>
    <row r="29" spans="1:11" x14ac:dyDescent="0.25">
      <c r="A29" s="1">
        <f>'13_bus'!B12</f>
        <v>9</v>
      </c>
      <c r="B29" s="4">
        <f>Dados[[#This Row],[Horas]]/24</f>
        <v>0.375</v>
      </c>
      <c r="C29" s="1">
        <f>'13_bus'!C12</f>
        <v>24.90522361434336</v>
      </c>
      <c r="D29" s="1">
        <f>'13_bus'!D12</f>
        <v>619.30424216608014</v>
      </c>
      <c r="E29" s="1">
        <f>'13_bus'!E12</f>
        <v>0</v>
      </c>
      <c r="F29" s="1" t="s">
        <v>16</v>
      </c>
      <c r="G29" s="1">
        <f>IF(Dados[[#This Row],[Cenário]]="Cenário Base",0,IF(Dados[[#This Row],[Cenário]]="Cenário 1",75,IF(Dados[[#This Row],[Cenário]]="Cenário 2",75,)))</f>
        <v>0</v>
      </c>
      <c r="H29" s="1">
        <f>IF(Dados[[#This Row],[Cenário]]="Cenário Base",0,IF(Dados[[#This Row],[Cenário]]="Cenário 1",0,IF(Dados[[#This Row],[Cenário]]="Cenário 2",7.4,)))</f>
        <v>0</v>
      </c>
      <c r="I29" s="1">
        <f>IF(Dados[[#This Row],[Alimentador]]="13 barras",1,IF(Dados[[#This Row],[Alimentador]]="34 barras",2,))</f>
        <v>1</v>
      </c>
      <c r="J29" s="1">
        <f>IF(Dados[[#This Row],[Cenário]]="Cenário base",0,IF(Dados[[#This Row],[Cenário]]="cenário 1",1,IF(Dados[[#This Row],[Cenário]]="Cenário 2",2,)))</f>
        <v>0</v>
      </c>
      <c r="K29" s="1" t="s">
        <v>14</v>
      </c>
    </row>
    <row r="30" spans="1:11" x14ac:dyDescent="0.25">
      <c r="A30" s="1">
        <f>'13_bus'!H12</f>
        <v>9</v>
      </c>
      <c r="B30" s="4">
        <f>Dados[[#This Row],[Horas]]/24</f>
        <v>0.375</v>
      </c>
      <c r="C30" s="1">
        <f>'13_bus'!I12</f>
        <v>24.498173022960259</v>
      </c>
      <c r="D30" s="1">
        <f>'13_bus'!J12</f>
        <v>613.54901231981501</v>
      </c>
      <c r="E30" s="1">
        <f>'13_bus'!K12</f>
        <v>0</v>
      </c>
      <c r="F30" s="1" t="s">
        <v>11</v>
      </c>
      <c r="G30" s="1">
        <f>IF(Dados[[#This Row],[Cenário]]="Cenário Base",0,IF(Dados[[#This Row],[Cenário]]="Cenário 1",75,IF(Dados[[#This Row],[Cenário]]="Cenário 2",75,)))</f>
        <v>75</v>
      </c>
      <c r="H30" s="1">
        <f>IF(Dados[[#This Row],[Cenário]]="Cenário Base",0,IF(Dados[[#This Row],[Cenário]]="Cenário 1",0,IF(Dados[[#This Row],[Cenário]]="Cenário 2",7.4,)))</f>
        <v>0</v>
      </c>
      <c r="I30" s="1">
        <f>IF(Dados[[#This Row],[Alimentador]]="13 barras",1,IF(Dados[[#This Row],[Alimentador]]="34 barras",2,))</f>
        <v>1</v>
      </c>
      <c r="J30" s="1">
        <f>IF(Dados[[#This Row],[Cenário]]="Cenário base",0,IF(Dados[[#This Row],[Cenário]]="cenário 1",1,IF(Dados[[#This Row],[Cenário]]="Cenário 2",2,)))</f>
        <v>1</v>
      </c>
      <c r="K30" s="1" t="s">
        <v>14</v>
      </c>
    </row>
    <row r="31" spans="1:11" x14ac:dyDescent="0.25">
      <c r="A31" s="1">
        <f>'13_bus'!N12</f>
        <v>9</v>
      </c>
      <c r="B31" s="4">
        <f>Dados[[#This Row],[Horas]]/24</f>
        <v>0.375</v>
      </c>
      <c r="C31" s="1">
        <f>'13_bus'!O12</f>
        <v>22.278802636254291</v>
      </c>
      <c r="D31" s="1">
        <f>'13_bus'!P12</f>
        <v>580.62679389985851</v>
      </c>
      <c r="E31" s="1">
        <f>'13_bus'!Q12</f>
        <v>0</v>
      </c>
      <c r="F31" s="1" t="s">
        <v>12</v>
      </c>
      <c r="G31" s="1">
        <f>IF(Dados[[#This Row],[Cenário]]="Cenário Base",0,IF(Dados[[#This Row],[Cenário]]="Cenário 1",75,IF(Dados[[#This Row],[Cenário]]="Cenário 2",75,)))</f>
        <v>75</v>
      </c>
      <c r="H31" s="1">
        <f>IF(Dados[[#This Row],[Cenário]]="Cenário Base",0,IF(Dados[[#This Row],[Cenário]]="Cenário 1",0,IF(Dados[[#This Row],[Cenário]]="Cenário 2",7.4,)))</f>
        <v>7.4</v>
      </c>
      <c r="I31" s="1">
        <f>IF(Dados[[#This Row],[Alimentador]]="13 barras",1,IF(Dados[[#This Row],[Alimentador]]="34 barras",2,))</f>
        <v>1</v>
      </c>
      <c r="J31" s="1">
        <f>IF(Dados[[#This Row],[Cenário]]="Cenário base",0,IF(Dados[[#This Row],[Cenário]]="cenário 1",1,IF(Dados[[#This Row],[Cenário]]="Cenário 2",2,)))</f>
        <v>2</v>
      </c>
      <c r="K31" s="1" t="s">
        <v>14</v>
      </c>
    </row>
    <row r="32" spans="1:11" x14ac:dyDescent="0.25">
      <c r="A32" s="1">
        <f>'13_bus'!B13</f>
        <v>10</v>
      </c>
      <c r="B32" s="4">
        <f>Dados[[#This Row],[Horas]]/24</f>
        <v>0.41666666666666669</v>
      </c>
      <c r="C32" s="1">
        <f>'13_bus'!C13</f>
        <v>9.6104167836015026</v>
      </c>
      <c r="D32" s="1">
        <f>'13_bus'!D13</f>
        <v>369.69176235083762</v>
      </c>
      <c r="E32" s="1">
        <f>'13_bus'!E13</f>
        <v>0</v>
      </c>
      <c r="F32" s="1" t="s">
        <v>16</v>
      </c>
      <c r="G32" s="1">
        <f>IF(Dados[[#This Row],[Cenário]]="Cenário Base",0,IF(Dados[[#This Row],[Cenário]]="Cenário 1",75,IF(Dados[[#This Row],[Cenário]]="Cenário 2",75,)))</f>
        <v>0</v>
      </c>
      <c r="H32" s="1">
        <f>IF(Dados[[#This Row],[Cenário]]="Cenário Base",0,IF(Dados[[#This Row],[Cenário]]="Cenário 1",0,IF(Dados[[#This Row],[Cenário]]="Cenário 2",7.4,)))</f>
        <v>0</v>
      </c>
      <c r="I32" s="1">
        <f>IF(Dados[[#This Row],[Alimentador]]="13 barras",1,IF(Dados[[#This Row],[Alimentador]]="34 barras",2,))</f>
        <v>1</v>
      </c>
      <c r="J32" s="1">
        <f>IF(Dados[[#This Row],[Cenário]]="Cenário base",0,IF(Dados[[#This Row],[Cenário]]="cenário 1",1,IF(Dados[[#This Row],[Cenário]]="Cenário 2",2,)))</f>
        <v>0</v>
      </c>
      <c r="K32" s="1" t="s">
        <v>14</v>
      </c>
    </row>
    <row r="33" spans="1:11" x14ac:dyDescent="0.25">
      <c r="A33" s="1">
        <f>'13_bus'!H13</f>
        <v>10</v>
      </c>
      <c r="B33" s="4">
        <f>Dados[[#This Row],[Horas]]/24</f>
        <v>0.41666666666666669</v>
      </c>
      <c r="C33" s="1">
        <f>'13_bus'!I13</f>
        <v>9.1960029331720126</v>
      </c>
      <c r="D33" s="1">
        <f>'13_bus'!J13</f>
        <v>359.67948305383402</v>
      </c>
      <c r="E33" s="1">
        <f>'13_bus'!K13</f>
        <v>0</v>
      </c>
      <c r="F33" s="1" t="s">
        <v>11</v>
      </c>
      <c r="G33" s="1">
        <f>IF(Dados[[#This Row],[Cenário]]="Cenário Base",0,IF(Dados[[#This Row],[Cenário]]="Cenário 1",75,IF(Dados[[#This Row],[Cenário]]="Cenário 2",75,)))</f>
        <v>75</v>
      </c>
      <c r="H33" s="1">
        <f>IF(Dados[[#This Row],[Cenário]]="Cenário Base",0,IF(Dados[[#This Row],[Cenário]]="Cenário 1",0,IF(Dados[[#This Row],[Cenário]]="Cenário 2",7.4,)))</f>
        <v>0</v>
      </c>
      <c r="I33" s="1">
        <f>IF(Dados[[#This Row],[Alimentador]]="13 barras",1,IF(Dados[[#This Row],[Alimentador]]="34 barras",2,))</f>
        <v>1</v>
      </c>
      <c r="J33" s="1">
        <f>IF(Dados[[#This Row],[Cenário]]="Cenário base",0,IF(Dados[[#This Row],[Cenário]]="cenário 1",1,IF(Dados[[#This Row],[Cenário]]="Cenário 2",2,)))</f>
        <v>1</v>
      </c>
      <c r="K33" s="1" t="s">
        <v>14</v>
      </c>
    </row>
    <row r="34" spans="1:11" x14ac:dyDescent="0.25">
      <c r="A34" s="1">
        <f>'13_bus'!N13</f>
        <v>10</v>
      </c>
      <c r="B34" s="4">
        <f>Dados[[#This Row],[Horas]]/24</f>
        <v>0.41666666666666669</v>
      </c>
      <c r="C34" s="1">
        <f>'13_bus'!O13</f>
        <v>7.1426984543112626</v>
      </c>
      <c r="D34" s="1">
        <f>'13_bus'!P13</f>
        <v>302.00185406462379</v>
      </c>
      <c r="E34" s="1">
        <f>'13_bus'!Q13</f>
        <v>0</v>
      </c>
      <c r="F34" s="1" t="s">
        <v>12</v>
      </c>
      <c r="G34" s="1">
        <f>IF(Dados[[#This Row],[Cenário]]="Cenário Base",0,IF(Dados[[#This Row],[Cenário]]="Cenário 1",75,IF(Dados[[#This Row],[Cenário]]="Cenário 2",75,)))</f>
        <v>75</v>
      </c>
      <c r="H34" s="1">
        <f>IF(Dados[[#This Row],[Cenário]]="Cenário Base",0,IF(Dados[[#This Row],[Cenário]]="Cenário 1",0,IF(Dados[[#This Row],[Cenário]]="Cenário 2",7.4,)))</f>
        <v>7.4</v>
      </c>
      <c r="I34" s="1">
        <f>IF(Dados[[#This Row],[Alimentador]]="13 barras",1,IF(Dados[[#This Row],[Alimentador]]="34 barras",2,))</f>
        <v>1</v>
      </c>
      <c r="J34" s="1">
        <f>IF(Dados[[#This Row],[Cenário]]="Cenário base",0,IF(Dados[[#This Row],[Cenário]]="cenário 1",1,IF(Dados[[#This Row],[Cenário]]="Cenário 2",2,)))</f>
        <v>2</v>
      </c>
      <c r="K34" s="1" t="s">
        <v>14</v>
      </c>
    </row>
    <row r="35" spans="1:11" x14ac:dyDescent="0.25">
      <c r="A35" s="1">
        <f>'13_bus'!B14</f>
        <v>11</v>
      </c>
      <c r="B35" s="4">
        <f>Dados[[#This Row],[Horas]]/24</f>
        <v>0.45833333333333331</v>
      </c>
      <c r="C35" s="1">
        <f>'13_bus'!C14</f>
        <v>12.455437280293699</v>
      </c>
      <c r="D35" s="1">
        <f>'13_bus'!D14</f>
        <v>432.71822556385553</v>
      </c>
      <c r="E35" s="1">
        <f>'13_bus'!E14</f>
        <v>0</v>
      </c>
      <c r="F35" s="1" t="s">
        <v>16</v>
      </c>
      <c r="G35" s="1">
        <f>IF(Dados[[#This Row],[Cenário]]="Cenário Base",0,IF(Dados[[#This Row],[Cenário]]="Cenário 1",75,IF(Dados[[#This Row],[Cenário]]="Cenário 2",75,)))</f>
        <v>0</v>
      </c>
      <c r="H35" s="1">
        <f>IF(Dados[[#This Row],[Cenário]]="Cenário Base",0,IF(Dados[[#This Row],[Cenário]]="Cenário 1",0,IF(Dados[[#This Row],[Cenário]]="Cenário 2",7.4,)))</f>
        <v>0</v>
      </c>
      <c r="I35" s="1">
        <f>IF(Dados[[#This Row],[Alimentador]]="13 barras",1,IF(Dados[[#This Row],[Alimentador]]="34 barras",2,))</f>
        <v>1</v>
      </c>
      <c r="J35" s="1">
        <f>IF(Dados[[#This Row],[Cenário]]="Cenário base",0,IF(Dados[[#This Row],[Cenário]]="cenário 1",1,IF(Dados[[#This Row],[Cenário]]="Cenário 2",2,)))</f>
        <v>0</v>
      </c>
      <c r="K35" s="1" t="s">
        <v>14</v>
      </c>
    </row>
    <row r="36" spans="1:11" x14ac:dyDescent="0.25">
      <c r="A36" s="1">
        <f>'13_bus'!H14</f>
        <v>11</v>
      </c>
      <c r="B36" s="4">
        <f>Dados[[#This Row],[Horas]]/24</f>
        <v>0.45833333333333331</v>
      </c>
      <c r="C36" s="1">
        <f>'13_bus'!I14</f>
        <v>11.771031223805799</v>
      </c>
      <c r="D36" s="1">
        <f>'13_bus'!J14</f>
        <v>418.53758633657168</v>
      </c>
      <c r="E36" s="1">
        <f>'13_bus'!K14</f>
        <v>0</v>
      </c>
      <c r="F36" s="1" t="s">
        <v>11</v>
      </c>
      <c r="G36" s="1">
        <f>IF(Dados[[#This Row],[Cenário]]="Cenário Base",0,IF(Dados[[#This Row],[Cenário]]="Cenário 1",75,IF(Dados[[#This Row],[Cenário]]="Cenário 2",75,)))</f>
        <v>75</v>
      </c>
      <c r="H36" s="1">
        <f>IF(Dados[[#This Row],[Cenário]]="Cenário Base",0,IF(Dados[[#This Row],[Cenário]]="Cenário 1",0,IF(Dados[[#This Row],[Cenário]]="Cenário 2",7.4,)))</f>
        <v>0</v>
      </c>
      <c r="I36" s="1">
        <f>IF(Dados[[#This Row],[Alimentador]]="13 barras",1,IF(Dados[[#This Row],[Alimentador]]="34 barras",2,))</f>
        <v>1</v>
      </c>
      <c r="J36" s="1">
        <f>IF(Dados[[#This Row],[Cenário]]="Cenário base",0,IF(Dados[[#This Row],[Cenário]]="cenário 1",1,IF(Dados[[#This Row],[Cenário]]="Cenário 2",2,)))</f>
        <v>1</v>
      </c>
      <c r="K36" s="1" t="s">
        <v>14</v>
      </c>
    </row>
    <row r="37" spans="1:11" x14ac:dyDescent="0.25">
      <c r="A37" s="1">
        <f>'13_bus'!N14</f>
        <v>11</v>
      </c>
      <c r="B37" s="4">
        <f>Dados[[#This Row],[Horas]]/24</f>
        <v>0.45833333333333331</v>
      </c>
      <c r="C37" s="1">
        <f>'13_bus'!O14</f>
        <v>8.4818626797244505</v>
      </c>
      <c r="D37" s="1">
        <f>'13_bus'!P14</f>
        <v>336.30252804858122</v>
      </c>
      <c r="E37" s="1">
        <f>'13_bus'!Q14</f>
        <v>0</v>
      </c>
      <c r="F37" s="1" t="s">
        <v>12</v>
      </c>
      <c r="G37" s="1">
        <f>IF(Dados[[#This Row],[Cenário]]="Cenário Base",0,IF(Dados[[#This Row],[Cenário]]="Cenário 1",75,IF(Dados[[#This Row],[Cenário]]="Cenário 2",75,)))</f>
        <v>75</v>
      </c>
      <c r="H37" s="1">
        <f>IF(Dados[[#This Row],[Cenário]]="Cenário Base",0,IF(Dados[[#This Row],[Cenário]]="Cenário 1",0,IF(Dados[[#This Row],[Cenário]]="Cenário 2",7.4,)))</f>
        <v>7.4</v>
      </c>
      <c r="I37" s="1">
        <f>IF(Dados[[#This Row],[Alimentador]]="13 barras",1,IF(Dados[[#This Row],[Alimentador]]="34 barras",2,))</f>
        <v>1</v>
      </c>
      <c r="J37" s="1">
        <f>IF(Dados[[#This Row],[Cenário]]="Cenário base",0,IF(Dados[[#This Row],[Cenário]]="cenário 1",1,IF(Dados[[#This Row],[Cenário]]="Cenário 2",2,)))</f>
        <v>2</v>
      </c>
      <c r="K37" s="1" t="s">
        <v>14</v>
      </c>
    </row>
    <row r="38" spans="1:11" x14ac:dyDescent="0.25">
      <c r="A38" s="1">
        <f>'13_bus'!B15</f>
        <v>12</v>
      </c>
      <c r="B38" s="4">
        <f>Dados[[#This Row],[Horas]]/24</f>
        <v>0.5</v>
      </c>
      <c r="C38" s="1">
        <f>'13_bus'!C15</f>
        <v>15.9588873427025</v>
      </c>
      <c r="D38" s="1">
        <f>'13_bus'!D15</f>
        <v>494.30814223732142</v>
      </c>
      <c r="E38" s="1">
        <f>'13_bus'!E15</f>
        <v>0</v>
      </c>
      <c r="F38" s="1" t="s">
        <v>16</v>
      </c>
      <c r="G38" s="1">
        <f>IF(Dados[[#This Row],[Cenário]]="Cenário Base",0,IF(Dados[[#This Row],[Cenário]]="Cenário 1",75,IF(Dados[[#This Row],[Cenário]]="Cenário 2",75,)))</f>
        <v>0</v>
      </c>
      <c r="H38" s="1">
        <f>IF(Dados[[#This Row],[Cenário]]="Cenário Base",0,IF(Dados[[#This Row],[Cenário]]="Cenário 1",0,IF(Dados[[#This Row],[Cenário]]="Cenário 2",7.4,)))</f>
        <v>0</v>
      </c>
      <c r="I38" s="1">
        <f>IF(Dados[[#This Row],[Alimentador]]="13 barras",1,IF(Dados[[#This Row],[Alimentador]]="34 barras",2,))</f>
        <v>1</v>
      </c>
      <c r="J38" s="1">
        <f>IF(Dados[[#This Row],[Cenário]]="Cenário base",0,IF(Dados[[#This Row],[Cenário]]="cenário 1",1,IF(Dados[[#This Row],[Cenário]]="Cenário 2",2,)))</f>
        <v>0</v>
      </c>
      <c r="K38" s="1" t="s">
        <v>14</v>
      </c>
    </row>
    <row r="39" spans="1:11" x14ac:dyDescent="0.25">
      <c r="A39" s="1">
        <f>'13_bus'!H15</f>
        <v>12</v>
      </c>
      <c r="B39" s="4">
        <f>Dados[[#This Row],[Horas]]/24</f>
        <v>0.5</v>
      </c>
      <c r="C39" s="1">
        <f>'13_bus'!I15</f>
        <v>15.01506687043811</v>
      </c>
      <c r="D39" s="1">
        <f>'13_bus'!J15</f>
        <v>477.2308438199957</v>
      </c>
      <c r="E39" s="1">
        <f>'13_bus'!K15</f>
        <v>0</v>
      </c>
      <c r="F39" s="1" t="s">
        <v>11</v>
      </c>
      <c r="G39" s="1">
        <f>IF(Dados[[#This Row],[Cenário]]="Cenário Base",0,IF(Dados[[#This Row],[Cenário]]="Cenário 1",75,IF(Dados[[#This Row],[Cenário]]="Cenário 2",75,)))</f>
        <v>75</v>
      </c>
      <c r="H39" s="1">
        <f>IF(Dados[[#This Row],[Cenário]]="Cenário Base",0,IF(Dados[[#This Row],[Cenário]]="Cenário 1",0,IF(Dados[[#This Row],[Cenário]]="Cenário 2",7.4,)))</f>
        <v>0</v>
      </c>
      <c r="I39" s="1">
        <f>IF(Dados[[#This Row],[Alimentador]]="13 barras",1,IF(Dados[[#This Row],[Alimentador]]="34 barras",2,))</f>
        <v>1</v>
      </c>
      <c r="J39" s="1">
        <f>IF(Dados[[#This Row],[Cenário]]="Cenário base",0,IF(Dados[[#This Row],[Cenário]]="cenário 1",1,IF(Dados[[#This Row],[Cenário]]="Cenário 2",2,)))</f>
        <v>1</v>
      </c>
      <c r="K39" s="1" t="s">
        <v>14</v>
      </c>
    </row>
    <row r="40" spans="1:11" x14ac:dyDescent="0.25">
      <c r="A40" s="1">
        <f>'13_bus'!N15</f>
        <v>12</v>
      </c>
      <c r="B40" s="4">
        <f>Dados[[#This Row],[Horas]]/24</f>
        <v>0.5</v>
      </c>
      <c r="C40" s="1">
        <f>'13_bus'!O15</f>
        <v>10.512346237090419</v>
      </c>
      <c r="D40" s="1">
        <f>'13_bus'!P15</f>
        <v>377.76061226063229</v>
      </c>
      <c r="E40" s="1">
        <f>'13_bus'!Q15</f>
        <v>0</v>
      </c>
      <c r="F40" s="1" t="s">
        <v>12</v>
      </c>
      <c r="G40" s="1">
        <f>IF(Dados[[#This Row],[Cenário]]="Cenário Base",0,IF(Dados[[#This Row],[Cenário]]="Cenário 1",75,IF(Dados[[#This Row],[Cenário]]="Cenário 2",75,)))</f>
        <v>75</v>
      </c>
      <c r="H40" s="1">
        <f>IF(Dados[[#This Row],[Cenário]]="Cenário Base",0,IF(Dados[[#This Row],[Cenário]]="Cenário 1",0,IF(Dados[[#This Row],[Cenário]]="Cenário 2",7.4,)))</f>
        <v>7.4</v>
      </c>
      <c r="I40" s="1">
        <f>IF(Dados[[#This Row],[Alimentador]]="13 barras",1,IF(Dados[[#This Row],[Alimentador]]="34 barras",2,))</f>
        <v>1</v>
      </c>
      <c r="J40" s="1">
        <f>IF(Dados[[#This Row],[Cenário]]="Cenário base",0,IF(Dados[[#This Row],[Cenário]]="cenário 1",1,IF(Dados[[#This Row],[Cenário]]="Cenário 2",2,)))</f>
        <v>2</v>
      </c>
      <c r="K40" s="1" t="s">
        <v>14</v>
      </c>
    </row>
    <row r="41" spans="1:11" x14ac:dyDescent="0.25">
      <c r="A41" s="1">
        <f>'13_bus'!B16</f>
        <v>13</v>
      </c>
      <c r="B41" s="4">
        <f>Dados[[#This Row],[Horas]]/24</f>
        <v>0.54166666666666663</v>
      </c>
      <c r="C41" s="1">
        <f>'13_bus'!C16</f>
        <v>20.09520130602321</v>
      </c>
      <c r="D41" s="1">
        <f>'13_bus'!D16</f>
        <v>557.5890612951506</v>
      </c>
      <c r="E41" s="1">
        <f>'13_bus'!E16</f>
        <v>0</v>
      </c>
      <c r="F41" s="1" t="s">
        <v>16</v>
      </c>
      <c r="G41" s="1">
        <f>IF(Dados[[#This Row],[Cenário]]="Cenário Base",0,IF(Dados[[#This Row],[Cenário]]="Cenário 1",75,IF(Dados[[#This Row],[Cenário]]="Cenário 2",75,)))</f>
        <v>0</v>
      </c>
      <c r="H41" s="1">
        <f>IF(Dados[[#This Row],[Cenário]]="Cenário Base",0,IF(Dados[[#This Row],[Cenário]]="Cenário 1",0,IF(Dados[[#This Row],[Cenário]]="Cenário 2",7.4,)))</f>
        <v>0</v>
      </c>
      <c r="I41" s="1">
        <f>IF(Dados[[#This Row],[Alimentador]]="13 barras",1,IF(Dados[[#This Row],[Alimentador]]="34 barras",2,))</f>
        <v>1</v>
      </c>
      <c r="J41" s="1">
        <f>IF(Dados[[#This Row],[Cenário]]="Cenário base",0,IF(Dados[[#This Row],[Cenário]]="cenário 1",1,IF(Dados[[#This Row],[Cenário]]="Cenário 2",2,)))</f>
        <v>0</v>
      </c>
      <c r="K41" s="1" t="s">
        <v>14</v>
      </c>
    </row>
    <row r="42" spans="1:11" x14ac:dyDescent="0.25">
      <c r="A42" s="1">
        <f>'13_bus'!H16</f>
        <v>13</v>
      </c>
      <c r="B42" s="4">
        <f>Dados[[#This Row],[Horas]]/24</f>
        <v>0.54166666666666663</v>
      </c>
      <c r="C42" s="1">
        <f>'13_bus'!I16</f>
        <v>18.9860568577927</v>
      </c>
      <c r="D42" s="1">
        <f>'13_bus'!J16</f>
        <v>539.80897853279089</v>
      </c>
      <c r="E42" s="1">
        <f>'13_bus'!K16</f>
        <v>0</v>
      </c>
      <c r="F42" s="1" t="s">
        <v>11</v>
      </c>
      <c r="G42" s="1">
        <f>IF(Dados[[#This Row],[Cenário]]="Cenário Base",0,IF(Dados[[#This Row],[Cenário]]="Cenário 1",75,IF(Dados[[#This Row],[Cenário]]="Cenário 2",75,)))</f>
        <v>75</v>
      </c>
      <c r="H42" s="1">
        <f>IF(Dados[[#This Row],[Cenário]]="Cenário Base",0,IF(Dados[[#This Row],[Cenário]]="Cenário 1",0,IF(Dados[[#This Row],[Cenário]]="Cenário 2",7.4,)))</f>
        <v>0</v>
      </c>
      <c r="I42" s="1">
        <f>IF(Dados[[#This Row],[Alimentador]]="13 barras",1,IF(Dados[[#This Row],[Alimentador]]="34 barras",2,))</f>
        <v>1</v>
      </c>
      <c r="J42" s="1">
        <f>IF(Dados[[#This Row],[Cenário]]="Cenário base",0,IF(Dados[[#This Row],[Cenário]]="cenário 1",1,IF(Dados[[#This Row],[Cenário]]="Cenário 2",2,)))</f>
        <v>1</v>
      </c>
      <c r="K42" s="1" t="s">
        <v>14</v>
      </c>
    </row>
    <row r="43" spans="1:11" x14ac:dyDescent="0.25">
      <c r="A43" s="1">
        <f>'13_bus'!N16</f>
        <v>13</v>
      </c>
      <c r="B43" s="4">
        <f>Dados[[#This Row],[Horas]]/24</f>
        <v>0.54166666666666663</v>
      </c>
      <c r="C43" s="1">
        <f>'13_bus'!O16</f>
        <v>13.650462396977449</v>
      </c>
      <c r="D43" s="1">
        <f>'13_bus'!P16</f>
        <v>434.82682301020952</v>
      </c>
      <c r="E43" s="1">
        <f>'13_bus'!Q16</f>
        <v>0</v>
      </c>
      <c r="F43" s="1" t="s">
        <v>12</v>
      </c>
      <c r="G43" s="1">
        <f>IF(Dados[[#This Row],[Cenário]]="Cenário Base",0,IF(Dados[[#This Row],[Cenário]]="Cenário 1",75,IF(Dados[[#This Row],[Cenário]]="Cenário 2",75,)))</f>
        <v>75</v>
      </c>
      <c r="H43" s="1">
        <f>IF(Dados[[#This Row],[Cenário]]="Cenário Base",0,IF(Dados[[#This Row],[Cenário]]="Cenário 1",0,IF(Dados[[#This Row],[Cenário]]="Cenário 2",7.4,)))</f>
        <v>7.4</v>
      </c>
      <c r="I43" s="1">
        <f>IF(Dados[[#This Row],[Alimentador]]="13 barras",1,IF(Dados[[#This Row],[Alimentador]]="34 barras",2,))</f>
        <v>1</v>
      </c>
      <c r="J43" s="1">
        <f>IF(Dados[[#This Row],[Cenário]]="Cenário base",0,IF(Dados[[#This Row],[Cenário]]="cenário 1",1,IF(Dados[[#This Row],[Cenário]]="Cenário 2",2,)))</f>
        <v>2</v>
      </c>
      <c r="K43" s="1" t="s">
        <v>14</v>
      </c>
    </row>
    <row r="44" spans="1:11" x14ac:dyDescent="0.25">
      <c r="A44" s="1">
        <f>'13_bus'!B17</f>
        <v>14</v>
      </c>
      <c r="B44" s="4">
        <f>Dados[[#This Row],[Horas]]/24</f>
        <v>0.58333333333333337</v>
      </c>
      <c r="C44" s="1">
        <f>'13_bus'!C17</f>
        <v>15.9588873427025</v>
      </c>
      <c r="D44" s="1">
        <f>'13_bus'!D17</f>
        <v>494.30814223732142</v>
      </c>
      <c r="E44" s="1">
        <f>'13_bus'!E17</f>
        <v>0</v>
      </c>
      <c r="F44" s="1" t="s">
        <v>16</v>
      </c>
      <c r="G44" s="1">
        <f>IF(Dados[[#This Row],[Cenário]]="Cenário Base",0,IF(Dados[[#This Row],[Cenário]]="Cenário 1",75,IF(Dados[[#This Row],[Cenário]]="Cenário 2",75,)))</f>
        <v>0</v>
      </c>
      <c r="H44" s="1">
        <f>IF(Dados[[#This Row],[Cenário]]="Cenário Base",0,IF(Dados[[#This Row],[Cenário]]="Cenário 1",0,IF(Dados[[#This Row],[Cenário]]="Cenário 2",7.4,)))</f>
        <v>0</v>
      </c>
      <c r="I44" s="1">
        <f>IF(Dados[[#This Row],[Alimentador]]="13 barras",1,IF(Dados[[#This Row],[Alimentador]]="34 barras",2,))</f>
        <v>1</v>
      </c>
      <c r="J44" s="1">
        <f>IF(Dados[[#This Row],[Cenário]]="Cenário base",0,IF(Dados[[#This Row],[Cenário]]="cenário 1",1,IF(Dados[[#This Row],[Cenário]]="Cenário 2",2,)))</f>
        <v>0</v>
      </c>
      <c r="K44" s="1" t="s">
        <v>14</v>
      </c>
    </row>
    <row r="45" spans="1:11" x14ac:dyDescent="0.25">
      <c r="A45" s="1">
        <f>'13_bus'!H17</f>
        <v>14</v>
      </c>
      <c r="B45" s="4">
        <f>Dados[[#This Row],[Horas]]/24</f>
        <v>0.58333333333333337</v>
      </c>
      <c r="C45" s="1">
        <f>'13_bus'!I17</f>
        <v>15.02732927919577</v>
      </c>
      <c r="D45" s="1">
        <f>'13_bus'!J17</f>
        <v>477.45867770626722</v>
      </c>
      <c r="E45" s="1">
        <f>'13_bus'!K17</f>
        <v>0</v>
      </c>
      <c r="F45" s="1" t="s">
        <v>11</v>
      </c>
      <c r="G45" s="1">
        <f>IF(Dados[[#This Row],[Cenário]]="Cenário Base",0,IF(Dados[[#This Row],[Cenário]]="Cenário 1",75,IF(Dados[[#This Row],[Cenário]]="Cenário 2",75,)))</f>
        <v>75</v>
      </c>
      <c r="H45" s="1">
        <f>IF(Dados[[#This Row],[Cenário]]="Cenário Base",0,IF(Dados[[#This Row],[Cenário]]="Cenário 1",0,IF(Dados[[#This Row],[Cenário]]="Cenário 2",7.4,)))</f>
        <v>0</v>
      </c>
      <c r="I45" s="1">
        <f>IF(Dados[[#This Row],[Alimentador]]="13 barras",1,IF(Dados[[#This Row],[Alimentador]]="34 barras",2,))</f>
        <v>1</v>
      </c>
      <c r="J45" s="1">
        <f>IF(Dados[[#This Row],[Cenário]]="Cenário base",0,IF(Dados[[#This Row],[Cenário]]="cenário 1",1,IF(Dados[[#This Row],[Cenário]]="Cenário 2",2,)))</f>
        <v>1</v>
      </c>
      <c r="K45" s="1" t="s">
        <v>14</v>
      </c>
    </row>
    <row r="46" spans="1:11" x14ac:dyDescent="0.25">
      <c r="A46" s="1">
        <f>'13_bus'!N17</f>
        <v>14</v>
      </c>
      <c r="B46" s="4">
        <f>Dados[[#This Row],[Horas]]/24</f>
        <v>0.58333333333333337</v>
      </c>
      <c r="C46" s="1">
        <f>'13_bus'!O17</f>
        <v>10.57093246979835</v>
      </c>
      <c r="D46" s="1">
        <f>'13_bus'!P17</f>
        <v>379.35023177548982</v>
      </c>
      <c r="E46" s="1">
        <f>'13_bus'!Q17</f>
        <v>0</v>
      </c>
      <c r="F46" s="1" t="s">
        <v>12</v>
      </c>
      <c r="G46" s="1">
        <f>IF(Dados[[#This Row],[Cenário]]="Cenário Base",0,IF(Dados[[#This Row],[Cenário]]="Cenário 1",75,IF(Dados[[#This Row],[Cenário]]="Cenário 2",75,)))</f>
        <v>75</v>
      </c>
      <c r="H46" s="1">
        <f>IF(Dados[[#This Row],[Cenário]]="Cenário Base",0,IF(Dados[[#This Row],[Cenário]]="Cenário 1",0,IF(Dados[[#This Row],[Cenário]]="Cenário 2",7.4,)))</f>
        <v>7.4</v>
      </c>
      <c r="I46" s="1">
        <f>IF(Dados[[#This Row],[Alimentador]]="13 barras",1,IF(Dados[[#This Row],[Alimentador]]="34 barras",2,))</f>
        <v>1</v>
      </c>
      <c r="J46" s="1">
        <f>IF(Dados[[#This Row],[Cenário]]="Cenário base",0,IF(Dados[[#This Row],[Cenário]]="cenário 1",1,IF(Dados[[#This Row],[Cenário]]="Cenário 2",2,)))</f>
        <v>2</v>
      </c>
      <c r="K46" s="1" t="s">
        <v>14</v>
      </c>
    </row>
    <row r="47" spans="1:11" x14ac:dyDescent="0.25">
      <c r="A47" s="1">
        <f>'13_bus'!B18</f>
        <v>15</v>
      </c>
      <c r="B47" s="4">
        <f>Dados[[#This Row],[Horas]]/24</f>
        <v>0.625</v>
      </c>
      <c r="C47" s="1">
        <f>'13_bus'!C18</f>
        <v>12.455437280293699</v>
      </c>
      <c r="D47" s="1">
        <f>'13_bus'!D18</f>
        <v>432.71822556385553</v>
      </c>
      <c r="E47" s="1">
        <f>'13_bus'!E18</f>
        <v>0</v>
      </c>
      <c r="F47" s="1" t="s">
        <v>16</v>
      </c>
      <c r="G47" s="1">
        <f>IF(Dados[[#This Row],[Cenário]]="Cenário Base",0,IF(Dados[[#This Row],[Cenário]]="Cenário 1",75,IF(Dados[[#This Row],[Cenário]]="Cenário 2",75,)))</f>
        <v>0</v>
      </c>
      <c r="H47" s="1">
        <f>IF(Dados[[#This Row],[Cenário]]="Cenário Base",0,IF(Dados[[#This Row],[Cenário]]="Cenário 1",0,IF(Dados[[#This Row],[Cenário]]="Cenário 2",7.4,)))</f>
        <v>0</v>
      </c>
      <c r="I47" s="1">
        <f>IF(Dados[[#This Row],[Alimentador]]="13 barras",1,IF(Dados[[#This Row],[Alimentador]]="34 barras",2,))</f>
        <v>1</v>
      </c>
      <c r="J47" s="1">
        <f>IF(Dados[[#This Row],[Cenário]]="Cenário base",0,IF(Dados[[#This Row],[Cenário]]="cenário 1",1,IF(Dados[[#This Row],[Cenário]]="Cenário 2",2,)))</f>
        <v>0</v>
      </c>
      <c r="K47" s="1" t="s">
        <v>14</v>
      </c>
    </row>
    <row r="48" spans="1:11" x14ac:dyDescent="0.25">
      <c r="A48" s="1">
        <f>'13_bus'!H18</f>
        <v>15</v>
      </c>
      <c r="B48" s="4">
        <f>Dados[[#This Row],[Horas]]/24</f>
        <v>0.625</v>
      </c>
      <c r="C48" s="1">
        <f>'13_bus'!I18</f>
        <v>11.75745277324234</v>
      </c>
      <c r="D48" s="1">
        <f>'13_bus'!J18</f>
        <v>418.24883945696382</v>
      </c>
      <c r="E48" s="1">
        <f>'13_bus'!K18</f>
        <v>0</v>
      </c>
      <c r="F48" s="1" t="s">
        <v>11</v>
      </c>
      <c r="G48" s="1">
        <f>IF(Dados[[#This Row],[Cenário]]="Cenário Base",0,IF(Dados[[#This Row],[Cenário]]="Cenário 1",75,IF(Dados[[#This Row],[Cenário]]="Cenário 2",75,)))</f>
        <v>75</v>
      </c>
      <c r="H48" s="1">
        <f>IF(Dados[[#This Row],[Cenário]]="Cenário Base",0,IF(Dados[[#This Row],[Cenário]]="Cenário 1",0,IF(Dados[[#This Row],[Cenário]]="Cenário 2",7.4,)))</f>
        <v>0</v>
      </c>
      <c r="I48" s="1">
        <f>IF(Dados[[#This Row],[Alimentador]]="13 barras",1,IF(Dados[[#This Row],[Alimentador]]="34 barras",2,))</f>
        <v>1</v>
      </c>
      <c r="J48" s="1">
        <f>IF(Dados[[#This Row],[Cenário]]="Cenário base",0,IF(Dados[[#This Row],[Cenário]]="cenário 1",1,IF(Dados[[#This Row],[Cenário]]="Cenário 2",2,)))</f>
        <v>1</v>
      </c>
      <c r="K48" s="1" t="s">
        <v>14</v>
      </c>
    </row>
    <row r="49" spans="1:11" x14ac:dyDescent="0.25">
      <c r="A49" s="1">
        <f>'13_bus'!N18</f>
        <v>15</v>
      </c>
      <c r="B49" s="4">
        <f>Dados[[#This Row],[Horas]]/24</f>
        <v>0.625</v>
      </c>
      <c r="C49" s="1">
        <f>'13_bus'!O18</f>
        <v>8.4162761208927623</v>
      </c>
      <c r="D49" s="1">
        <f>'13_bus'!P18</f>
        <v>334.30086341268338</v>
      </c>
      <c r="E49" s="1">
        <f>'13_bus'!Q18</f>
        <v>0</v>
      </c>
      <c r="F49" s="1" t="s">
        <v>12</v>
      </c>
      <c r="G49" s="1">
        <f>IF(Dados[[#This Row],[Cenário]]="Cenário Base",0,IF(Dados[[#This Row],[Cenário]]="Cenário 1",75,IF(Dados[[#This Row],[Cenário]]="Cenário 2",75,)))</f>
        <v>75</v>
      </c>
      <c r="H49" s="1">
        <f>IF(Dados[[#This Row],[Cenário]]="Cenário Base",0,IF(Dados[[#This Row],[Cenário]]="Cenário 1",0,IF(Dados[[#This Row],[Cenário]]="Cenário 2",7.4,)))</f>
        <v>7.4</v>
      </c>
      <c r="I49" s="1">
        <f>IF(Dados[[#This Row],[Alimentador]]="13 barras",1,IF(Dados[[#This Row],[Alimentador]]="34 barras",2,))</f>
        <v>1</v>
      </c>
      <c r="J49" s="1">
        <f>IF(Dados[[#This Row],[Cenário]]="Cenário base",0,IF(Dados[[#This Row],[Cenário]]="cenário 1",1,IF(Dados[[#This Row],[Cenário]]="Cenário 2",2,)))</f>
        <v>2</v>
      </c>
      <c r="K49" s="1" t="s">
        <v>14</v>
      </c>
    </row>
    <row r="50" spans="1:11" x14ac:dyDescent="0.25">
      <c r="A50" s="1">
        <f>'13_bus'!B19</f>
        <v>16</v>
      </c>
      <c r="B50" s="4">
        <f>Dados[[#This Row],[Horas]]/24</f>
        <v>0.66666666666666663</v>
      </c>
      <c r="C50" s="1">
        <f>'13_bus'!C19</f>
        <v>9.6104167836015026</v>
      </c>
      <c r="D50" s="1">
        <f>'13_bus'!D19</f>
        <v>369.69176235083762</v>
      </c>
      <c r="E50" s="1">
        <f>'13_bus'!E19</f>
        <v>0</v>
      </c>
      <c r="F50" s="1" t="s">
        <v>16</v>
      </c>
      <c r="G50" s="1">
        <f>IF(Dados[[#This Row],[Cenário]]="Cenário Base",0,IF(Dados[[#This Row],[Cenário]]="Cenário 1",75,IF(Dados[[#This Row],[Cenário]]="Cenário 2",75,)))</f>
        <v>0</v>
      </c>
      <c r="H50" s="1">
        <f>IF(Dados[[#This Row],[Cenário]]="Cenário Base",0,IF(Dados[[#This Row],[Cenário]]="Cenário 1",0,IF(Dados[[#This Row],[Cenário]]="Cenário 2",7.4,)))</f>
        <v>0</v>
      </c>
      <c r="I50" s="1">
        <f>IF(Dados[[#This Row],[Alimentador]]="13 barras",1,IF(Dados[[#This Row],[Alimentador]]="34 barras",2,))</f>
        <v>1</v>
      </c>
      <c r="J50" s="1">
        <f>IF(Dados[[#This Row],[Cenário]]="Cenário base",0,IF(Dados[[#This Row],[Cenário]]="cenário 1",1,IF(Dados[[#This Row],[Cenário]]="Cenário 2",2,)))</f>
        <v>0</v>
      </c>
      <c r="K50" s="1" t="s">
        <v>14</v>
      </c>
    </row>
    <row r="51" spans="1:11" x14ac:dyDescent="0.25">
      <c r="A51" s="1">
        <f>'13_bus'!H19</f>
        <v>16</v>
      </c>
      <c r="B51" s="4">
        <f>Dados[[#This Row],[Horas]]/24</f>
        <v>0.66666666666666663</v>
      </c>
      <c r="C51" s="1">
        <f>'13_bus'!I19</f>
        <v>9.1569521161521283</v>
      </c>
      <c r="D51" s="1">
        <f>'13_bus'!J19</f>
        <v>358.71412211499921</v>
      </c>
      <c r="E51" s="1">
        <f>'13_bus'!K19</f>
        <v>0</v>
      </c>
      <c r="F51" s="1" t="s">
        <v>11</v>
      </c>
      <c r="G51" s="1">
        <f>IF(Dados[[#This Row],[Cenário]]="Cenário Base",0,IF(Dados[[#This Row],[Cenário]]="Cenário 1",75,IF(Dados[[#This Row],[Cenário]]="Cenário 2",75,)))</f>
        <v>75</v>
      </c>
      <c r="H51" s="1">
        <f>IF(Dados[[#This Row],[Cenário]]="Cenário Base",0,IF(Dados[[#This Row],[Cenário]]="Cenário 1",0,IF(Dados[[#This Row],[Cenário]]="Cenário 2",7.4,)))</f>
        <v>0</v>
      </c>
      <c r="I51" s="1">
        <f>IF(Dados[[#This Row],[Alimentador]]="13 barras",1,IF(Dados[[#This Row],[Alimentador]]="34 barras",2,))</f>
        <v>1</v>
      </c>
      <c r="J51" s="1">
        <f>IF(Dados[[#This Row],[Cenário]]="Cenário base",0,IF(Dados[[#This Row],[Cenário]]="cenário 1",1,IF(Dados[[#This Row],[Cenário]]="Cenário 2",2,)))</f>
        <v>1</v>
      </c>
      <c r="K51" s="1" t="s">
        <v>14</v>
      </c>
    </row>
    <row r="52" spans="1:11" x14ac:dyDescent="0.25">
      <c r="A52" s="1">
        <f>'13_bus'!N19</f>
        <v>16</v>
      </c>
      <c r="B52" s="4">
        <f>Dados[[#This Row],[Horas]]/24</f>
        <v>0.66666666666666663</v>
      </c>
      <c r="C52" s="1">
        <f>'13_bus'!O19</f>
        <v>6.9433439294370114</v>
      </c>
      <c r="D52" s="1">
        <f>'13_bus'!P19</f>
        <v>295.37714644584071</v>
      </c>
      <c r="E52" s="1">
        <f>'13_bus'!Q19</f>
        <v>0</v>
      </c>
      <c r="F52" s="1" t="s">
        <v>12</v>
      </c>
      <c r="G52" s="1">
        <f>IF(Dados[[#This Row],[Cenário]]="Cenário Base",0,IF(Dados[[#This Row],[Cenário]]="Cenário 1",75,IF(Dados[[#This Row],[Cenário]]="Cenário 2",75,)))</f>
        <v>75</v>
      </c>
      <c r="H52" s="1">
        <f>IF(Dados[[#This Row],[Cenário]]="Cenário Base",0,IF(Dados[[#This Row],[Cenário]]="Cenário 1",0,IF(Dados[[#This Row],[Cenário]]="Cenário 2",7.4,)))</f>
        <v>7.4</v>
      </c>
      <c r="I52" s="1">
        <f>IF(Dados[[#This Row],[Alimentador]]="13 barras",1,IF(Dados[[#This Row],[Alimentador]]="34 barras",2,))</f>
        <v>1</v>
      </c>
      <c r="J52" s="1">
        <f>IF(Dados[[#This Row],[Cenário]]="Cenário base",0,IF(Dados[[#This Row],[Cenário]]="cenário 1",1,IF(Dados[[#This Row],[Cenário]]="Cenário 2",2,)))</f>
        <v>2</v>
      </c>
      <c r="K52" s="1" t="s">
        <v>14</v>
      </c>
    </row>
    <row r="53" spans="1:11" x14ac:dyDescent="0.25">
      <c r="A53" s="1">
        <f>'13_bus'!B20</f>
        <v>17</v>
      </c>
      <c r="B53" s="4">
        <f>Dados[[#This Row],[Horas]]/24</f>
        <v>0.70833333333333337</v>
      </c>
      <c r="C53" s="1">
        <f>'13_bus'!C20</f>
        <v>12.455437280293699</v>
      </c>
      <c r="D53" s="1">
        <f>'13_bus'!D20</f>
        <v>432.71822556385553</v>
      </c>
      <c r="E53" s="1">
        <f>'13_bus'!E20</f>
        <v>0</v>
      </c>
      <c r="F53" s="1" t="s">
        <v>16</v>
      </c>
      <c r="G53" s="1">
        <f>IF(Dados[[#This Row],[Cenário]]="Cenário Base",0,IF(Dados[[#This Row],[Cenário]]="Cenário 1",75,IF(Dados[[#This Row],[Cenário]]="Cenário 2",75,)))</f>
        <v>0</v>
      </c>
      <c r="H53" s="1">
        <f>IF(Dados[[#This Row],[Cenário]]="Cenário Base",0,IF(Dados[[#This Row],[Cenário]]="Cenário 1",0,IF(Dados[[#This Row],[Cenário]]="Cenário 2",7.4,)))</f>
        <v>0</v>
      </c>
      <c r="I53" s="1">
        <f>IF(Dados[[#This Row],[Alimentador]]="13 barras",1,IF(Dados[[#This Row],[Alimentador]]="34 barras",2,))</f>
        <v>1</v>
      </c>
      <c r="J53" s="1">
        <f>IF(Dados[[#This Row],[Cenário]]="Cenário base",0,IF(Dados[[#This Row],[Cenário]]="cenário 1",1,IF(Dados[[#This Row],[Cenário]]="Cenário 2",2,)))</f>
        <v>0</v>
      </c>
      <c r="K53" s="1" t="s">
        <v>14</v>
      </c>
    </row>
    <row r="54" spans="1:11" x14ac:dyDescent="0.25">
      <c r="A54" s="1">
        <f>'13_bus'!H20</f>
        <v>17</v>
      </c>
      <c r="B54" s="4">
        <f>Dados[[#This Row],[Horas]]/24</f>
        <v>0.70833333333333337</v>
      </c>
      <c r="C54" s="1">
        <f>'13_bus'!I20</f>
        <v>12.01400211264726</v>
      </c>
      <c r="D54" s="1">
        <f>'13_bus'!J20</f>
        <v>423.65416149517262</v>
      </c>
      <c r="E54" s="1">
        <f>'13_bus'!K20</f>
        <v>0</v>
      </c>
      <c r="F54" s="1" t="s">
        <v>11</v>
      </c>
      <c r="G54" s="1">
        <f>IF(Dados[[#This Row],[Cenário]]="Cenário Base",0,IF(Dados[[#This Row],[Cenário]]="Cenário 1",75,IF(Dados[[#This Row],[Cenário]]="Cenário 2",75,)))</f>
        <v>75</v>
      </c>
      <c r="H54" s="1">
        <f>IF(Dados[[#This Row],[Cenário]]="Cenário Base",0,IF(Dados[[#This Row],[Cenário]]="Cenário 1",0,IF(Dados[[#This Row],[Cenário]]="Cenário 2",7.4,)))</f>
        <v>0</v>
      </c>
      <c r="I54" s="1">
        <f>IF(Dados[[#This Row],[Alimentador]]="13 barras",1,IF(Dados[[#This Row],[Alimentador]]="34 barras",2,))</f>
        <v>1</v>
      </c>
      <c r="J54" s="1">
        <f>IF(Dados[[#This Row],[Cenário]]="Cenário base",0,IF(Dados[[#This Row],[Cenário]]="cenário 1",1,IF(Dados[[#This Row],[Cenário]]="Cenário 2",2,)))</f>
        <v>1</v>
      </c>
      <c r="K54" s="1" t="s">
        <v>14</v>
      </c>
    </row>
    <row r="55" spans="1:11" x14ac:dyDescent="0.25">
      <c r="A55" s="1">
        <f>'13_bus'!N20</f>
        <v>17</v>
      </c>
      <c r="B55" s="4">
        <f>Dados[[#This Row],[Horas]]/24</f>
        <v>0.70833333333333337</v>
      </c>
      <c r="C55" s="1">
        <f>'13_bus'!O20</f>
        <v>9.7483574880846717</v>
      </c>
      <c r="D55" s="1">
        <f>'13_bus'!P20</f>
        <v>371.51919055636262</v>
      </c>
      <c r="E55" s="1">
        <f>'13_bus'!Q20</f>
        <v>0</v>
      </c>
      <c r="F55" s="1" t="s">
        <v>12</v>
      </c>
      <c r="G55" s="1">
        <f>IF(Dados[[#This Row],[Cenário]]="Cenário Base",0,IF(Dados[[#This Row],[Cenário]]="Cenário 1",75,IF(Dados[[#This Row],[Cenário]]="Cenário 2",75,)))</f>
        <v>75</v>
      </c>
      <c r="H55" s="1">
        <f>IF(Dados[[#This Row],[Cenário]]="Cenário Base",0,IF(Dados[[#This Row],[Cenário]]="Cenário 1",0,IF(Dados[[#This Row],[Cenário]]="Cenário 2",7.4,)))</f>
        <v>7.4</v>
      </c>
      <c r="I55" s="1">
        <f>IF(Dados[[#This Row],[Alimentador]]="13 barras",1,IF(Dados[[#This Row],[Alimentador]]="34 barras",2,))</f>
        <v>1</v>
      </c>
      <c r="J55" s="1">
        <f>IF(Dados[[#This Row],[Cenário]]="Cenário base",0,IF(Dados[[#This Row],[Cenário]]="cenário 1",1,IF(Dados[[#This Row],[Cenário]]="Cenário 2",2,)))</f>
        <v>2</v>
      </c>
      <c r="K55" s="1" t="s">
        <v>14</v>
      </c>
    </row>
    <row r="56" spans="1:11" x14ac:dyDescent="0.25">
      <c r="A56" s="1">
        <f>'13_bus'!B21</f>
        <v>18</v>
      </c>
      <c r="B56" s="4">
        <f>Dados[[#This Row],[Horas]]/24</f>
        <v>0.75</v>
      </c>
      <c r="C56" s="1">
        <f>'13_bus'!C21</f>
        <v>15.9588873427025</v>
      </c>
      <c r="D56" s="1">
        <f>'13_bus'!D21</f>
        <v>494.30814223732142</v>
      </c>
      <c r="E56" s="1">
        <f>'13_bus'!E21</f>
        <v>0</v>
      </c>
      <c r="F56" s="1" t="s">
        <v>16</v>
      </c>
      <c r="G56" s="1">
        <f>IF(Dados[[#This Row],[Cenário]]="Cenário Base",0,IF(Dados[[#This Row],[Cenário]]="Cenário 1",75,IF(Dados[[#This Row],[Cenário]]="Cenário 2",75,)))</f>
        <v>0</v>
      </c>
      <c r="H56" s="1">
        <f>IF(Dados[[#This Row],[Cenário]]="Cenário Base",0,IF(Dados[[#This Row],[Cenário]]="Cenário 1",0,IF(Dados[[#This Row],[Cenário]]="Cenário 2",7.4,)))</f>
        <v>0</v>
      </c>
      <c r="I56" s="1">
        <f>IF(Dados[[#This Row],[Alimentador]]="13 barras",1,IF(Dados[[#This Row],[Alimentador]]="34 barras",2,))</f>
        <v>1</v>
      </c>
      <c r="J56" s="1">
        <f>IF(Dados[[#This Row],[Cenário]]="Cenário base",0,IF(Dados[[#This Row],[Cenário]]="cenário 1",1,IF(Dados[[#This Row],[Cenário]]="Cenário 2",2,)))</f>
        <v>0</v>
      </c>
      <c r="K56" s="1" t="s">
        <v>14</v>
      </c>
    </row>
    <row r="57" spans="1:11" x14ac:dyDescent="0.25">
      <c r="A57" s="1">
        <f>'13_bus'!H21</f>
        <v>18</v>
      </c>
      <c r="B57" s="4">
        <f>Dados[[#This Row],[Horas]]/24</f>
        <v>0.75</v>
      </c>
      <c r="C57" s="1">
        <f>'13_bus'!I21</f>
        <v>15.69780667400792</v>
      </c>
      <c r="D57" s="1">
        <f>'13_bus'!J21</f>
        <v>489.67361448883531</v>
      </c>
      <c r="E57" s="1">
        <f>'13_bus'!K21</f>
        <v>0</v>
      </c>
      <c r="F57" s="1" t="s">
        <v>11</v>
      </c>
      <c r="G57" s="1">
        <f>IF(Dados[[#This Row],[Cenário]]="Cenário Base",0,IF(Dados[[#This Row],[Cenário]]="Cenário 1",75,IF(Dados[[#This Row],[Cenário]]="Cenário 2",75,)))</f>
        <v>75</v>
      </c>
      <c r="H57" s="1">
        <f>IF(Dados[[#This Row],[Cenário]]="Cenário Base",0,IF(Dados[[#This Row],[Cenário]]="Cenário 1",0,IF(Dados[[#This Row],[Cenário]]="Cenário 2",7.4,)))</f>
        <v>0</v>
      </c>
      <c r="I57" s="1">
        <f>IF(Dados[[#This Row],[Alimentador]]="13 barras",1,IF(Dados[[#This Row],[Alimentador]]="34 barras",2,))</f>
        <v>1</v>
      </c>
      <c r="J57" s="1">
        <f>IF(Dados[[#This Row],[Cenário]]="Cenário base",0,IF(Dados[[#This Row],[Cenário]]="cenário 1",1,IF(Dados[[#This Row],[Cenário]]="Cenário 2",2,)))</f>
        <v>1</v>
      </c>
      <c r="K57" s="1" t="s">
        <v>14</v>
      </c>
    </row>
    <row r="58" spans="1:11" x14ac:dyDescent="0.25">
      <c r="A58" s="1">
        <f>'13_bus'!N21</f>
        <v>18</v>
      </c>
      <c r="B58" s="4">
        <f>Dados[[#This Row],[Horas]]/24</f>
        <v>0.75</v>
      </c>
      <c r="C58" s="1">
        <f>'13_bus'!O21</f>
        <v>14.27752356404698</v>
      </c>
      <c r="D58" s="1">
        <f>'13_bus'!P21</f>
        <v>463.20960528923513</v>
      </c>
      <c r="E58" s="1">
        <f>'13_bus'!Q21</f>
        <v>0</v>
      </c>
      <c r="F58" s="1" t="s">
        <v>12</v>
      </c>
      <c r="G58" s="1">
        <f>IF(Dados[[#This Row],[Cenário]]="Cenário Base",0,IF(Dados[[#This Row],[Cenário]]="Cenário 1",75,IF(Dados[[#This Row],[Cenário]]="Cenário 2",75,)))</f>
        <v>75</v>
      </c>
      <c r="H58" s="1">
        <f>IF(Dados[[#This Row],[Cenário]]="Cenário Base",0,IF(Dados[[#This Row],[Cenário]]="Cenário 1",0,IF(Dados[[#This Row],[Cenário]]="Cenário 2",7.4,)))</f>
        <v>7.4</v>
      </c>
      <c r="I58" s="1">
        <f>IF(Dados[[#This Row],[Alimentador]]="13 barras",1,IF(Dados[[#This Row],[Alimentador]]="34 barras",2,))</f>
        <v>1</v>
      </c>
      <c r="J58" s="1">
        <f>IF(Dados[[#This Row],[Cenário]]="Cenário base",0,IF(Dados[[#This Row],[Cenário]]="cenário 1",1,IF(Dados[[#This Row],[Cenário]]="Cenário 2",2,)))</f>
        <v>2</v>
      </c>
      <c r="K58" s="1" t="s">
        <v>14</v>
      </c>
    </row>
    <row r="59" spans="1:11" x14ac:dyDescent="0.25">
      <c r="A59" s="1">
        <f>'13_bus'!B22</f>
        <v>19</v>
      </c>
      <c r="B59" s="4">
        <f>Dados[[#This Row],[Horas]]/24</f>
        <v>0.79166666666666663</v>
      </c>
      <c r="C59" s="1">
        <f>'13_bus'!C22</f>
        <v>59.224986040550277</v>
      </c>
      <c r="D59" s="1">
        <f>'13_bus'!D22</f>
        <v>934.44389009838721</v>
      </c>
      <c r="E59" s="1">
        <f>'13_bus'!E22</f>
        <v>0</v>
      </c>
      <c r="F59" s="1" t="s">
        <v>16</v>
      </c>
      <c r="G59" s="1">
        <f>IF(Dados[[#This Row],[Cenário]]="Cenário Base",0,IF(Dados[[#This Row],[Cenário]]="Cenário 1",75,IF(Dados[[#This Row],[Cenário]]="Cenário 2",75,)))</f>
        <v>0</v>
      </c>
      <c r="H59" s="1">
        <f>IF(Dados[[#This Row],[Cenário]]="Cenário Base",0,IF(Dados[[#This Row],[Cenário]]="Cenário 1",0,IF(Dados[[#This Row],[Cenário]]="Cenário 2",7.4,)))</f>
        <v>0</v>
      </c>
      <c r="I59" s="1">
        <f>IF(Dados[[#This Row],[Alimentador]]="13 barras",1,IF(Dados[[#This Row],[Alimentador]]="34 barras",2,))</f>
        <v>1</v>
      </c>
      <c r="J59" s="1">
        <f>IF(Dados[[#This Row],[Cenário]]="Cenário base",0,IF(Dados[[#This Row],[Cenário]]="cenário 1",1,IF(Dados[[#This Row],[Cenário]]="Cenário 2",2,)))</f>
        <v>0</v>
      </c>
      <c r="K59" s="1" t="s">
        <v>14</v>
      </c>
    </row>
    <row r="60" spans="1:11" x14ac:dyDescent="0.25">
      <c r="A60" s="1">
        <f>'13_bus'!H22</f>
        <v>19</v>
      </c>
      <c r="B60" s="4">
        <f>Dados[[#This Row],[Horas]]/24</f>
        <v>0.79166666666666663</v>
      </c>
      <c r="C60" s="1">
        <f>'13_bus'!I22</f>
        <v>59.224986040550277</v>
      </c>
      <c r="D60" s="1">
        <f>'13_bus'!J22</f>
        <v>934.44389009838721</v>
      </c>
      <c r="E60" s="1">
        <f>'13_bus'!K22</f>
        <v>0</v>
      </c>
      <c r="F60" s="1" t="s">
        <v>11</v>
      </c>
      <c r="G60" s="1">
        <f>IF(Dados[[#This Row],[Cenário]]="Cenário Base",0,IF(Dados[[#This Row],[Cenário]]="Cenário 1",75,IF(Dados[[#This Row],[Cenário]]="Cenário 2",75,)))</f>
        <v>75</v>
      </c>
      <c r="H60" s="1">
        <f>IF(Dados[[#This Row],[Cenário]]="Cenário Base",0,IF(Dados[[#This Row],[Cenário]]="Cenário 1",0,IF(Dados[[#This Row],[Cenário]]="Cenário 2",7.4,)))</f>
        <v>0</v>
      </c>
      <c r="I60" s="1">
        <f>IF(Dados[[#This Row],[Alimentador]]="13 barras",1,IF(Dados[[#This Row],[Alimentador]]="34 barras",2,))</f>
        <v>1</v>
      </c>
      <c r="J60" s="1">
        <f>IF(Dados[[#This Row],[Cenário]]="Cenário base",0,IF(Dados[[#This Row],[Cenário]]="cenário 1",1,IF(Dados[[#This Row],[Cenário]]="Cenário 2",2,)))</f>
        <v>1</v>
      </c>
      <c r="K60" s="1" t="s">
        <v>14</v>
      </c>
    </row>
    <row r="61" spans="1:11" x14ac:dyDescent="0.25">
      <c r="A61" s="1">
        <f>'13_bus'!N22</f>
        <v>19</v>
      </c>
      <c r="B61" s="4">
        <f>Dados[[#This Row],[Horas]]/24</f>
        <v>0.79166666666666663</v>
      </c>
      <c r="C61" s="1">
        <f>'13_bus'!O22</f>
        <v>58.770685208309857</v>
      </c>
      <c r="D61" s="1">
        <f>'13_bus'!P22</f>
        <v>930.25737927739806</v>
      </c>
      <c r="E61" s="1">
        <f>'13_bus'!Q22</f>
        <v>0</v>
      </c>
      <c r="F61" s="1" t="s">
        <v>12</v>
      </c>
      <c r="G61" s="1">
        <f>IF(Dados[[#This Row],[Cenário]]="Cenário Base",0,IF(Dados[[#This Row],[Cenário]]="Cenário 1",75,IF(Dados[[#This Row],[Cenário]]="Cenário 2",75,)))</f>
        <v>75</v>
      </c>
      <c r="H61" s="1">
        <f>IF(Dados[[#This Row],[Cenário]]="Cenário Base",0,IF(Dados[[#This Row],[Cenário]]="Cenário 1",0,IF(Dados[[#This Row],[Cenário]]="Cenário 2",7.4,)))</f>
        <v>7.4</v>
      </c>
      <c r="I61" s="1">
        <f>IF(Dados[[#This Row],[Alimentador]]="13 barras",1,IF(Dados[[#This Row],[Alimentador]]="34 barras",2,))</f>
        <v>1</v>
      </c>
      <c r="J61" s="1">
        <f>IF(Dados[[#This Row],[Cenário]]="Cenário base",0,IF(Dados[[#This Row],[Cenário]]="cenário 1",1,IF(Dados[[#This Row],[Cenário]]="Cenário 2",2,)))</f>
        <v>2</v>
      </c>
      <c r="K61" s="1" t="s">
        <v>14</v>
      </c>
    </row>
    <row r="62" spans="1:11" x14ac:dyDescent="0.25">
      <c r="A62" s="1">
        <f>'13_bus'!B23</f>
        <v>20</v>
      </c>
      <c r="B62" s="4">
        <f>Dados[[#This Row],[Horas]]/24</f>
        <v>0.83333333333333337</v>
      </c>
      <c r="C62" s="1">
        <f>'13_bus'!C23</f>
        <v>88.469350128152897</v>
      </c>
      <c r="D62" s="1">
        <f>'13_bus'!D23</f>
        <v>1125.375203741979</v>
      </c>
      <c r="E62" s="1">
        <f>'13_bus'!E23</f>
        <v>0</v>
      </c>
      <c r="F62" s="1" t="s">
        <v>16</v>
      </c>
      <c r="G62" s="1">
        <f>IF(Dados[[#This Row],[Cenário]]="Cenário Base",0,IF(Dados[[#This Row],[Cenário]]="Cenário 1",75,IF(Dados[[#This Row],[Cenário]]="Cenário 2",75,)))</f>
        <v>0</v>
      </c>
      <c r="H62" s="1">
        <f>IF(Dados[[#This Row],[Cenário]]="Cenário Base",0,IF(Dados[[#This Row],[Cenário]]="Cenário 1",0,IF(Dados[[#This Row],[Cenário]]="Cenário 2",7.4,)))</f>
        <v>0</v>
      </c>
      <c r="I62" s="1">
        <f>IF(Dados[[#This Row],[Alimentador]]="13 barras",1,IF(Dados[[#This Row],[Alimentador]]="34 barras",2,))</f>
        <v>1</v>
      </c>
      <c r="J62" s="1">
        <f>IF(Dados[[#This Row],[Cenário]]="Cenário base",0,IF(Dados[[#This Row],[Cenário]]="cenário 1",1,IF(Dados[[#This Row],[Cenário]]="Cenário 2",2,)))</f>
        <v>0</v>
      </c>
      <c r="K62" s="1" t="s">
        <v>14</v>
      </c>
    </row>
    <row r="63" spans="1:11" x14ac:dyDescent="0.25">
      <c r="A63" s="1">
        <f>'13_bus'!H23</f>
        <v>20</v>
      </c>
      <c r="B63" s="4">
        <f>Dados[[#This Row],[Horas]]/24</f>
        <v>0.83333333333333337</v>
      </c>
      <c r="C63" s="1">
        <f>'13_bus'!I23</f>
        <v>88.469350128152897</v>
      </c>
      <c r="D63" s="1">
        <f>'13_bus'!J23</f>
        <v>1125.375203741979</v>
      </c>
      <c r="E63" s="1">
        <f>'13_bus'!K23</f>
        <v>0</v>
      </c>
      <c r="F63" s="1" t="s">
        <v>11</v>
      </c>
      <c r="G63" s="1">
        <f>IF(Dados[[#This Row],[Cenário]]="Cenário Base",0,IF(Dados[[#This Row],[Cenário]]="Cenário 1",75,IF(Dados[[#This Row],[Cenário]]="Cenário 2",75,)))</f>
        <v>75</v>
      </c>
      <c r="H63" s="1">
        <f>IF(Dados[[#This Row],[Cenário]]="Cenário Base",0,IF(Dados[[#This Row],[Cenário]]="Cenário 1",0,IF(Dados[[#This Row],[Cenário]]="Cenário 2",7.4,)))</f>
        <v>0</v>
      </c>
      <c r="I63" s="1">
        <f>IF(Dados[[#This Row],[Alimentador]]="13 barras",1,IF(Dados[[#This Row],[Alimentador]]="34 barras",2,))</f>
        <v>1</v>
      </c>
      <c r="J63" s="1">
        <f>IF(Dados[[#This Row],[Cenário]]="Cenário base",0,IF(Dados[[#This Row],[Cenário]]="cenário 1",1,IF(Dados[[#This Row],[Cenário]]="Cenário 2",2,)))</f>
        <v>1</v>
      </c>
      <c r="K63" s="1" t="s">
        <v>14</v>
      </c>
    </row>
    <row r="64" spans="1:11" x14ac:dyDescent="0.25">
      <c r="A64" s="1">
        <f>'13_bus'!N23</f>
        <v>20</v>
      </c>
      <c r="B64" s="4">
        <f>Dados[[#This Row],[Horas]]/24</f>
        <v>0.83333333333333337</v>
      </c>
      <c r="C64" s="1">
        <f>'13_bus'!O23</f>
        <v>88.469350128152897</v>
      </c>
      <c r="D64" s="1">
        <f>'13_bus'!P23</f>
        <v>1125.375203741979</v>
      </c>
      <c r="E64" s="1">
        <f>'13_bus'!Q23</f>
        <v>0</v>
      </c>
      <c r="F64" s="1" t="s">
        <v>12</v>
      </c>
      <c r="G64" s="1">
        <f>IF(Dados[[#This Row],[Cenário]]="Cenário Base",0,IF(Dados[[#This Row],[Cenário]]="Cenário 1",75,IF(Dados[[#This Row],[Cenário]]="Cenário 2",75,)))</f>
        <v>75</v>
      </c>
      <c r="H64" s="1">
        <f>IF(Dados[[#This Row],[Cenário]]="Cenário Base",0,IF(Dados[[#This Row],[Cenário]]="Cenário 1",0,IF(Dados[[#This Row],[Cenário]]="Cenário 2",7.4,)))</f>
        <v>7.4</v>
      </c>
      <c r="I64" s="1">
        <f>IF(Dados[[#This Row],[Alimentador]]="13 barras",1,IF(Dados[[#This Row],[Alimentador]]="34 barras",2,))</f>
        <v>1</v>
      </c>
      <c r="J64" s="1">
        <f>IF(Dados[[#This Row],[Cenário]]="Cenário base",0,IF(Dados[[#This Row],[Cenário]]="cenário 1",1,IF(Dados[[#This Row],[Cenário]]="Cenário 2",2,)))</f>
        <v>2</v>
      </c>
      <c r="K64" s="1" t="s">
        <v>14</v>
      </c>
    </row>
    <row r="65" spans="1:11" x14ac:dyDescent="0.25">
      <c r="A65" s="1">
        <f>'13_bus'!B24</f>
        <v>21</v>
      </c>
      <c r="B65" s="4">
        <f>Dados[[#This Row],[Horas]]/24</f>
        <v>0.875</v>
      </c>
      <c r="C65" s="1">
        <f>'13_bus'!C24</f>
        <v>112.3889650861515</v>
      </c>
      <c r="D65" s="1">
        <f>'13_bus'!D24</f>
        <v>1251.8332016862489</v>
      </c>
      <c r="E65" s="1">
        <f>'13_bus'!E24</f>
        <v>0</v>
      </c>
      <c r="F65" s="1" t="s">
        <v>16</v>
      </c>
      <c r="G65" s="1">
        <f>IF(Dados[[#This Row],[Cenário]]="Cenário Base",0,IF(Dados[[#This Row],[Cenário]]="Cenário 1",75,IF(Dados[[#This Row],[Cenário]]="Cenário 2",75,)))</f>
        <v>0</v>
      </c>
      <c r="H65" s="1">
        <f>IF(Dados[[#This Row],[Cenário]]="Cenário Base",0,IF(Dados[[#This Row],[Cenário]]="Cenário 1",0,IF(Dados[[#This Row],[Cenário]]="Cenário 2",7.4,)))</f>
        <v>0</v>
      </c>
      <c r="I65" s="1">
        <f>IF(Dados[[#This Row],[Alimentador]]="13 barras",1,IF(Dados[[#This Row],[Alimentador]]="34 barras",2,))</f>
        <v>1</v>
      </c>
      <c r="J65" s="1">
        <f>IF(Dados[[#This Row],[Cenário]]="Cenário base",0,IF(Dados[[#This Row],[Cenário]]="cenário 1",1,IF(Dados[[#This Row],[Cenário]]="Cenário 2",2,)))</f>
        <v>0</v>
      </c>
      <c r="K65" s="1" t="s">
        <v>14</v>
      </c>
    </row>
    <row r="66" spans="1:11" x14ac:dyDescent="0.25">
      <c r="A66" s="1">
        <f>'13_bus'!H24</f>
        <v>21</v>
      </c>
      <c r="B66" s="4">
        <f>Dados[[#This Row],[Horas]]/24</f>
        <v>0.875</v>
      </c>
      <c r="C66" s="1">
        <f>'13_bus'!I24</f>
        <v>112.3889650861515</v>
      </c>
      <c r="D66" s="1">
        <f>'13_bus'!J24</f>
        <v>1251.8332016862489</v>
      </c>
      <c r="E66" s="1">
        <f>'13_bus'!K24</f>
        <v>0</v>
      </c>
      <c r="F66" s="1" t="s">
        <v>11</v>
      </c>
      <c r="G66" s="1">
        <f>IF(Dados[[#This Row],[Cenário]]="Cenário Base",0,IF(Dados[[#This Row],[Cenário]]="Cenário 1",75,IF(Dados[[#This Row],[Cenário]]="Cenário 2",75,)))</f>
        <v>75</v>
      </c>
      <c r="H66" s="1">
        <f>IF(Dados[[#This Row],[Cenário]]="Cenário Base",0,IF(Dados[[#This Row],[Cenário]]="Cenário 1",0,IF(Dados[[#This Row],[Cenário]]="Cenário 2",7.4,)))</f>
        <v>0</v>
      </c>
      <c r="I66" s="1">
        <f>IF(Dados[[#This Row],[Alimentador]]="13 barras",1,IF(Dados[[#This Row],[Alimentador]]="34 barras",2,))</f>
        <v>1</v>
      </c>
      <c r="J66" s="1">
        <f>IF(Dados[[#This Row],[Cenário]]="Cenário base",0,IF(Dados[[#This Row],[Cenário]]="cenário 1",1,IF(Dados[[#This Row],[Cenário]]="Cenário 2",2,)))</f>
        <v>1</v>
      </c>
      <c r="K66" s="1" t="s">
        <v>14</v>
      </c>
    </row>
    <row r="67" spans="1:11" x14ac:dyDescent="0.25">
      <c r="A67" s="1">
        <f>'13_bus'!N24</f>
        <v>21</v>
      </c>
      <c r="B67" s="4">
        <f>Dados[[#This Row],[Horas]]/24</f>
        <v>0.875</v>
      </c>
      <c r="C67" s="1">
        <f>'13_bus'!O24</f>
        <v>112.3889650861515</v>
      </c>
      <c r="D67" s="1">
        <f>'13_bus'!P24</f>
        <v>1251.8332016862489</v>
      </c>
      <c r="E67" s="1">
        <f>'13_bus'!Q24</f>
        <v>0</v>
      </c>
      <c r="F67" s="1" t="s">
        <v>12</v>
      </c>
      <c r="G67" s="1">
        <f>IF(Dados[[#This Row],[Cenário]]="Cenário Base",0,IF(Dados[[#This Row],[Cenário]]="Cenário 1",75,IF(Dados[[#This Row],[Cenário]]="Cenário 2",75,)))</f>
        <v>75</v>
      </c>
      <c r="H67" s="1">
        <f>IF(Dados[[#This Row],[Cenário]]="Cenário Base",0,IF(Dados[[#This Row],[Cenário]]="Cenário 1",0,IF(Dados[[#This Row],[Cenário]]="Cenário 2",7.4,)))</f>
        <v>7.4</v>
      </c>
      <c r="I67" s="1">
        <f>IF(Dados[[#This Row],[Alimentador]]="13 barras",1,IF(Dados[[#This Row],[Alimentador]]="34 barras",2,))</f>
        <v>1</v>
      </c>
      <c r="J67" s="1">
        <f>IF(Dados[[#This Row],[Cenário]]="Cenário base",0,IF(Dados[[#This Row],[Cenário]]="cenário 1",1,IF(Dados[[#This Row],[Cenário]]="Cenário 2",2,)))</f>
        <v>2</v>
      </c>
      <c r="K67" s="1" t="s">
        <v>14</v>
      </c>
    </row>
    <row r="68" spans="1:11" x14ac:dyDescent="0.25">
      <c r="A68" s="1">
        <f>'13_bus'!B25</f>
        <v>22</v>
      </c>
      <c r="B68" s="4">
        <f>Dados[[#This Row],[Horas]]/24</f>
        <v>0.91666666666666663</v>
      </c>
      <c r="C68" s="1">
        <f>'13_bus'!C25</f>
        <v>88.469350128152897</v>
      </c>
      <c r="D68" s="1">
        <f>'13_bus'!D25</f>
        <v>1125.375203741979</v>
      </c>
      <c r="E68" s="1">
        <f>'13_bus'!E25</f>
        <v>0</v>
      </c>
      <c r="F68" s="1" t="s">
        <v>16</v>
      </c>
      <c r="G68" s="1">
        <f>IF(Dados[[#This Row],[Cenário]]="Cenário Base",0,IF(Dados[[#This Row],[Cenário]]="Cenário 1",75,IF(Dados[[#This Row],[Cenário]]="Cenário 2",75,)))</f>
        <v>0</v>
      </c>
      <c r="H68" s="1">
        <f>IF(Dados[[#This Row],[Cenário]]="Cenário Base",0,IF(Dados[[#This Row],[Cenário]]="Cenário 1",0,IF(Dados[[#This Row],[Cenário]]="Cenário 2",7.4,)))</f>
        <v>0</v>
      </c>
      <c r="I68" s="1">
        <f>IF(Dados[[#This Row],[Alimentador]]="13 barras",1,IF(Dados[[#This Row],[Alimentador]]="34 barras",2,))</f>
        <v>1</v>
      </c>
      <c r="J68" s="1">
        <f>IF(Dados[[#This Row],[Cenário]]="Cenário base",0,IF(Dados[[#This Row],[Cenário]]="cenário 1",1,IF(Dados[[#This Row],[Cenário]]="Cenário 2",2,)))</f>
        <v>0</v>
      </c>
      <c r="K68" s="1" t="s">
        <v>14</v>
      </c>
    </row>
    <row r="69" spans="1:11" x14ac:dyDescent="0.25">
      <c r="A69" s="1">
        <f>'13_bus'!H25</f>
        <v>22</v>
      </c>
      <c r="B69" s="4">
        <f>Dados[[#This Row],[Horas]]/24</f>
        <v>0.91666666666666663</v>
      </c>
      <c r="C69" s="1">
        <f>'13_bus'!I25</f>
        <v>88.469350128152897</v>
      </c>
      <c r="D69" s="1">
        <f>'13_bus'!J25</f>
        <v>1125.375203741979</v>
      </c>
      <c r="E69" s="1">
        <f>'13_bus'!K25</f>
        <v>0</v>
      </c>
      <c r="F69" s="1" t="s">
        <v>11</v>
      </c>
      <c r="G69" s="1">
        <f>IF(Dados[[#This Row],[Cenário]]="Cenário Base",0,IF(Dados[[#This Row],[Cenário]]="Cenário 1",75,IF(Dados[[#This Row],[Cenário]]="Cenário 2",75,)))</f>
        <v>75</v>
      </c>
      <c r="H69" s="1">
        <f>IF(Dados[[#This Row],[Cenário]]="Cenário Base",0,IF(Dados[[#This Row],[Cenário]]="Cenário 1",0,IF(Dados[[#This Row],[Cenário]]="Cenário 2",7.4,)))</f>
        <v>0</v>
      </c>
      <c r="I69" s="1">
        <f>IF(Dados[[#This Row],[Alimentador]]="13 barras",1,IF(Dados[[#This Row],[Alimentador]]="34 barras",2,))</f>
        <v>1</v>
      </c>
      <c r="J69" s="1">
        <f>IF(Dados[[#This Row],[Cenário]]="Cenário base",0,IF(Dados[[#This Row],[Cenário]]="cenário 1",1,IF(Dados[[#This Row],[Cenário]]="Cenário 2",2,)))</f>
        <v>1</v>
      </c>
      <c r="K69" s="1" t="s">
        <v>14</v>
      </c>
    </row>
    <row r="70" spans="1:11" x14ac:dyDescent="0.25">
      <c r="A70" s="1">
        <f>'13_bus'!N25</f>
        <v>22</v>
      </c>
      <c r="B70" s="4">
        <f>Dados[[#This Row],[Horas]]/24</f>
        <v>0.91666666666666663</v>
      </c>
      <c r="C70" s="1">
        <f>'13_bus'!O25</f>
        <v>88.469350128152897</v>
      </c>
      <c r="D70" s="1">
        <f>'13_bus'!P25</f>
        <v>1125.375203741979</v>
      </c>
      <c r="E70" s="1">
        <f>'13_bus'!Q25</f>
        <v>0</v>
      </c>
      <c r="F70" s="1" t="s">
        <v>12</v>
      </c>
      <c r="G70" s="1">
        <f>IF(Dados[[#This Row],[Cenário]]="Cenário Base",0,IF(Dados[[#This Row],[Cenário]]="Cenário 1",75,IF(Dados[[#This Row],[Cenário]]="Cenário 2",75,)))</f>
        <v>75</v>
      </c>
      <c r="H70" s="1">
        <f>IF(Dados[[#This Row],[Cenário]]="Cenário Base",0,IF(Dados[[#This Row],[Cenário]]="Cenário 1",0,IF(Dados[[#This Row],[Cenário]]="Cenário 2",7.4,)))</f>
        <v>7.4</v>
      </c>
      <c r="I70" s="1">
        <f>IF(Dados[[#This Row],[Alimentador]]="13 barras",1,IF(Dados[[#This Row],[Alimentador]]="34 barras",2,))</f>
        <v>1</v>
      </c>
      <c r="J70" s="1">
        <f>IF(Dados[[#This Row],[Cenário]]="Cenário base",0,IF(Dados[[#This Row],[Cenário]]="cenário 1",1,IF(Dados[[#This Row],[Cenário]]="Cenário 2",2,)))</f>
        <v>2</v>
      </c>
      <c r="K70" s="1" t="s">
        <v>14</v>
      </c>
    </row>
    <row r="71" spans="1:11" x14ac:dyDescent="0.25">
      <c r="A71" s="1">
        <f>'13_bus'!B26</f>
        <v>23</v>
      </c>
      <c r="B71" s="4">
        <f>Dados[[#This Row],[Horas]]/24</f>
        <v>0.95833333333333337</v>
      </c>
      <c r="C71" s="1">
        <f>'13_bus'!C26</f>
        <v>50.787465923472737</v>
      </c>
      <c r="D71" s="1">
        <f>'13_bus'!D26</f>
        <v>871.70307635462154</v>
      </c>
      <c r="E71" s="1">
        <f>'13_bus'!E26</f>
        <v>0</v>
      </c>
      <c r="F71" s="1" t="s">
        <v>16</v>
      </c>
      <c r="G71" s="1">
        <f>IF(Dados[[#This Row],[Cenário]]="Cenário Base",0,IF(Dados[[#This Row],[Cenário]]="Cenário 1",75,IF(Dados[[#This Row],[Cenário]]="Cenário 2",75,)))</f>
        <v>0</v>
      </c>
      <c r="H71" s="1">
        <f>IF(Dados[[#This Row],[Cenário]]="Cenário Base",0,IF(Dados[[#This Row],[Cenário]]="Cenário 1",0,IF(Dados[[#This Row],[Cenário]]="Cenário 2",7.4,)))</f>
        <v>0</v>
      </c>
      <c r="I71" s="1">
        <f>IF(Dados[[#This Row],[Alimentador]]="13 barras",1,IF(Dados[[#This Row],[Alimentador]]="34 barras",2,))</f>
        <v>1</v>
      </c>
      <c r="J71" s="1">
        <f>IF(Dados[[#This Row],[Cenário]]="Cenário base",0,IF(Dados[[#This Row],[Cenário]]="cenário 1",1,IF(Dados[[#This Row],[Cenário]]="Cenário 2",2,)))</f>
        <v>0</v>
      </c>
      <c r="K71" s="1" t="s">
        <v>14</v>
      </c>
    </row>
    <row r="72" spans="1:11" x14ac:dyDescent="0.25">
      <c r="A72" s="1">
        <f>'13_bus'!H26</f>
        <v>23</v>
      </c>
      <c r="B72" s="4">
        <f>Dados[[#This Row],[Horas]]/24</f>
        <v>0.95833333333333337</v>
      </c>
      <c r="C72" s="1">
        <f>'13_bus'!I26</f>
        <v>50.787465923472737</v>
      </c>
      <c r="D72" s="1">
        <f>'13_bus'!J26</f>
        <v>871.70307635462154</v>
      </c>
      <c r="E72" s="1">
        <f>'13_bus'!K26</f>
        <v>0</v>
      </c>
      <c r="F72" s="1" t="s">
        <v>11</v>
      </c>
      <c r="G72" s="1">
        <f>IF(Dados[[#This Row],[Cenário]]="Cenário Base",0,IF(Dados[[#This Row],[Cenário]]="Cenário 1",75,IF(Dados[[#This Row],[Cenário]]="Cenário 2",75,)))</f>
        <v>75</v>
      </c>
      <c r="H72" s="1">
        <f>IF(Dados[[#This Row],[Cenário]]="Cenário Base",0,IF(Dados[[#This Row],[Cenário]]="Cenário 1",0,IF(Dados[[#This Row],[Cenário]]="Cenário 2",7.4,)))</f>
        <v>0</v>
      </c>
      <c r="I72" s="1">
        <f>IF(Dados[[#This Row],[Alimentador]]="13 barras",1,IF(Dados[[#This Row],[Alimentador]]="34 barras",2,))</f>
        <v>1</v>
      </c>
      <c r="J72" s="1">
        <f>IF(Dados[[#This Row],[Cenário]]="Cenário base",0,IF(Dados[[#This Row],[Cenário]]="cenário 1",1,IF(Dados[[#This Row],[Cenário]]="Cenário 2",2,)))</f>
        <v>1</v>
      </c>
      <c r="K72" s="1" t="s">
        <v>14</v>
      </c>
    </row>
    <row r="73" spans="1:11" x14ac:dyDescent="0.25">
      <c r="A73" s="1">
        <f>'13_bus'!N26</f>
        <v>23</v>
      </c>
      <c r="B73" s="4">
        <f>Dados[[#This Row],[Horas]]/24</f>
        <v>0.95833333333333337</v>
      </c>
      <c r="C73" s="1">
        <f>'13_bus'!O26</f>
        <v>50.787465923472737</v>
      </c>
      <c r="D73" s="1">
        <f>'13_bus'!P26</f>
        <v>871.70307635462154</v>
      </c>
      <c r="E73" s="1">
        <f>'13_bus'!Q26</f>
        <v>0</v>
      </c>
      <c r="F73" s="1" t="s">
        <v>12</v>
      </c>
      <c r="G73" s="1">
        <f>IF(Dados[[#This Row],[Cenário]]="Cenário Base",0,IF(Dados[[#This Row],[Cenário]]="Cenário 1",75,IF(Dados[[#This Row],[Cenário]]="Cenário 2",75,)))</f>
        <v>75</v>
      </c>
      <c r="H73" s="1">
        <f>IF(Dados[[#This Row],[Cenário]]="Cenário Base",0,IF(Dados[[#This Row],[Cenário]]="Cenário 1",0,IF(Dados[[#This Row],[Cenário]]="Cenário 2",7.4,)))</f>
        <v>7.4</v>
      </c>
      <c r="I73" s="1">
        <f>IF(Dados[[#This Row],[Alimentador]]="13 barras",1,IF(Dados[[#This Row],[Alimentador]]="34 barras",2,))</f>
        <v>1</v>
      </c>
      <c r="J73" s="1">
        <f>IF(Dados[[#This Row],[Cenário]]="Cenário base",0,IF(Dados[[#This Row],[Cenário]]="cenário 1",1,IF(Dados[[#This Row],[Cenário]]="Cenário 2",2,)))</f>
        <v>2</v>
      </c>
      <c r="K73" s="1" t="s">
        <v>14</v>
      </c>
    </row>
    <row r="74" spans="1:11" x14ac:dyDescent="0.25">
      <c r="A74" s="1">
        <f>'34_bus'!B3</f>
        <v>0</v>
      </c>
      <c r="B74" s="4">
        <f>Dados[[#This Row],[Horas]]/24</f>
        <v>0</v>
      </c>
      <c r="C74" s="1">
        <f>'34_bus'!C3</f>
        <v>56.26927379837521</v>
      </c>
      <c r="D74" s="1">
        <f>'34_bus'!D3</f>
        <v>278.67853435510432</v>
      </c>
      <c r="E74" s="1">
        <f>'34_bus'!E3</f>
        <v>0</v>
      </c>
      <c r="F74" s="1" t="s">
        <v>16</v>
      </c>
      <c r="G74" s="1">
        <f>IF(Dados[[#This Row],[Cenário]]="Cenário Base",0,IF(Dados[[#This Row],[Cenário]]="Cenário 1",75,IF(Dados[[#This Row],[Cenário]]="Cenário 2",75,)))</f>
        <v>0</v>
      </c>
      <c r="H74" s="1">
        <f>IF(Dados[[#This Row],[Cenário]]="Cenário Base",0,IF(Dados[[#This Row],[Cenário]]="Cenário 1",0,IF(Dados[[#This Row],[Cenário]]="Cenário 2",7.4,)))</f>
        <v>0</v>
      </c>
      <c r="I74" s="1">
        <f>IF(Dados[[#This Row],[Alimentador]]="13 barras",1,IF(Dados[[#This Row],[Alimentador]]="34 barras",2,))</f>
        <v>2</v>
      </c>
      <c r="J74" s="1">
        <f>IF(Dados[[#This Row],[Cenário]]="Cenário base",0,IF(Dados[[#This Row],[Cenário]]="cenário 1",1,IF(Dados[[#This Row],[Cenário]]="Cenário 2",2,)))</f>
        <v>0</v>
      </c>
      <c r="K74" s="1" t="s">
        <v>15</v>
      </c>
    </row>
    <row r="75" spans="1:11" x14ac:dyDescent="0.25">
      <c r="A75" s="1">
        <f>'34_bus'!H3</f>
        <v>0</v>
      </c>
      <c r="B75" s="4">
        <f>Dados[[#This Row],[Horas]]/24</f>
        <v>0</v>
      </c>
      <c r="C75" s="1">
        <f>'34_bus'!I3</f>
        <v>56.26927379837521</v>
      </c>
      <c r="D75" s="1">
        <f>'34_bus'!J3</f>
        <v>278.67853435510432</v>
      </c>
      <c r="E75" s="1">
        <f>'34_bus'!K3</f>
        <v>0</v>
      </c>
      <c r="F75" s="1" t="s">
        <v>11</v>
      </c>
      <c r="G75" s="1">
        <f>IF(Dados[[#This Row],[Cenário]]="Cenário Base",0,IF(Dados[[#This Row],[Cenário]]="Cenário 1",75,IF(Dados[[#This Row],[Cenário]]="Cenário 2",75,)))</f>
        <v>75</v>
      </c>
      <c r="H75" s="1">
        <f>IF(Dados[[#This Row],[Cenário]]="Cenário Base",0,IF(Dados[[#This Row],[Cenário]]="Cenário 1",0,IF(Dados[[#This Row],[Cenário]]="Cenário 2",7.4,)))</f>
        <v>0</v>
      </c>
      <c r="I75" s="1">
        <f>IF(Dados[[#This Row],[Alimentador]]="13 barras",1,IF(Dados[[#This Row],[Alimentador]]="34 barras",2,))</f>
        <v>2</v>
      </c>
      <c r="J75" s="1">
        <f>IF(Dados[[#This Row],[Cenário]]="Cenário base",0,IF(Dados[[#This Row],[Cenário]]="cenário 1",1,IF(Dados[[#This Row],[Cenário]]="Cenário 2",2,)))</f>
        <v>1</v>
      </c>
      <c r="K75" s="1" t="s">
        <v>15</v>
      </c>
    </row>
    <row r="76" spans="1:11" x14ac:dyDescent="0.25">
      <c r="A76" s="1">
        <f>'34_bus'!N3</f>
        <v>0</v>
      </c>
      <c r="B76" s="4">
        <f>Dados[[#This Row],[Horas]]/24</f>
        <v>0</v>
      </c>
      <c r="C76" s="1">
        <f>'34_bus'!O3</f>
        <v>56.26927379837521</v>
      </c>
      <c r="D76" s="1">
        <f>'34_bus'!P3</f>
        <v>278.67853435510432</v>
      </c>
      <c r="E76" s="1">
        <f>'34_bus'!Q3</f>
        <v>0</v>
      </c>
      <c r="F76" s="1" t="s">
        <v>12</v>
      </c>
      <c r="G76" s="1">
        <f>IF(Dados[[#This Row],[Cenário]]="Cenário Base",0,IF(Dados[[#This Row],[Cenário]]="Cenário 1",75,IF(Dados[[#This Row],[Cenário]]="Cenário 2",75,)))</f>
        <v>75</v>
      </c>
      <c r="H76" s="1">
        <f>IF(Dados[[#This Row],[Cenário]]="Cenário Base",0,IF(Dados[[#This Row],[Cenário]]="Cenário 1",0,IF(Dados[[#This Row],[Cenário]]="Cenário 2",7.4,)))</f>
        <v>7.4</v>
      </c>
      <c r="I76" s="1">
        <f>IF(Dados[[#This Row],[Alimentador]]="13 barras",1,IF(Dados[[#This Row],[Alimentador]]="34 barras",2,))</f>
        <v>2</v>
      </c>
      <c r="J76" s="1">
        <f>IF(Dados[[#This Row],[Cenário]]="Cenário base",0,IF(Dados[[#This Row],[Cenário]]="cenário 1",1,IF(Dados[[#This Row],[Cenário]]="Cenário 2",2,)))</f>
        <v>2</v>
      </c>
      <c r="K76" s="1" t="s">
        <v>15</v>
      </c>
    </row>
    <row r="77" spans="1:11" x14ac:dyDescent="0.25">
      <c r="A77" s="1">
        <f>'34_bus'!B4</f>
        <v>1</v>
      </c>
      <c r="B77" s="4">
        <f>Dados[[#This Row],[Horas]]/24</f>
        <v>4.1666666666666664E-2</v>
      </c>
      <c r="C77" s="1">
        <f>'34_bus'!C4</f>
        <v>44.387758206803873</v>
      </c>
      <c r="D77" s="1">
        <f>'34_bus'!D4</f>
        <v>175.20711254426959</v>
      </c>
      <c r="E77" s="1">
        <f>'34_bus'!E4</f>
        <v>0</v>
      </c>
      <c r="F77" s="1" t="s">
        <v>16</v>
      </c>
      <c r="G77" s="1">
        <f>IF(Dados[[#This Row],[Cenário]]="Cenário Base",0,IF(Dados[[#This Row],[Cenário]]="Cenário 1",75,IF(Dados[[#This Row],[Cenário]]="Cenário 2",75,)))</f>
        <v>0</v>
      </c>
      <c r="H77" s="1">
        <f>IF(Dados[[#This Row],[Cenário]]="Cenário Base",0,IF(Dados[[#This Row],[Cenário]]="Cenário 1",0,IF(Dados[[#This Row],[Cenário]]="Cenário 2",7.4,)))</f>
        <v>0</v>
      </c>
      <c r="I77" s="1">
        <f>IF(Dados[[#This Row],[Alimentador]]="13 barras",1,IF(Dados[[#This Row],[Alimentador]]="34 barras",2,))</f>
        <v>2</v>
      </c>
      <c r="J77" s="1">
        <f>IF(Dados[[#This Row],[Cenário]]="Cenário base",0,IF(Dados[[#This Row],[Cenário]]="cenário 1",1,IF(Dados[[#This Row],[Cenário]]="Cenário 2",2,)))</f>
        <v>0</v>
      </c>
      <c r="K77" s="1" t="s">
        <v>15</v>
      </c>
    </row>
    <row r="78" spans="1:11" x14ac:dyDescent="0.25">
      <c r="A78" s="1">
        <f>'34_bus'!H4</f>
        <v>1</v>
      </c>
      <c r="B78" s="4">
        <f>Dados[[#This Row],[Horas]]/24</f>
        <v>4.1666666666666664E-2</v>
      </c>
      <c r="C78" s="1">
        <f>'34_bus'!I4</f>
        <v>44.387758206803873</v>
      </c>
      <c r="D78" s="1">
        <f>'34_bus'!J4</f>
        <v>175.20711254426959</v>
      </c>
      <c r="E78" s="1">
        <f>'34_bus'!K4</f>
        <v>0</v>
      </c>
      <c r="F78" s="1" t="s">
        <v>11</v>
      </c>
      <c r="G78" s="1">
        <f>IF(Dados[[#This Row],[Cenário]]="Cenário Base",0,IF(Dados[[#This Row],[Cenário]]="Cenário 1",75,IF(Dados[[#This Row],[Cenário]]="Cenário 2",75,)))</f>
        <v>75</v>
      </c>
      <c r="H78" s="1">
        <f>IF(Dados[[#This Row],[Cenário]]="Cenário Base",0,IF(Dados[[#This Row],[Cenário]]="Cenário 1",0,IF(Dados[[#This Row],[Cenário]]="Cenário 2",7.4,)))</f>
        <v>0</v>
      </c>
      <c r="I78" s="1">
        <f>IF(Dados[[#This Row],[Alimentador]]="13 barras",1,IF(Dados[[#This Row],[Alimentador]]="34 barras",2,))</f>
        <v>2</v>
      </c>
      <c r="J78" s="1">
        <f>IF(Dados[[#This Row],[Cenário]]="Cenário base",0,IF(Dados[[#This Row],[Cenário]]="cenário 1",1,IF(Dados[[#This Row],[Cenário]]="Cenário 2",2,)))</f>
        <v>1</v>
      </c>
      <c r="K78" s="1" t="s">
        <v>15</v>
      </c>
    </row>
    <row r="79" spans="1:11" x14ac:dyDescent="0.25">
      <c r="A79" s="1">
        <f>'34_bus'!N4</f>
        <v>1</v>
      </c>
      <c r="B79" s="4">
        <f>Dados[[#This Row],[Horas]]/24</f>
        <v>4.1666666666666664E-2</v>
      </c>
      <c r="C79" s="1">
        <f>'34_bus'!O4</f>
        <v>44.387758206803873</v>
      </c>
      <c r="D79" s="1">
        <f>'34_bus'!P4</f>
        <v>175.20711254426959</v>
      </c>
      <c r="E79" s="1">
        <f>'34_bus'!Q4</f>
        <v>0</v>
      </c>
      <c r="F79" s="1" t="s">
        <v>12</v>
      </c>
      <c r="G79" s="1">
        <f>IF(Dados[[#This Row],[Cenário]]="Cenário Base",0,IF(Dados[[#This Row],[Cenário]]="Cenário 1",75,IF(Dados[[#This Row],[Cenário]]="Cenário 2",75,)))</f>
        <v>75</v>
      </c>
      <c r="H79" s="1">
        <f>IF(Dados[[#This Row],[Cenário]]="Cenário Base",0,IF(Dados[[#This Row],[Cenário]]="Cenário 1",0,IF(Dados[[#This Row],[Cenário]]="Cenário 2",7.4,)))</f>
        <v>7.4</v>
      </c>
      <c r="I79" s="1">
        <f>IF(Dados[[#This Row],[Alimentador]]="13 barras",1,IF(Dados[[#This Row],[Alimentador]]="34 barras",2,))</f>
        <v>2</v>
      </c>
      <c r="J79" s="1">
        <f>IF(Dados[[#This Row],[Cenário]]="Cenário base",0,IF(Dados[[#This Row],[Cenário]]="cenário 1",1,IF(Dados[[#This Row],[Cenário]]="Cenário 2",2,)))</f>
        <v>2</v>
      </c>
      <c r="K79" s="1" t="s">
        <v>15</v>
      </c>
    </row>
    <row r="80" spans="1:11" x14ac:dyDescent="0.25">
      <c r="A80" s="1">
        <f>'34_bus'!B5</f>
        <v>2</v>
      </c>
      <c r="B80" s="4">
        <f>Dados[[#This Row],[Horas]]/24</f>
        <v>8.3333333333333329E-2</v>
      </c>
      <c r="C80" s="1">
        <f>'34_bus'!C5</f>
        <v>44.975839209524693</v>
      </c>
      <c r="D80" s="1">
        <f>'34_bus'!D5</f>
        <v>189.19238034082471</v>
      </c>
      <c r="E80" s="1">
        <f>'34_bus'!E5</f>
        <v>0</v>
      </c>
      <c r="F80" s="1" t="s">
        <v>16</v>
      </c>
      <c r="G80" s="1">
        <f>IF(Dados[[#This Row],[Cenário]]="Cenário Base",0,IF(Dados[[#This Row],[Cenário]]="Cenário 1",75,IF(Dados[[#This Row],[Cenário]]="Cenário 2",75,)))</f>
        <v>0</v>
      </c>
      <c r="H80" s="1">
        <f>IF(Dados[[#This Row],[Cenário]]="Cenário Base",0,IF(Dados[[#This Row],[Cenário]]="Cenário 1",0,IF(Dados[[#This Row],[Cenário]]="Cenário 2",7.4,)))</f>
        <v>0</v>
      </c>
      <c r="I80" s="1">
        <f>IF(Dados[[#This Row],[Alimentador]]="13 barras",1,IF(Dados[[#This Row],[Alimentador]]="34 barras",2,))</f>
        <v>2</v>
      </c>
      <c r="J80" s="1">
        <f>IF(Dados[[#This Row],[Cenário]]="Cenário base",0,IF(Dados[[#This Row],[Cenário]]="cenário 1",1,IF(Dados[[#This Row],[Cenário]]="Cenário 2",2,)))</f>
        <v>0</v>
      </c>
      <c r="K80" s="1" t="s">
        <v>15</v>
      </c>
    </row>
    <row r="81" spans="1:11" x14ac:dyDescent="0.25">
      <c r="A81" s="1">
        <f>'34_bus'!H5</f>
        <v>2</v>
      </c>
      <c r="B81" s="4">
        <f>Dados[[#This Row],[Horas]]/24</f>
        <v>8.3333333333333329E-2</v>
      </c>
      <c r="C81" s="1">
        <f>'34_bus'!I5</f>
        <v>44.975839209524693</v>
      </c>
      <c r="D81" s="1">
        <f>'34_bus'!J5</f>
        <v>189.19238034082471</v>
      </c>
      <c r="E81" s="1">
        <f>'34_bus'!K5</f>
        <v>0</v>
      </c>
      <c r="F81" s="1" t="s">
        <v>11</v>
      </c>
      <c r="G81" s="1">
        <f>IF(Dados[[#This Row],[Cenário]]="Cenário Base",0,IF(Dados[[#This Row],[Cenário]]="Cenário 1",75,IF(Dados[[#This Row],[Cenário]]="Cenário 2",75,)))</f>
        <v>75</v>
      </c>
      <c r="H81" s="1">
        <f>IF(Dados[[#This Row],[Cenário]]="Cenário Base",0,IF(Dados[[#This Row],[Cenário]]="Cenário 1",0,IF(Dados[[#This Row],[Cenário]]="Cenário 2",7.4,)))</f>
        <v>0</v>
      </c>
      <c r="I81" s="1">
        <f>IF(Dados[[#This Row],[Alimentador]]="13 barras",1,IF(Dados[[#This Row],[Alimentador]]="34 barras",2,))</f>
        <v>2</v>
      </c>
      <c r="J81" s="1">
        <f>IF(Dados[[#This Row],[Cenário]]="Cenário base",0,IF(Dados[[#This Row],[Cenário]]="cenário 1",1,IF(Dados[[#This Row],[Cenário]]="Cenário 2",2,)))</f>
        <v>1</v>
      </c>
      <c r="K81" s="1" t="s">
        <v>15</v>
      </c>
    </row>
    <row r="82" spans="1:11" x14ac:dyDescent="0.25">
      <c r="A82" s="1">
        <f>'34_bus'!N5</f>
        <v>2</v>
      </c>
      <c r="B82" s="4">
        <f>Dados[[#This Row],[Horas]]/24</f>
        <v>8.3333333333333329E-2</v>
      </c>
      <c r="C82" s="1">
        <f>'34_bus'!O5</f>
        <v>44.975839209524693</v>
      </c>
      <c r="D82" s="1">
        <f>'34_bus'!P5</f>
        <v>189.19238034082471</v>
      </c>
      <c r="E82" s="1">
        <f>'34_bus'!Q5</f>
        <v>0</v>
      </c>
      <c r="F82" s="1" t="s">
        <v>12</v>
      </c>
      <c r="G82" s="1">
        <f>IF(Dados[[#This Row],[Cenário]]="Cenário Base",0,IF(Dados[[#This Row],[Cenário]]="Cenário 1",75,IF(Dados[[#This Row],[Cenário]]="Cenário 2",75,)))</f>
        <v>75</v>
      </c>
      <c r="H82" s="1">
        <f>IF(Dados[[#This Row],[Cenário]]="Cenário Base",0,IF(Dados[[#This Row],[Cenário]]="Cenário 1",0,IF(Dados[[#This Row],[Cenário]]="Cenário 2",7.4,)))</f>
        <v>7.4</v>
      </c>
      <c r="I82" s="1">
        <f>IF(Dados[[#This Row],[Alimentador]]="13 barras",1,IF(Dados[[#This Row],[Alimentador]]="34 barras",2,))</f>
        <v>2</v>
      </c>
      <c r="J82" s="1">
        <f>IF(Dados[[#This Row],[Cenário]]="Cenário base",0,IF(Dados[[#This Row],[Cenário]]="cenário 1",1,IF(Dados[[#This Row],[Cenário]]="Cenário 2",2,)))</f>
        <v>2</v>
      </c>
      <c r="K82" s="1" t="s">
        <v>15</v>
      </c>
    </row>
    <row r="83" spans="1:11" x14ac:dyDescent="0.25">
      <c r="A83" s="1">
        <f>'34_bus'!B6</f>
        <v>3</v>
      </c>
      <c r="B83" s="4">
        <f>Dados[[#This Row],[Horas]]/24</f>
        <v>0.125</v>
      </c>
      <c r="C83" s="1">
        <f>'34_bus'!C6</f>
        <v>46.875556841075152</v>
      </c>
      <c r="D83" s="1">
        <f>'34_bus'!D6</f>
        <v>209.61217862329849</v>
      </c>
      <c r="E83" s="1">
        <f>'34_bus'!E6</f>
        <v>0</v>
      </c>
      <c r="F83" s="1" t="s">
        <v>16</v>
      </c>
      <c r="G83" s="1">
        <f>IF(Dados[[#This Row],[Cenário]]="Cenário Base",0,IF(Dados[[#This Row],[Cenário]]="Cenário 1",75,IF(Dados[[#This Row],[Cenário]]="Cenário 2",75,)))</f>
        <v>0</v>
      </c>
      <c r="H83" s="1">
        <f>IF(Dados[[#This Row],[Cenário]]="Cenário Base",0,IF(Dados[[#This Row],[Cenário]]="Cenário 1",0,IF(Dados[[#This Row],[Cenário]]="Cenário 2",7.4,)))</f>
        <v>0</v>
      </c>
      <c r="I83" s="1">
        <f>IF(Dados[[#This Row],[Alimentador]]="13 barras",1,IF(Dados[[#This Row],[Alimentador]]="34 barras",2,))</f>
        <v>2</v>
      </c>
      <c r="J83" s="1">
        <f>IF(Dados[[#This Row],[Cenário]]="Cenário base",0,IF(Dados[[#This Row],[Cenário]]="cenário 1",1,IF(Dados[[#This Row],[Cenário]]="Cenário 2",2,)))</f>
        <v>0</v>
      </c>
      <c r="K83" s="1" t="s">
        <v>15</v>
      </c>
    </row>
    <row r="84" spans="1:11" x14ac:dyDescent="0.25">
      <c r="A84" s="1">
        <f>'34_bus'!H6</f>
        <v>3</v>
      </c>
      <c r="B84" s="4">
        <f>Dados[[#This Row],[Horas]]/24</f>
        <v>0.125</v>
      </c>
      <c r="C84" s="1">
        <f>'34_bus'!I6</f>
        <v>46.875556841075152</v>
      </c>
      <c r="D84" s="1">
        <f>'34_bus'!J6</f>
        <v>209.61217862329849</v>
      </c>
      <c r="E84" s="1">
        <f>'34_bus'!K6</f>
        <v>0</v>
      </c>
      <c r="F84" s="1" t="s">
        <v>11</v>
      </c>
      <c r="G84" s="1">
        <f>IF(Dados[[#This Row],[Cenário]]="Cenário Base",0,IF(Dados[[#This Row],[Cenário]]="Cenário 1",75,IF(Dados[[#This Row],[Cenário]]="Cenário 2",75,)))</f>
        <v>75</v>
      </c>
      <c r="H84" s="1">
        <f>IF(Dados[[#This Row],[Cenário]]="Cenário Base",0,IF(Dados[[#This Row],[Cenário]]="Cenário 1",0,IF(Dados[[#This Row],[Cenário]]="Cenário 2",7.4,)))</f>
        <v>0</v>
      </c>
      <c r="I84" s="1">
        <f>IF(Dados[[#This Row],[Alimentador]]="13 barras",1,IF(Dados[[#This Row],[Alimentador]]="34 barras",2,))</f>
        <v>2</v>
      </c>
      <c r="J84" s="1">
        <f>IF(Dados[[#This Row],[Cenário]]="Cenário base",0,IF(Dados[[#This Row],[Cenário]]="cenário 1",1,IF(Dados[[#This Row],[Cenário]]="Cenário 2",2,)))</f>
        <v>1</v>
      </c>
      <c r="K84" s="1" t="s">
        <v>15</v>
      </c>
    </row>
    <row r="85" spans="1:11" x14ac:dyDescent="0.25">
      <c r="A85" s="1">
        <f>'34_bus'!N6</f>
        <v>3</v>
      </c>
      <c r="B85" s="4">
        <f>Dados[[#This Row],[Horas]]/24</f>
        <v>0.125</v>
      </c>
      <c r="C85" s="1">
        <f>'34_bus'!O6</f>
        <v>46.875556841075152</v>
      </c>
      <c r="D85" s="1">
        <f>'34_bus'!P6</f>
        <v>209.61217862329849</v>
      </c>
      <c r="E85" s="1">
        <f>'34_bus'!Q6</f>
        <v>0</v>
      </c>
      <c r="F85" s="1" t="s">
        <v>12</v>
      </c>
      <c r="G85" s="1">
        <f>IF(Dados[[#This Row],[Cenário]]="Cenário Base",0,IF(Dados[[#This Row],[Cenário]]="Cenário 1",75,IF(Dados[[#This Row],[Cenário]]="Cenário 2",75,)))</f>
        <v>75</v>
      </c>
      <c r="H85" s="1">
        <f>IF(Dados[[#This Row],[Cenário]]="Cenário Base",0,IF(Dados[[#This Row],[Cenário]]="Cenário 1",0,IF(Dados[[#This Row],[Cenário]]="Cenário 2",7.4,)))</f>
        <v>7.4</v>
      </c>
      <c r="I85" s="1">
        <f>IF(Dados[[#This Row],[Alimentador]]="13 barras",1,IF(Dados[[#This Row],[Alimentador]]="34 barras",2,))</f>
        <v>2</v>
      </c>
      <c r="J85" s="1">
        <f>IF(Dados[[#This Row],[Cenário]]="Cenário base",0,IF(Dados[[#This Row],[Cenário]]="cenário 1",1,IF(Dados[[#This Row],[Cenário]]="Cenário 2",2,)))</f>
        <v>2</v>
      </c>
      <c r="K85" s="1" t="s">
        <v>15</v>
      </c>
    </row>
    <row r="86" spans="1:11" x14ac:dyDescent="0.25">
      <c r="A86" s="1">
        <f>'34_bus'!B7</f>
        <v>4</v>
      </c>
      <c r="B86" s="4">
        <f>Dados[[#This Row],[Horas]]/24</f>
        <v>0.16666666666666666</v>
      </c>
      <c r="C86" s="1">
        <f>'34_bus'!C7</f>
        <v>45.830790355492717</v>
      </c>
      <c r="D86" s="1">
        <f>'34_bus'!D7</f>
        <v>195.45926443447911</v>
      </c>
      <c r="E86" s="1">
        <f>'34_bus'!E7</f>
        <v>0</v>
      </c>
      <c r="F86" s="1" t="s">
        <v>16</v>
      </c>
      <c r="G86" s="1">
        <f>IF(Dados[[#This Row],[Cenário]]="Cenário Base",0,IF(Dados[[#This Row],[Cenário]]="Cenário 1",75,IF(Dados[[#This Row],[Cenário]]="Cenário 2",75,)))</f>
        <v>0</v>
      </c>
      <c r="H86" s="1">
        <f>IF(Dados[[#This Row],[Cenário]]="Cenário Base",0,IF(Dados[[#This Row],[Cenário]]="Cenário 1",0,IF(Dados[[#This Row],[Cenário]]="Cenário 2",7.4,)))</f>
        <v>0</v>
      </c>
      <c r="I86" s="1">
        <f>IF(Dados[[#This Row],[Alimentador]]="13 barras",1,IF(Dados[[#This Row],[Alimentador]]="34 barras",2,))</f>
        <v>2</v>
      </c>
      <c r="J86" s="1">
        <f>IF(Dados[[#This Row],[Cenário]]="Cenário base",0,IF(Dados[[#This Row],[Cenário]]="cenário 1",1,IF(Dados[[#This Row],[Cenário]]="Cenário 2",2,)))</f>
        <v>0</v>
      </c>
      <c r="K86" s="1" t="s">
        <v>15</v>
      </c>
    </row>
    <row r="87" spans="1:11" x14ac:dyDescent="0.25">
      <c r="A87" s="1">
        <f>'34_bus'!H7</f>
        <v>4</v>
      </c>
      <c r="B87" s="4">
        <f>Dados[[#This Row],[Horas]]/24</f>
        <v>0.16666666666666666</v>
      </c>
      <c r="C87" s="1">
        <f>'34_bus'!I7</f>
        <v>45.830790355492717</v>
      </c>
      <c r="D87" s="1">
        <f>'34_bus'!J7</f>
        <v>195.45926443447911</v>
      </c>
      <c r="E87" s="1">
        <f>'34_bus'!K7</f>
        <v>0</v>
      </c>
      <c r="F87" s="1" t="s">
        <v>11</v>
      </c>
      <c r="G87" s="1">
        <f>IF(Dados[[#This Row],[Cenário]]="Cenário Base",0,IF(Dados[[#This Row],[Cenário]]="Cenário 1",75,IF(Dados[[#This Row],[Cenário]]="Cenário 2",75,)))</f>
        <v>75</v>
      </c>
      <c r="H87" s="1">
        <f>IF(Dados[[#This Row],[Cenário]]="Cenário Base",0,IF(Dados[[#This Row],[Cenário]]="Cenário 1",0,IF(Dados[[#This Row],[Cenário]]="Cenário 2",7.4,)))</f>
        <v>0</v>
      </c>
      <c r="I87" s="1">
        <f>IF(Dados[[#This Row],[Alimentador]]="13 barras",1,IF(Dados[[#This Row],[Alimentador]]="34 barras",2,))</f>
        <v>2</v>
      </c>
      <c r="J87" s="1">
        <f>IF(Dados[[#This Row],[Cenário]]="Cenário base",0,IF(Dados[[#This Row],[Cenário]]="cenário 1",1,IF(Dados[[#This Row],[Cenário]]="Cenário 2",2,)))</f>
        <v>1</v>
      </c>
      <c r="K87" s="1" t="s">
        <v>15</v>
      </c>
    </row>
    <row r="88" spans="1:11" x14ac:dyDescent="0.25">
      <c r="A88" s="1">
        <f>'34_bus'!N7</f>
        <v>4</v>
      </c>
      <c r="B88" s="4">
        <f>Dados[[#This Row],[Horas]]/24</f>
        <v>0.16666666666666666</v>
      </c>
      <c r="C88" s="1">
        <f>'34_bus'!O7</f>
        <v>45.830790355492717</v>
      </c>
      <c r="D88" s="1">
        <f>'34_bus'!P7</f>
        <v>195.45926443447911</v>
      </c>
      <c r="E88" s="1">
        <f>'34_bus'!Q7</f>
        <v>0</v>
      </c>
      <c r="F88" s="1" t="s">
        <v>12</v>
      </c>
      <c r="G88" s="1">
        <f>IF(Dados[[#This Row],[Cenário]]="Cenário Base",0,IF(Dados[[#This Row],[Cenário]]="Cenário 1",75,IF(Dados[[#This Row],[Cenário]]="Cenário 2",75,)))</f>
        <v>75</v>
      </c>
      <c r="H88" s="1">
        <f>IF(Dados[[#This Row],[Cenário]]="Cenário Base",0,IF(Dados[[#This Row],[Cenário]]="Cenário 1",0,IF(Dados[[#This Row],[Cenário]]="Cenário 2",7.4,)))</f>
        <v>7.4</v>
      </c>
      <c r="I88" s="1">
        <f>IF(Dados[[#This Row],[Alimentador]]="13 barras",1,IF(Dados[[#This Row],[Alimentador]]="34 barras",2,))</f>
        <v>2</v>
      </c>
      <c r="J88" s="1">
        <f>IF(Dados[[#This Row],[Cenário]]="Cenário base",0,IF(Dados[[#This Row],[Cenário]]="cenário 1",1,IF(Dados[[#This Row],[Cenário]]="Cenário 2",2,)))</f>
        <v>2</v>
      </c>
      <c r="K88" s="1" t="s">
        <v>15</v>
      </c>
    </row>
    <row r="89" spans="1:11" x14ac:dyDescent="0.25">
      <c r="A89" s="1">
        <f>'34_bus'!B8</f>
        <v>5</v>
      </c>
      <c r="B89" s="4">
        <f>Dados[[#This Row],[Horas]]/24</f>
        <v>0.20833333333333334</v>
      </c>
      <c r="C89" s="1">
        <f>'34_bus'!C8</f>
        <v>46.875556841075152</v>
      </c>
      <c r="D89" s="1">
        <f>'34_bus'!D8</f>
        <v>209.61217862329849</v>
      </c>
      <c r="E89" s="1">
        <f>'34_bus'!E8</f>
        <v>0</v>
      </c>
      <c r="F89" s="1" t="s">
        <v>16</v>
      </c>
      <c r="G89" s="1">
        <f>IF(Dados[[#This Row],[Cenário]]="Cenário Base",0,IF(Dados[[#This Row],[Cenário]]="Cenário 1",75,IF(Dados[[#This Row],[Cenário]]="Cenário 2",75,)))</f>
        <v>0</v>
      </c>
      <c r="H89" s="1">
        <f>IF(Dados[[#This Row],[Cenário]]="Cenário Base",0,IF(Dados[[#This Row],[Cenário]]="Cenário 1",0,IF(Dados[[#This Row],[Cenário]]="Cenário 2",7.4,)))</f>
        <v>0</v>
      </c>
      <c r="I89" s="1">
        <f>IF(Dados[[#This Row],[Alimentador]]="13 barras",1,IF(Dados[[#This Row],[Alimentador]]="34 barras",2,))</f>
        <v>2</v>
      </c>
      <c r="J89" s="1">
        <f>IF(Dados[[#This Row],[Cenário]]="Cenário base",0,IF(Dados[[#This Row],[Cenário]]="cenário 1",1,IF(Dados[[#This Row],[Cenário]]="Cenário 2",2,)))</f>
        <v>0</v>
      </c>
      <c r="K89" s="1" t="s">
        <v>15</v>
      </c>
    </row>
    <row r="90" spans="1:11" x14ac:dyDescent="0.25">
      <c r="A90" s="1">
        <f>'34_bus'!H8</f>
        <v>5</v>
      </c>
      <c r="B90" s="4">
        <f>Dados[[#This Row],[Horas]]/24</f>
        <v>0.20833333333333334</v>
      </c>
      <c r="C90" s="1">
        <f>'34_bus'!I8</f>
        <v>46.875556841075152</v>
      </c>
      <c r="D90" s="1">
        <f>'34_bus'!J8</f>
        <v>209.61217862329849</v>
      </c>
      <c r="E90" s="1">
        <f>'34_bus'!K8</f>
        <v>0</v>
      </c>
      <c r="F90" s="1" t="s">
        <v>11</v>
      </c>
      <c r="G90" s="1">
        <f>IF(Dados[[#This Row],[Cenário]]="Cenário Base",0,IF(Dados[[#This Row],[Cenário]]="Cenário 1",75,IF(Dados[[#This Row],[Cenário]]="Cenário 2",75,)))</f>
        <v>75</v>
      </c>
      <c r="H90" s="1">
        <f>IF(Dados[[#This Row],[Cenário]]="Cenário Base",0,IF(Dados[[#This Row],[Cenário]]="Cenário 1",0,IF(Dados[[#This Row],[Cenário]]="Cenário 2",7.4,)))</f>
        <v>0</v>
      </c>
      <c r="I90" s="1">
        <f>IF(Dados[[#This Row],[Alimentador]]="13 barras",1,IF(Dados[[#This Row],[Alimentador]]="34 barras",2,))</f>
        <v>2</v>
      </c>
      <c r="J90" s="1">
        <f>IF(Dados[[#This Row],[Cenário]]="Cenário base",0,IF(Dados[[#This Row],[Cenário]]="cenário 1",1,IF(Dados[[#This Row],[Cenário]]="Cenário 2",2,)))</f>
        <v>1</v>
      </c>
      <c r="K90" s="1" t="s">
        <v>15</v>
      </c>
    </row>
    <row r="91" spans="1:11" x14ac:dyDescent="0.25">
      <c r="A91" s="1">
        <f>'34_bus'!N8</f>
        <v>5</v>
      </c>
      <c r="B91" s="4">
        <f>Dados[[#This Row],[Horas]]/24</f>
        <v>0.20833333333333334</v>
      </c>
      <c r="C91" s="1">
        <f>'34_bus'!O8</f>
        <v>46.875556841075152</v>
      </c>
      <c r="D91" s="1">
        <f>'34_bus'!P8</f>
        <v>209.61217862329849</v>
      </c>
      <c r="E91" s="1">
        <f>'34_bus'!Q8</f>
        <v>0</v>
      </c>
      <c r="F91" s="1" t="s">
        <v>12</v>
      </c>
      <c r="G91" s="1">
        <f>IF(Dados[[#This Row],[Cenário]]="Cenário Base",0,IF(Dados[[#This Row],[Cenário]]="Cenário 1",75,IF(Dados[[#This Row],[Cenário]]="Cenário 2",75,)))</f>
        <v>75</v>
      </c>
      <c r="H91" s="1">
        <f>IF(Dados[[#This Row],[Cenário]]="Cenário Base",0,IF(Dados[[#This Row],[Cenário]]="Cenário 1",0,IF(Dados[[#This Row],[Cenário]]="Cenário 2",7.4,)))</f>
        <v>7.4</v>
      </c>
      <c r="I91" s="1">
        <f>IF(Dados[[#This Row],[Alimentador]]="13 barras",1,IF(Dados[[#This Row],[Alimentador]]="34 barras",2,))</f>
        <v>2</v>
      </c>
      <c r="J91" s="1">
        <f>IF(Dados[[#This Row],[Cenário]]="Cenário base",0,IF(Dados[[#This Row],[Cenário]]="cenário 1",1,IF(Dados[[#This Row],[Cenário]]="Cenário 2",2,)))</f>
        <v>2</v>
      </c>
      <c r="K91" s="1" t="s">
        <v>15</v>
      </c>
    </row>
    <row r="92" spans="1:11" x14ac:dyDescent="0.25">
      <c r="A92" s="1">
        <f>'34_bus'!B9</f>
        <v>6</v>
      </c>
      <c r="B92" s="4">
        <f>Dados[[#This Row],[Horas]]/24</f>
        <v>0.25</v>
      </c>
      <c r="C92" s="1">
        <f>'34_bus'!C9</f>
        <v>56.26927379837521</v>
      </c>
      <c r="D92" s="1">
        <f>'34_bus'!D9</f>
        <v>278.67853435510432</v>
      </c>
      <c r="E92" s="1">
        <f>'34_bus'!E9</f>
        <v>0</v>
      </c>
      <c r="F92" s="1" t="s">
        <v>16</v>
      </c>
      <c r="G92" s="1">
        <f>IF(Dados[[#This Row],[Cenário]]="Cenário Base",0,IF(Dados[[#This Row],[Cenário]]="Cenário 1",75,IF(Dados[[#This Row],[Cenário]]="Cenário 2",75,)))</f>
        <v>0</v>
      </c>
      <c r="H92" s="1">
        <f>IF(Dados[[#This Row],[Cenário]]="Cenário Base",0,IF(Dados[[#This Row],[Cenário]]="Cenário 1",0,IF(Dados[[#This Row],[Cenário]]="Cenário 2",7.4,)))</f>
        <v>0</v>
      </c>
      <c r="I92" s="1">
        <f>IF(Dados[[#This Row],[Alimentador]]="13 barras",1,IF(Dados[[#This Row],[Alimentador]]="34 barras",2,))</f>
        <v>2</v>
      </c>
      <c r="J92" s="1">
        <f>IF(Dados[[#This Row],[Cenário]]="Cenário base",0,IF(Dados[[#This Row],[Cenário]]="cenário 1",1,IF(Dados[[#This Row],[Cenário]]="Cenário 2",2,)))</f>
        <v>0</v>
      </c>
      <c r="K92" s="1" t="s">
        <v>15</v>
      </c>
    </row>
    <row r="93" spans="1:11" x14ac:dyDescent="0.25">
      <c r="A93" s="1">
        <f>'34_bus'!H9</f>
        <v>6</v>
      </c>
      <c r="B93" s="4">
        <f>Dados[[#This Row],[Horas]]/24</f>
        <v>0.25</v>
      </c>
      <c r="C93" s="1">
        <f>'34_bus'!I9</f>
        <v>56.26927379837521</v>
      </c>
      <c r="D93" s="1">
        <f>'34_bus'!J9</f>
        <v>278.67853435510432</v>
      </c>
      <c r="E93" s="1">
        <f>'34_bus'!K9</f>
        <v>0</v>
      </c>
      <c r="F93" s="1" t="s">
        <v>11</v>
      </c>
      <c r="G93" s="1">
        <f>IF(Dados[[#This Row],[Cenário]]="Cenário Base",0,IF(Dados[[#This Row],[Cenário]]="Cenário 1",75,IF(Dados[[#This Row],[Cenário]]="Cenário 2",75,)))</f>
        <v>75</v>
      </c>
      <c r="H93" s="1">
        <f>IF(Dados[[#This Row],[Cenário]]="Cenário Base",0,IF(Dados[[#This Row],[Cenário]]="Cenário 1",0,IF(Dados[[#This Row],[Cenário]]="Cenário 2",7.4,)))</f>
        <v>0</v>
      </c>
      <c r="I93" s="1">
        <f>IF(Dados[[#This Row],[Alimentador]]="13 barras",1,IF(Dados[[#This Row],[Alimentador]]="34 barras",2,))</f>
        <v>2</v>
      </c>
      <c r="J93" s="1">
        <f>IF(Dados[[#This Row],[Cenário]]="Cenário base",0,IF(Dados[[#This Row],[Cenário]]="cenário 1",1,IF(Dados[[#This Row],[Cenário]]="Cenário 2",2,)))</f>
        <v>1</v>
      </c>
      <c r="K93" s="1" t="s">
        <v>15</v>
      </c>
    </row>
    <row r="94" spans="1:11" x14ac:dyDescent="0.25">
      <c r="A94" s="1">
        <f>'34_bus'!N9</f>
        <v>6</v>
      </c>
      <c r="B94" s="4">
        <f>Dados[[#This Row],[Horas]]/24</f>
        <v>0.25</v>
      </c>
      <c r="C94" s="1">
        <f>'34_bus'!O9</f>
        <v>55.562234378604941</v>
      </c>
      <c r="D94" s="1">
        <f>'34_bus'!P9</f>
        <v>275.89249250771383</v>
      </c>
      <c r="E94" s="1">
        <f>'34_bus'!Q9</f>
        <v>0</v>
      </c>
      <c r="F94" s="1" t="s">
        <v>12</v>
      </c>
      <c r="G94" s="1">
        <f>IF(Dados[[#This Row],[Cenário]]="Cenário Base",0,IF(Dados[[#This Row],[Cenário]]="Cenário 1",75,IF(Dados[[#This Row],[Cenário]]="Cenário 2",75,)))</f>
        <v>75</v>
      </c>
      <c r="H94" s="1">
        <f>IF(Dados[[#This Row],[Cenário]]="Cenário Base",0,IF(Dados[[#This Row],[Cenário]]="Cenário 1",0,IF(Dados[[#This Row],[Cenário]]="Cenário 2",7.4,)))</f>
        <v>7.4</v>
      </c>
      <c r="I94" s="1">
        <f>IF(Dados[[#This Row],[Alimentador]]="13 barras",1,IF(Dados[[#This Row],[Alimentador]]="34 barras",2,))</f>
        <v>2</v>
      </c>
      <c r="J94" s="1">
        <f>IF(Dados[[#This Row],[Cenário]]="Cenário base",0,IF(Dados[[#This Row],[Cenário]]="cenário 1",1,IF(Dados[[#This Row],[Cenário]]="Cenário 2",2,)))</f>
        <v>2</v>
      </c>
      <c r="K94" s="1" t="s">
        <v>15</v>
      </c>
    </row>
    <row r="95" spans="1:11" x14ac:dyDescent="0.25">
      <c r="A95" s="1">
        <f>'34_bus'!B10</f>
        <v>7</v>
      </c>
      <c r="B95" s="4">
        <f>Dados[[#This Row],[Horas]]/24</f>
        <v>0.29166666666666669</v>
      </c>
      <c r="C95" s="1">
        <f>'34_bus'!C10</f>
        <v>83.309861957708279</v>
      </c>
      <c r="D95" s="1">
        <f>'34_bus'!D10</f>
        <v>387.33180360399768</v>
      </c>
      <c r="E95" s="1">
        <f>'34_bus'!E10</f>
        <v>0</v>
      </c>
      <c r="F95" s="1" t="s">
        <v>16</v>
      </c>
      <c r="G95" s="1">
        <f>IF(Dados[[#This Row],[Cenário]]="Cenário Base",0,IF(Dados[[#This Row],[Cenário]]="Cenário 1",75,IF(Dados[[#This Row],[Cenário]]="Cenário 2",75,)))</f>
        <v>0</v>
      </c>
      <c r="H95" s="1">
        <f>IF(Dados[[#This Row],[Cenário]]="Cenário Base",0,IF(Dados[[#This Row],[Cenário]]="Cenário 1",0,IF(Dados[[#This Row],[Cenário]]="Cenário 2",7.4,)))</f>
        <v>0</v>
      </c>
      <c r="I95" s="1">
        <f>IF(Dados[[#This Row],[Alimentador]]="13 barras",1,IF(Dados[[#This Row],[Alimentador]]="34 barras",2,))</f>
        <v>2</v>
      </c>
      <c r="J95" s="1">
        <f>IF(Dados[[#This Row],[Cenário]]="Cenário base",0,IF(Dados[[#This Row],[Cenário]]="cenário 1",1,IF(Dados[[#This Row],[Cenário]]="Cenário 2",2,)))</f>
        <v>0</v>
      </c>
      <c r="K95" s="1" t="s">
        <v>15</v>
      </c>
    </row>
    <row r="96" spans="1:11" x14ac:dyDescent="0.25">
      <c r="A96" s="1">
        <f>'34_bus'!H10</f>
        <v>7</v>
      </c>
      <c r="B96" s="4">
        <f>Dados[[#This Row],[Horas]]/24</f>
        <v>0.29166666666666669</v>
      </c>
      <c r="C96" s="1">
        <f>'34_bus'!I10</f>
        <v>82.610063049717866</v>
      </c>
      <c r="D96" s="1">
        <f>'34_bus'!J10</f>
        <v>385.40508796087789</v>
      </c>
      <c r="E96" s="1">
        <f>'34_bus'!K10</f>
        <v>0</v>
      </c>
      <c r="F96" s="1" t="s">
        <v>11</v>
      </c>
      <c r="G96" s="1">
        <f>IF(Dados[[#This Row],[Cenário]]="Cenário Base",0,IF(Dados[[#This Row],[Cenário]]="Cenário 1",75,IF(Dados[[#This Row],[Cenário]]="Cenário 2",75,)))</f>
        <v>75</v>
      </c>
      <c r="H96" s="1">
        <f>IF(Dados[[#This Row],[Cenário]]="Cenário Base",0,IF(Dados[[#This Row],[Cenário]]="Cenário 1",0,IF(Dados[[#This Row],[Cenário]]="Cenário 2",7.4,)))</f>
        <v>0</v>
      </c>
      <c r="I96" s="1">
        <f>IF(Dados[[#This Row],[Alimentador]]="13 barras",1,IF(Dados[[#This Row],[Alimentador]]="34 barras",2,))</f>
        <v>2</v>
      </c>
      <c r="J96" s="1">
        <f>IF(Dados[[#This Row],[Cenário]]="Cenário base",0,IF(Dados[[#This Row],[Cenário]]="cenário 1",1,IF(Dados[[#This Row],[Cenário]]="Cenário 2",2,)))</f>
        <v>1</v>
      </c>
      <c r="K96" s="1" t="s">
        <v>15</v>
      </c>
    </row>
    <row r="97" spans="1:11" x14ac:dyDescent="0.25">
      <c r="A97" s="1">
        <f>'34_bus'!N10</f>
        <v>7</v>
      </c>
      <c r="B97" s="4">
        <f>Dados[[#This Row],[Horas]]/24</f>
        <v>0.29166666666666669</v>
      </c>
      <c r="C97" s="1">
        <f>'34_bus'!O10</f>
        <v>78.397442109398412</v>
      </c>
      <c r="D97" s="1">
        <f>'34_bus'!P10</f>
        <v>372.04449176354058</v>
      </c>
      <c r="E97" s="1">
        <f>'34_bus'!Q10</f>
        <v>0</v>
      </c>
      <c r="F97" s="1" t="s">
        <v>12</v>
      </c>
      <c r="G97" s="1">
        <f>IF(Dados[[#This Row],[Cenário]]="Cenário Base",0,IF(Dados[[#This Row],[Cenário]]="Cenário 1",75,IF(Dados[[#This Row],[Cenário]]="Cenário 2",75,)))</f>
        <v>75</v>
      </c>
      <c r="H97" s="1">
        <f>IF(Dados[[#This Row],[Cenário]]="Cenário Base",0,IF(Dados[[#This Row],[Cenário]]="Cenário 1",0,IF(Dados[[#This Row],[Cenário]]="Cenário 2",7.4,)))</f>
        <v>7.4</v>
      </c>
      <c r="I97" s="1">
        <f>IF(Dados[[#This Row],[Alimentador]]="13 barras",1,IF(Dados[[#This Row],[Alimentador]]="34 barras",2,))</f>
        <v>2</v>
      </c>
      <c r="J97" s="1">
        <f>IF(Dados[[#This Row],[Cenário]]="Cenário base",0,IF(Dados[[#This Row],[Cenário]]="cenário 1",1,IF(Dados[[#This Row],[Cenário]]="Cenário 2",2,)))</f>
        <v>2</v>
      </c>
      <c r="K97" s="1" t="s">
        <v>15</v>
      </c>
    </row>
    <row r="98" spans="1:11" x14ac:dyDescent="0.25">
      <c r="A98" s="1">
        <f>'34_bus'!B11</f>
        <v>8</v>
      </c>
      <c r="B98" s="4">
        <f>Dados[[#This Row],[Horas]]/24</f>
        <v>0.33333333333333331</v>
      </c>
      <c r="C98" s="1">
        <f>'34_bus'!C11</f>
        <v>95.593340126801706</v>
      </c>
      <c r="D98" s="1">
        <f>'34_bus'!D11</f>
        <v>422.99290762872869</v>
      </c>
      <c r="E98" s="1">
        <f>'34_bus'!E11</f>
        <v>0</v>
      </c>
      <c r="F98" s="1" t="s">
        <v>16</v>
      </c>
      <c r="G98" s="1">
        <f>IF(Dados[[#This Row],[Cenário]]="Cenário Base",0,IF(Dados[[#This Row],[Cenário]]="Cenário 1",75,IF(Dados[[#This Row],[Cenário]]="Cenário 2",75,)))</f>
        <v>0</v>
      </c>
      <c r="H98" s="1">
        <f>IF(Dados[[#This Row],[Cenário]]="Cenário Base",0,IF(Dados[[#This Row],[Cenário]]="Cenário 1",0,IF(Dados[[#This Row],[Cenário]]="Cenário 2",7.4,)))</f>
        <v>0</v>
      </c>
      <c r="I98" s="1">
        <f>IF(Dados[[#This Row],[Alimentador]]="13 barras",1,IF(Dados[[#This Row],[Alimentador]]="34 barras",2,))</f>
        <v>2</v>
      </c>
      <c r="J98" s="1">
        <f>IF(Dados[[#This Row],[Cenário]]="Cenário base",0,IF(Dados[[#This Row],[Cenário]]="cenário 1",1,IF(Dados[[#This Row],[Cenário]]="Cenário 2",2,)))</f>
        <v>0</v>
      </c>
      <c r="K98" s="1" t="s">
        <v>15</v>
      </c>
    </row>
    <row r="99" spans="1:11" x14ac:dyDescent="0.25">
      <c r="A99" s="1">
        <f>'34_bus'!H11</f>
        <v>8</v>
      </c>
      <c r="B99" s="4">
        <f>Dados[[#This Row],[Horas]]/24</f>
        <v>0.33333333333333331</v>
      </c>
      <c r="C99" s="1">
        <f>'34_bus'!I11</f>
        <v>94.140381892725117</v>
      </c>
      <c r="D99" s="1">
        <f>'34_bus'!J11</f>
        <v>419.34307503813511</v>
      </c>
      <c r="E99" s="1">
        <f>'34_bus'!K11</f>
        <v>0</v>
      </c>
      <c r="F99" s="1" t="s">
        <v>11</v>
      </c>
      <c r="G99" s="1">
        <f>IF(Dados[[#This Row],[Cenário]]="Cenário Base",0,IF(Dados[[#This Row],[Cenário]]="Cenário 1",75,IF(Dados[[#This Row],[Cenário]]="Cenário 2",75,)))</f>
        <v>75</v>
      </c>
      <c r="H99" s="1">
        <f>IF(Dados[[#This Row],[Cenário]]="Cenário Base",0,IF(Dados[[#This Row],[Cenário]]="Cenário 1",0,IF(Dados[[#This Row],[Cenário]]="Cenário 2",7.4,)))</f>
        <v>0</v>
      </c>
      <c r="I99" s="1">
        <f>IF(Dados[[#This Row],[Alimentador]]="13 barras",1,IF(Dados[[#This Row],[Alimentador]]="34 barras",2,))</f>
        <v>2</v>
      </c>
      <c r="J99" s="1">
        <f>IF(Dados[[#This Row],[Cenário]]="Cenário base",0,IF(Dados[[#This Row],[Cenário]]="cenário 1",1,IF(Dados[[#This Row],[Cenário]]="Cenário 2",2,)))</f>
        <v>1</v>
      </c>
      <c r="K99" s="1" t="s">
        <v>15</v>
      </c>
    </row>
    <row r="100" spans="1:11" x14ac:dyDescent="0.25">
      <c r="A100" s="1">
        <f>'34_bus'!N11</f>
        <v>8</v>
      </c>
      <c r="B100" s="4">
        <f>Dados[[#This Row],[Horas]]/24</f>
        <v>0.33333333333333331</v>
      </c>
      <c r="C100" s="1">
        <f>'34_bus'!O11</f>
        <v>85.491460266736681</v>
      </c>
      <c r="D100" s="1">
        <f>'34_bus'!P11</f>
        <v>396.04845086128421</v>
      </c>
      <c r="E100" s="1">
        <f>'34_bus'!Q11</f>
        <v>0</v>
      </c>
      <c r="F100" s="1" t="s">
        <v>12</v>
      </c>
      <c r="G100" s="1">
        <f>IF(Dados[[#This Row],[Cenário]]="Cenário Base",0,IF(Dados[[#This Row],[Cenário]]="Cenário 1",75,IF(Dados[[#This Row],[Cenário]]="Cenário 2",75,)))</f>
        <v>75</v>
      </c>
      <c r="H100" s="1">
        <f>IF(Dados[[#This Row],[Cenário]]="Cenário Base",0,IF(Dados[[#This Row],[Cenário]]="Cenário 1",0,IF(Dados[[#This Row],[Cenário]]="Cenário 2",7.4,)))</f>
        <v>7.4</v>
      </c>
      <c r="I100" s="1">
        <f>IF(Dados[[#This Row],[Alimentador]]="13 barras",1,IF(Dados[[#This Row],[Alimentador]]="34 barras",2,))</f>
        <v>2</v>
      </c>
      <c r="J100" s="1">
        <f>IF(Dados[[#This Row],[Cenário]]="Cenário base",0,IF(Dados[[#This Row],[Cenário]]="cenário 1",1,IF(Dados[[#This Row],[Cenário]]="Cenário 2",2,)))</f>
        <v>2</v>
      </c>
      <c r="K100" s="1" t="s">
        <v>15</v>
      </c>
    </row>
    <row r="101" spans="1:11" x14ac:dyDescent="0.25">
      <c r="A101" s="1">
        <f>'34_bus'!B12</f>
        <v>9</v>
      </c>
      <c r="B101" s="4">
        <f>Dados[[#This Row],[Horas]]/24</f>
        <v>0.375</v>
      </c>
      <c r="C101" s="1">
        <f>'34_bus'!C12</f>
        <v>72.595291926967533</v>
      </c>
      <c r="D101" s="1">
        <f>'34_bus'!D12</f>
        <v>349.6659113223522</v>
      </c>
      <c r="E101" s="1">
        <f>'34_bus'!E12</f>
        <v>0</v>
      </c>
      <c r="F101" s="1" t="s">
        <v>16</v>
      </c>
      <c r="G101" s="1">
        <f>IF(Dados[[#This Row],[Cenário]]="Cenário Base",0,IF(Dados[[#This Row],[Cenário]]="Cenário 1",75,IF(Dados[[#This Row],[Cenário]]="Cenário 2",75,)))</f>
        <v>0</v>
      </c>
      <c r="H101" s="1">
        <f>IF(Dados[[#This Row],[Cenário]]="Cenário Base",0,IF(Dados[[#This Row],[Cenário]]="Cenário 1",0,IF(Dados[[#This Row],[Cenário]]="Cenário 2",7.4,)))</f>
        <v>0</v>
      </c>
      <c r="I101" s="1">
        <f>IF(Dados[[#This Row],[Alimentador]]="13 barras",1,IF(Dados[[#This Row],[Alimentador]]="34 barras",2,))</f>
        <v>2</v>
      </c>
      <c r="J101" s="1">
        <f>IF(Dados[[#This Row],[Cenário]]="Cenário base",0,IF(Dados[[#This Row],[Cenário]]="cenário 1",1,IF(Dados[[#This Row],[Cenário]]="Cenário 2",2,)))</f>
        <v>0</v>
      </c>
      <c r="K101" s="1" t="s">
        <v>15</v>
      </c>
    </row>
    <row r="102" spans="1:11" x14ac:dyDescent="0.25">
      <c r="A102" s="1">
        <f>'34_bus'!H12</f>
        <v>9</v>
      </c>
      <c r="B102" s="4">
        <f>Dados[[#This Row],[Horas]]/24</f>
        <v>0.375</v>
      </c>
      <c r="C102" s="1">
        <f>'34_bus'!I12</f>
        <v>70.688719947575052</v>
      </c>
      <c r="D102" s="1">
        <f>'34_bus'!J12</f>
        <v>343.7725025214973</v>
      </c>
      <c r="E102" s="1">
        <f>'34_bus'!K12</f>
        <v>0</v>
      </c>
      <c r="F102" s="1" t="s">
        <v>11</v>
      </c>
      <c r="G102" s="1">
        <f>IF(Dados[[#This Row],[Cenário]]="Cenário Base",0,IF(Dados[[#This Row],[Cenário]]="Cenário 1",75,IF(Dados[[#This Row],[Cenário]]="Cenário 2",75,)))</f>
        <v>75</v>
      </c>
      <c r="H102" s="1">
        <f>IF(Dados[[#This Row],[Cenário]]="Cenário Base",0,IF(Dados[[#This Row],[Cenário]]="Cenário 1",0,IF(Dados[[#This Row],[Cenário]]="Cenário 2",7.4,)))</f>
        <v>0</v>
      </c>
      <c r="I102" s="1">
        <f>IF(Dados[[#This Row],[Alimentador]]="13 barras",1,IF(Dados[[#This Row],[Alimentador]]="34 barras",2,))</f>
        <v>2</v>
      </c>
      <c r="J102" s="1">
        <f>IF(Dados[[#This Row],[Cenário]]="Cenário base",0,IF(Dados[[#This Row],[Cenário]]="cenário 1",1,IF(Dados[[#This Row],[Cenário]]="Cenário 2",2,)))</f>
        <v>1</v>
      </c>
      <c r="K102" s="1" t="s">
        <v>15</v>
      </c>
    </row>
    <row r="103" spans="1:11" x14ac:dyDescent="0.25">
      <c r="A103" s="1">
        <f>'34_bus'!N12</f>
        <v>9</v>
      </c>
      <c r="B103" s="4">
        <f>Dados[[#This Row],[Horas]]/24</f>
        <v>0.375</v>
      </c>
      <c r="C103" s="1">
        <f>'34_bus'!O12</f>
        <v>59.613708279527827</v>
      </c>
      <c r="D103" s="1">
        <f>'34_bus'!P12</f>
        <v>308.16945717747723</v>
      </c>
      <c r="E103" s="1">
        <f>'34_bus'!Q12</f>
        <v>0</v>
      </c>
      <c r="F103" s="1" t="s">
        <v>12</v>
      </c>
      <c r="G103" s="1">
        <f>IF(Dados[[#This Row],[Cenário]]="Cenário Base",0,IF(Dados[[#This Row],[Cenário]]="Cenário 1",75,IF(Dados[[#This Row],[Cenário]]="Cenário 2",75,)))</f>
        <v>75</v>
      </c>
      <c r="H103" s="1">
        <f>IF(Dados[[#This Row],[Cenário]]="Cenário Base",0,IF(Dados[[#This Row],[Cenário]]="Cenário 1",0,IF(Dados[[#This Row],[Cenário]]="Cenário 2",7.4,)))</f>
        <v>7.4</v>
      </c>
      <c r="I103" s="1">
        <f>IF(Dados[[#This Row],[Alimentador]]="13 barras",1,IF(Dados[[#This Row],[Alimentador]]="34 barras",2,))</f>
        <v>2</v>
      </c>
      <c r="J103" s="1">
        <f>IF(Dados[[#This Row],[Cenário]]="Cenário base",0,IF(Dados[[#This Row],[Cenário]]="cenário 1",1,IF(Dados[[#This Row],[Cenário]]="Cenário 2",2,)))</f>
        <v>2</v>
      </c>
      <c r="K103" s="1" t="s">
        <v>15</v>
      </c>
    </row>
    <row r="104" spans="1:11" x14ac:dyDescent="0.25">
      <c r="A104" s="1">
        <f>'34_bus'!B13</f>
        <v>10</v>
      </c>
      <c r="B104" s="4">
        <f>Dados[[#This Row],[Horas]]/24</f>
        <v>0.41666666666666669</v>
      </c>
      <c r="C104" s="1">
        <f>'34_bus'!C13</f>
        <v>46.875556841075152</v>
      </c>
      <c r="D104" s="1">
        <f>'34_bus'!D13</f>
        <v>209.61217862329849</v>
      </c>
      <c r="E104" s="1">
        <f>'34_bus'!E13</f>
        <v>0</v>
      </c>
      <c r="F104" s="1" t="s">
        <v>16</v>
      </c>
      <c r="G104" s="1">
        <f>IF(Dados[[#This Row],[Cenário]]="Cenário Base",0,IF(Dados[[#This Row],[Cenário]]="Cenário 1",75,IF(Dados[[#This Row],[Cenário]]="Cenário 2",75,)))</f>
        <v>0</v>
      </c>
      <c r="H104" s="1">
        <f>IF(Dados[[#This Row],[Cenário]]="Cenário Base",0,IF(Dados[[#This Row],[Cenário]]="Cenário 1",0,IF(Dados[[#This Row],[Cenário]]="Cenário 2",7.4,)))</f>
        <v>0</v>
      </c>
      <c r="I104" s="1">
        <f>IF(Dados[[#This Row],[Alimentador]]="13 barras",1,IF(Dados[[#This Row],[Alimentador]]="34 barras",2,))</f>
        <v>2</v>
      </c>
      <c r="J104" s="1">
        <f>IF(Dados[[#This Row],[Cenário]]="Cenário base",0,IF(Dados[[#This Row],[Cenário]]="cenário 1",1,IF(Dados[[#This Row],[Cenário]]="Cenário 2",2,)))</f>
        <v>0</v>
      </c>
      <c r="K104" s="1" t="s">
        <v>15</v>
      </c>
    </row>
    <row r="105" spans="1:11" x14ac:dyDescent="0.25">
      <c r="A105" s="1">
        <f>'34_bus'!H13</f>
        <v>10</v>
      </c>
      <c r="B105" s="4">
        <f>Dados[[#This Row],[Horas]]/24</f>
        <v>0.41666666666666669</v>
      </c>
      <c r="C105" s="1">
        <f>'34_bus'!I13</f>
        <v>44.794477455061262</v>
      </c>
      <c r="D105" s="1">
        <f>'34_bus'!J13</f>
        <v>197.97097744637941</v>
      </c>
      <c r="E105" s="1">
        <f>'34_bus'!K13</f>
        <v>0</v>
      </c>
      <c r="F105" s="1" t="s">
        <v>11</v>
      </c>
      <c r="G105" s="1">
        <f>IF(Dados[[#This Row],[Cenário]]="Cenário Base",0,IF(Dados[[#This Row],[Cenário]]="Cenário 1",75,IF(Dados[[#This Row],[Cenário]]="Cenário 2",75,)))</f>
        <v>75</v>
      </c>
      <c r="H105" s="1">
        <f>IF(Dados[[#This Row],[Cenário]]="Cenário Base",0,IF(Dados[[#This Row],[Cenário]]="Cenário 1",0,IF(Dados[[#This Row],[Cenário]]="Cenário 2",7.4,)))</f>
        <v>0</v>
      </c>
      <c r="I105" s="1">
        <f>IF(Dados[[#This Row],[Alimentador]]="13 barras",1,IF(Dados[[#This Row],[Alimentador]]="34 barras",2,))</f>
        <v>2</v>
      </c>
      <c r="J105" s="1">
        <f>IF(Dados[[#This Row],[Cenário]]="Cenário base",0,IF(Dados[[#This Row],[Cenário]]="cenário 1",1,IF(Dados[[#This Row],[Cenário]]="Cenário 2",2,)))</f>
        <v>1</v>
      </c>
      <c r="K105" s="1" t="s">
        <v>15</v>
      </c>
    </row>
    <row r="106" spans="1:11" x14ac:dyDescent="0.25">
      <c r="A106" s="1">
        <f>'34_bus'!N13</f>
        <v>10</v>
      </c>
      <c r="B106" s="4">
        <f>Dados[[#This Row],[Horas]]/24</f>
        <v>0.41666666666666669</v>
      </c>
      <c r="C106" s="1">
        <f>'34_bus'!O13</f>
        <v>35.529481919345912</v>
      </c>
      <c r="D106" s="1">
        <f>'34_bus'!P13</f>
        <v>137.7095730191717</v>
      </c>
      <c r="E106" s="1">
        <f>'34_bus'!Q13</f>
        <v>0</v>
      </c>
      <c r="F106" s="1" t="s">
        <v>12</v>
      </c>
      <c r="G106" s="1">
        <f>IF(Dados[[#This Row],[Cenário]]="Cenário Base",0,IF(Dados[[#This Row],[Cenário]]="Cenário 1",75,IF(Dados[[#This Row],[Cenário]]="Cenário 2",75,)))</f>
        <v>75</v>
      </c>
      <c r="H106" s="1">
        <f>IF(Dados[[#This Row],[Cenário]]="Cenário Base",0,IF(Dados[[#This Row],[Cenário]]="Cenário 1",0,IF(Dados[[#This Row],[Cenário]]="Cenário 2",7.4,)))</f>
        <v>7.4</v>
      </c>
      <c r="I106" s="1">
        <f>IF(Dados[[#This Row],[Alimentador]]="13 barras",1,IF(Dados[[#This Row],[Alimentador]]="34 barras",2,))</f>
        <v>2</v>
      </c>
      <c r="J106" s="1">
        <f>IF(Dados[[#This Row],[Cenário]]="Cenário base",0,IF(Dados[[#This Row],[Cenário]]="cenário 1",1,IF(Dados[[#This Row],[Cenário]]="Cenário 2",2,)))</f>
        <v>2</v>
      </c>
      <c r="K106" s="1" t="s">
        <v>15</v>
      </c>
    </row>
    <row r="107" spans="1:11" x14ac:dyDescent="0.25">
      <c r="A107" s="1">
        <f>'34_bus'!B14</f>
        <v>11</v>
      </c>
      <c r="B107" s="4">
        <f>Dados[[#This Row],[Horas]]/24</f>
        <v>0.45833333333333331</v>
      </c>
      <c r="C107" s="1">
        <f>'34_bus'!C14</f>
        <v>50.590065551137172</v>
      </c>
      <c r="D107" s="1">
        <f>'34_bus'!D14</f>
        <v>243.01241375561051</v>
      </c>
      <c r="E107" s="1">
        <f>'34_bus'!E14</f>
        <v>0</v>
      </c>
      <c r="F107" s="1" t="s">
        <v>16</v>
      </c>
      <c r="G107" s="1">
        <f>IF(Dados[[#This Row],[Cenário]]="Cenário Base",0,IF(Dados[[#This Row],[Cenário]]="Cenário 1",75,IF(Dados[[#This Row],[Cenário]]="Cenário 2",75,)))</f>
        <v>0</v>
      </c>
      <c r="H107" s="1">
        <f>IF(Dados[[#This Row],[Cenário]]="Cenário Base",0,IF(Dados[[#This Row],[Cenário]]="Cenário 1",0,IF(Dados[[#This Row],[Cenário]]="Cenário 2",7.4,)))</f>
        <v>0</v>
      </c>
      <c r="I107" s="1">
        <f>IF(Dados[[#This Row],[Alimentador]]="13 barras",1,IF(Dados[[#This Row],[Alimentador]]="34 barras",2,))</f>
        <v>2</v>
      </c>
      <c r="J107" s="1">
        <f>IF(Dados[[#This Row],[Cenário]]="Cenário base",0,IF(Dados[[#This Row],[Cenário]]="cenário 1",1,IF(Dados[[#This Row],[Cenário]]="Cenário 2",2,)))</f>
        <v>0</v>
      </c>
      <c r="K107" s="1" t="s">
        <v>15</v>
      </c>
    </row>
    <row r="108" spans="1:11" x14ac:dyDescent="0.25">
      <c r="A108" s="1">
        <f>'34_bus'!H14</f>
        <v>11</v>
      </c>
      <c r="B108" s="4">
        <f>Dados[[#This Row],[Horas]]/24</f>
        <v>0.45833333333333331</v>
      </c>
      <c r="C108" s="1">
        <f>'34_bus'!I14</f>
        <v>47.673611270879469</v>
      </c>
      <c r="D108" s="1">
        <f>'34_bus'!J14</f>
        <v>228.65958011424721</v>
      </c>
      <c r="E108" s="1">
        <f>'34_bus'!K14</f>
        <v>0</v>
      </c>
      <c r="F108" s="1" t="s">
        <v>11</v>
      </c>
      <c r="G108" s="1">
        <f>IF(Dados[[#This Row],[Cenário]]="Cenário Base",0,IF(Dados[[#This Row],[Cenário]]="Cenário 1",75,IF(Dados[[#This Row],[Cenário]]="Cenário 2",75,)))</f>
        <v>75</v>
      </c>
      <c r="H108" s="1">
        <f>IF(Dados[[#This Row],[Cenário]]="Cenário Base",0,IF(Dados[[#This Row],[Cenário]]="Cenário 1",0,IF(Dados[[#This Row],[Cenário]]="Cenário 2",7.4,)))</f>
        <v>0</v>
      </c>
      <c r="I108" s="1">
        <f>IF(Dados[[#This Row],[Alimentador]]="13 barras",1,IF(Dados[[#This Row],[Alimentador]]="34 barras",2,))</f>
        <v>2</v>
      </c>
      <c r="J108" s="1">
        <f>IF(Dados[[#This Row],[Cenário]]="Cenário base",0,IF(Dados[[#This Row],[Cenário]]="cenário 1",1,IF(Dados[[#This Row],[Cenário]]="Cenário 2",2,)))</f>
        <v>1</v>
      </c>
      <c r="K108" s="1" t="s">
        <v>15</v>
      </c>
    </row>
    <row r="109" spans="1:11" x14ac:dyDescent="0.25">
      <c r="A109" s="1">
        <f>'34_bus'!N14</f>
        <v>11</v>
      </c>
      <c r="B109" s="4">
        <f>Dados[[#This Row],[Horas]]/24</f>
        <v>0.45833333333333331</v>
      </c>
      <c r="C109" s="1">
        <f>'34_bus'!O14</f>
        <v>33.264288346703417</v>
      </c>
      <c r="D109" s="1">
        <f>'34_bus'!P14</f>
        <v>142.09873532194999</v>
      </c>
      <c r="E109" s="1">
        <f>'34_bus'!Q14</f>
        <v>0</v>
      </c>
      <c r="F109" s="1" t="s">
        <v>12</v>
      </c>
      <c r="G109" s="1">
        <f>IF(Dados[[#This Row],[Cenário]]="Cenário Base",0,IF(Dados[[#This Row],[Cenário]]="Cenário 1",75,IF(Dados[[#This Row],[Cenário]]="Cenário 2",75,)))</f>
        <v>75</v>
      </c>
      <c r="H109" s="1">
        <f>IF(Dados[[#This Row],[Cenário]]="Cenário Base",0,IF(Dados[[#This Row],[Cenário]]="Cenário 1",0,IF(Dados[[#This Row],[Cenário]]="Cenário 2",7.4,)))</f>
        <v>7.4</v>
      </c>
      <c r="I109" s="1">
        <f>IF(Dados[[#This Row],[Alimentador]]="13 barras",1,IF(Dados[[#This Row],[Alimentador]]="34 barras",2,))</f>
        <v>2</v>
      </c>
      <c r="J109" s="1">
        <f>IF(Dados[[#This Row],[Cenário]]="Cenário base",0,IF(Dados[[#This Row],[Cenário]]="cenário 1",1,IF(Dados[[#This Row],[Cenário]]="Cenário 2",2,)))</f>
        <v>2</v>
      </c>
      <c r="K109" s="1" t="s">
        <v>15</v>
      </c>
    </row>
    <row r="110" spans="1:11" x14ac:dyDescent="0.25">
      <c r="A110" s="1">
        <f>'34_bus'!B15</f>
        <v>12</v>
      </c>
      <c r="B110" s="4">
        <f>Dados[[#This Row],[Horas]]/24</f>
        <v>0.5</v>
      </c>
      <c r="C110" s="1">
        <f>'34_bus'!C15</f>
        <v>56.26927379837521</v>
      </c>
      <c r="D110" s="1">
        <f>'34_bus'!D15</f>
        <v>278.67853435510432</v>
      </c>
      <c r="E110" s="1">
        <f>'34_bus'!E15</f>
        <v>0</v>
      </c>
      <c r="F110" s="1" t="s">
        <v>16</v>
      </c>
      <c r="G110" s="1">
        <f>IF(Dados[[#This Row],[Cenário]]="Cenário Base",0,IF(Dados[[#This Row],[Cenário]]="Cenário 1",75,IF(Dados[[#This Row],[Cenário]]="Cenário 2",75,)))</f>
        <v>0</v>
      </c>
      <c r="H110" s="1">
        <f>IF(Dados[[#This Row],[Cenário]]="Cenário Base",0,IF(Dados[[#This Row],[Cenário]]="Cenário 1",0,IF(Dados[[#This Row],[Cenário]]="Cenário 2",7.4,)))</f>
        <v>0</v>
      </c>
      <c r="I110" s="1">
        <f>IF(Dados[[#This Row],[Alimentador]]="13 barras",1,IF(Dados[[#This Row],[Alimentador]]="34 barras",2,))</f>
        <v>2</v>
      </c>
      <c r="J110" s="1">
        <f>IF(Dados[[#This Row],[Cenário]]="Cenário base",0,IF(Dados[[#This Row],[Cenário]]="cenário 1",1,IF(Dados[[#This Row],[Cenário]]="Cenário 2",2,)))</f>
        <v>0</v>
      </c>
      <c r="K110" s="1" t="s">
        <v>15</v>
      </c>
    </row>
    <row r="111" spans="1:11" x14ac:dyDescent="0.25">
      <c r="A111" s="1">
        <f>'34_bus'!H15</f>
        <v>12</v>
      </c>
      <c r="B111" s="4">
        <f>Dados[[#This Row],[Horas]]/24</f>
        <v>0.5</v>
      </c>
      <c r="C111" s="1">
        <f>'34_bus'!I15</f>
        <v>51.746712457192892</v>
      </c>
      <c r="D111" s="1">
        <f>'34_bus'!J15</f>
        <v>259.43905506816043</v>
      </c>
      <c r="E111" s="1">
        <f>'34_bus'!K15</f>
        <v>0</v>
      </c>
      <c r="F111" s="1" t="s">
        <v>11</v>
      </c>
      <c r="G111" s="1">
        <f>IF(Dados[[#This Row],[Cenário]]="Cenário Base",0,IF(Dados[[#This Row],[Cenário]]="Cenário 1",75,IF(Dados[[#This Row],[Cenário]]="Cenário 2",75,)))</f>
        <v>75</v>
      </c>
      <c r="H111" s="1">
        <f>IF(Dados[[#This Row],[Cenário]]="Cenário Base",0,IF(Dados[[#This Row],[Cenário]]="Cenário 1",0,IF(Dados[[#This Row],[Cenário]]="Cenário 2",7.4,)))</f>
        <v>0</v>
      </c>
      <c r="I111" s="1">
        <f>IF(Dados[[#This Row],[Alimentador]]="13 barras",1,IF(Dados[[#This Row],[Alimentador]]="34 barras",2,))</f>
        <v>2</v>
      </c>
      <c r="J111" s="1">
        <f>IF(Dados[[#This Row],[Cenário]]="Cenário base",0,IF(Dados[[#This Row],[Cenário]]="cenário 1",1,IF(Dados[[#This Row],[Cenário]]="Cenário 2",2,)))</f>
        <v>1</v>
      </c>
      <c r="K111" s="1" t="s">
        <v>15</v>
      </c>
    </row>
    <row r="112" spans="1:11" x14ac:dyDescent="0.25">
      <c r="A112" s="1">
        <f>'34_bus'!N15</f>
        <v>12</v>
      </c>
      <c r="B112" s="4">
        <f>Dados[[#This Row],[Horas]]/24</f>
        <v>0.5</v>
      </c>
      <c r="C112" s="1">
        <f>'34_bus'!O15</f>
        <v>32.646658748824898</v>
      </c>
      <c r="D112" s="1">
        <f>'34_bus'!P15</f>
        <v>155.48351661603539</v>
      </c>
      <c r="E112" s="1">
        <f>'34_bus'!Q15</f>
        <v>0</v>
      </c>
      <c r="F112" s="1" t="s">
        <v>12</v>
      </c>
      <c r="G112" s="1">
        <f>IF(Dados[[#This Row],[Cenário]]="Cenário Base",0,IF(Dados[[#This Row],[Cenário]]="Cenário 1",75,IF(Dados[[#This Row],[Cenário]]="Cenário 2",75,)))</f>
        <v>75</v>
      </c>
      <c r="H112" s="1">
        <f>IF(Dados[[#This Row],[Cenário]]="Cenário Base",0,IF(Dados[[#This Row],[Cenário]]="Cenário 1",0,IF(Dados[[#This Row],[Cenário]]="Cenário 2",7.4,)))</f>
        <v>7.4</v>
      </c>
      <c r="I112" s="1">
        <f>IF(Dados[[#This Row],[Alimentador]]="13 barras",1,IF(Dados[[#This Row],[Alimentador]]="34 barras",2,))</f>
        <v>2</v>
      </c>
      <c r="J112" s="1">
        <f>IF(Dados[[#This Row],[Cenário]]="Cenário base",0,IF(Dados[[#This Row],[Cenário]]="cenário 1",1,IF(Dados[[#This Row],[Cenário]]="Cenário 2",2,)))</f>
        <v>2</v>
      </c>
      <c r="K112" s="1" t="s">
        <v>15</v>
      </c>
    </row>
    <row r="113" spans="1:11" x14ac:dyDescent="0.25">
      <c r="A113" s="1">
        <f>'34_bus'!B16</f>
        <v>13</v>
      </c>
      <c r="B113" s="4">
        <f>Dados[[#This Row],[Horas]]/24</f>
        <v>0.54166666666666663</v>
      </c>
      <c r="C113" s="1">
        <f>'34_bus'!C16</f>
        <v>63.760552738799028</v>
      </c>
      <c r="D113" s="1">
        <f>'34_bus'!D16</f>
        <v>312.71738177908168</v>
      </c>
      <c r="E113" s="1">
        <f>'34_bus'!E16</f>
        <v>0</v>
      </c>
      <c r="F113" s="1" t="s">
        <v>16</v>
      </c>
      <c r="G113" s="1">
        <f>IF(Dados[[#This Row],[Cenário]]="Cenário Base",0,IF(Dados[[#This Row],[Cenário]]="Cenário 1",75,IF(Dados[[#This Row],[Cenário]]="Cenário 2",75,)))</f>
        <v>0</v>
      </c>
      <c r="H113" s="1">
        <f>IF(Dados[[#This Row],[Cenário]]="Cenário Base",0,IF(Dados[[#This Row],[Cenário]]="Cenário 1",0,IF(Dados[[#This Row],[Cenário]]="Cenário 2",7.4,)))</f>
        <v>0</v>
      </c>
      <c r="I113" s="1">
        <f>IF(Dados[[#This Row],[Alimentador]]="13 barras",1,IF(Dados[[#This Row],[Alimentador]]="34 barras",2,))</f>
        <v>2</v>
      </c>
      <c r="J113" s="1">
        <f>IF(Dados[[#This Row],[Cenário]]="Cenário base",0,IF(Dados[[#This Row],[Cenário]]="cenário 1",1,IF(Dados[[#This Row],[Cenário]]="Cenário 2",2,)))</f>
        <v>0</v>
      </c>
      <c r="K113" s="1" t="s">
        <v>15</v>
      </c>
    </row>
    <row r="114" spans="1:11" x14ac:dyDescent="0.25">
      <c r="A114" s="1">
        <f>'34_bus'!H16</f>
        <v>13</v>
      </c>
      <c r="B114" s="4">
        <f>Dados[[#This Row],[Horas]]/24</f>
        <v>0.54166666666666663</v>
      </c>
      <c r="C114" s="1">
        <f>'34_bus'!I16</f>
        <v>58.08097271011448</v>
      </c>
      <c r="D114" s="1">
        <f>'34_bus'!J16</f>
        <v>294.88338864704713</v>
      </c>
      <c r="E114" s="1">
        <f>'34_bus'!K16</f>
        <v>0</v>
      </c>
      <c r="F114" s="1" t="s">
        <v>11</v>
      </c>
      <c r="G114" s="1">
        <f>IF(Dados[[#This Row],[Cenário]]="Cenário Base",0,IF(Dados[[#This Row],[Cenário]]="Cenário 1",75,IF(Dados[[#This Row],[Cenário]]="Cenário 2",75,)))</f>
        <v>75</v>
      </c>
      <c r="H114" s="1">
        <f>IF(Dados[[#This Row],[Cenário]]="Cenário Base",0,IF(Dados[[#This Row],[Cenário]]="Cenário 1",0,IF(Dados[[#This Row],[Cenário]]="Cenário 2",7.4,)))</f>
        <v>0</v>
      </c>
      <c r="I114" s="1">
        <f>IF(Dados[[#This Row],[Alimentador]]="13 barras",1,IF(Dados[[#This Row],[Alimentador]]="34 barras",2,))</f>
        <v>2</v>
      </c>
      <c r="J114" s="1">
        <f>IF(Dados[[#This Row],[Cenário]]="Cenário base",0,IF(Dados[[#This Row],[Cenário]]="cenário 1",1,IF(Dados[[#This Row],[Cenário]]="Cenário 2",2,)))</f>
        <v>1</v>
      </c>
      <c r="K114" s="1" t="s">
        <v>15</v>
      </c>
    </row>
    <row r="115" spans="1:11" x14ac:dyDescent="0.25">
      <c r="A115" s="1">
        <f>'34_bus'!N16</f>
        <v>13</v>
      </c>
      <c r="B115" s="4">
        <f>Dados[[#This Row],[Horas]]/24</f>
        <v>0.54166666666666663</v>
      </c>
      <c r="C115" s="1">
        <f>'34_bus'!O16</f>
        <v>34.692457934500979</v>
      </c>
      <c r="D115" s="1">
        <f>'34_bus'!P16</f>
        <v>183.53805540946121</v>
      </c>
      <c r="E115" s="1">
        <f>'34_bus'!Q16</f>
        <v>0</v>
      </c>
      <c r="F115" s="1" t="s">
        <v>12</v>
      </c>
      <c r="G115" s="1">
        <f>IF(Dados[[#This Row],[Cenário]]="Cenário Base",0,IF(Dados[[#This Row],[Cenário]]="Cenário 1",75,IF(Dados[[#This Row],[Cenário]]="Cenário 2",75,)))</f>
        <v>75</v>
      </c>
      <c r="H115" s="1">
        <f>IF(Dados[[#This Row],[Cenário]]="Cenário Base",0,IF(Dados[[#This Row],[Cenário]]="Cenário 1",0,IF(Dados[[#This Row],[Cenário]]="Cenário 2",7.4,)))</f>
        <v>7.4</v>
      </c>
      <c r="I115" s="1">
        <f>IF(Dados[[#This Row],[Alimentador]]="13 barras",1,IF(Dados[[#This Row],[Alimentador]]="34 barras",2,))</f>
        <v>2</v>
      </c>
      <c r="J115" s="1">
        <f>IF(Dados[[#This Row],[Cenário]]="Cenário base",0,IF(Dados[[#This Row],[Cenário]]="cenário 1",1,IF(Dados[[#This Row],[Cenário]]="Cenário 2",2,)))</f>
        <v>2</v>
      </c>
      <c r="K115" s="1" t="s">
        <v>15</v>
      </c>
    </row>
    <row r="116" spans="1:11" x14ac:dyDescent="0.25">
      <c r="A116" s="1">
        <f>'34_bus'!B17</f>
        <v>14</v>
      </c>
      <c r="B116" s="4">
        <f>Dados[[#This Row],[Horas]]/24</f>
        <v>0.58333333333333337</v>
      </c>
      <c r="C116" s="1">
        <f>'34_bus'!C17</f>
        <v>56.26927379837521</v>
      </c>
      <c r="D116" s="1">
        <f>'34_bus'!D17</f>
        <v>278.67853435510432</v>
      </c>
      <c r="E116" s="1">
        <f>'34_bus'!E17</f>
        <v>0</v>
      </c>
      <c r="F116" s="1" t="s">
        <v>16</v>
      </c>
      <c r="G116" s="1">
        <f>IF(Dados[[#This Row],[Cenário]]="Cenário Base",0,IF(Dados[[#This Row],[Cenário]]="Cenário 1",75,IF(Dados[[#This Row],[Cenário]]="Cenário 2",75,)))</f>
        <v>0</v>
      </c>
      <c r="H116" s="1">
        <f>IF(Dados[[#This Row],[Cenário]]="Cenário Base",0,IF(Dados[[#This Row],[Cenário]]="Cenário 1",0,IF(Dados[[#This Row],[Cenário]]="Cenário 2",7.4,)))</f>
        <v>0</v>
      </c>
      <c r="I116" s="1">
        <f>IF(Dados[[#This Row],[Alimentador]]="13 barras",1,IF(Dados[[#This Row],[Alimentador]]="34 barras",2,))</f>
        <v>2</v>
      </c>
      <c r="J116" s="1">
        <f>IF(Dados[[#This Row],[Cenário]]="Cenário base",0,IF(Dados[[#This Row],[Cenário]]="cenário 1",1,IF(Dados[[#This Row],[Cenário]]="Cenário 2",2,)))</f>
        <v>0</v>
      </c>
      <c r="K116" s="1" t="s">
        <v>15</v>
      </c>
    </row>
    <row r="117" spans="1:11" x14ac:dyDescent="0.25">
      <c r="A117" s="1">
        <f>'34_bus'!H17</f>
        <v>14</v>
      </c>
      <c r="B117" s="4">
        <f>Dados[[#This Row],[Horas]]/24</f>
        <v>0.58333333333333337</v>
      </c>
      <c r="C117" s="1">
        <f>'34_bus'!I17</f>
        <v>51.800424039808412</v>
      </c>
      <c r="D117" s="1">
        <f>'34_bus'!J17</f>
        <v>259.66930239348812</v>
      </c>
      <c r="E117" s="1">
        <f>'34_bus'!K17</f>
        <v>0</v>
      </c>
      <c r="F117" s="1" t="s">
        <v>11</v>
      </c>
      <c r="G117" s="1">
        <f>IF(Dados[[#This Row],[Cenário]]="Cenário Base",0,IF(Dados[[#This Row],[Cenário]]="Cenário 1",75,IF(Dados[[#This Row],[Cenário]]="Cenário 2",75,)))</f>
        <v>75</v>
      </c>
      <c r="H117" s="1">
        <f>IF(Dados[[#This Row],[Cenário]]="Cenário Base",0,IF(Dados[[#This Row],[Cenário]]="Cenário 1",0,IF(Dados[[#This Row],[Cenário]]="Cenário 2",7.4,)))</f>
        <v>0</v>
      </c>
      <c r="I117" s="1">
        <f>IF(Dados[[#This Row],[Alimentador]]="13 barras",1,IF(Dados[[#This Row],[Alimentador]]="34 barras",2,))</f>
        <v>2</v>
      </c>
      <c r="J117" s="1">
        <f>IF(Dados[[#This Row],[Cenário]]="Cenário base",0,IF(Dados[[#This Row],[Cenário]]="cenário 1",1,IF(Dados[[#This Row],[Cenário]]="Cenário 2",2,)))</f>
        <v>1</v>
      </c>
      <c r="K117" s="1" t="s">
        <v>15</v>
      </c>
    </row>
    <row r="118" spans="1:11" x14ac:dyDescent="0.25">
      <c r="A118" s="1">
        <f>'34_bus'!N17</f>
        <v>14</v>
      </c>
      <c r="B118" s="4">
        <f>Dados[[#This Row],[Horas]]/24</f>
        <v>0.58333333333333337</v>
      </c>
      <c r="C118" s="1">
        <f>'34_bus'!O17</f>
        <v>32.809662380035547</v>
      </c>
      <c r="D118" s="1">
        <f>'34_bus'!P17</f>
        <v>157.0318917532249</v>
      </c>
      <c r="E118" s="1">
        <f>'34_bus'!Q17</f>
        <v>0</v>
      </c>
      <c r="F118" s="1" t="s">
        <v>12</v>
      </c>
      <c r="G118" s="1">
        <f>IF(Dados[[#This Row],[Cenário]]="Cenário Base",0,IF(Dados[[#This Row],[Cenário]]="Cenário 1",75,IF(Dados[[#This Row],[Cenário]]="Cenário 2",75,)))</f>
        <v>75</v>
      </c>
      <c r="H118" s="1">
        <f>IF(Dados[[#This Row],[Cenário]]="Cenário Base",0,IF(Dados[[#This Row],[Cenário]]="Cenário 1",0,IF(Dados[[#This Row],[Cenário]]="Cenário 2",7.4,)))</f>
        <v>7.4</v>
      </c>
      <c r="I118" s="1">
        <f>IF(Dados[[#This Row],[Alimentador]]="13 barras",1,IF(Dados[[#This Row],[Alimentador]]="34 barras",2,))</f>
        <v>2</v>
      </c>
      <c r="J118" s="1">
        <f>IF(Dados[[#This Row],[Cenário]]="Cenário base",0,IF(Dados[[#This Row],[Cenário]]="cenário 1",1,IF(Dados[[#This Row],[Cenário]]="Cenário 2",2,)))</f>
        <v>2</v>
      </c>
      <c r="K118" s="1" t="s">
        <v>15</v>
      </c>
    </row>
    <row r="119" spans="1:11" x14ac:dyDescent="0.25">
      <c r="A119" s="1">
        <f>'34_bus'!B18</f>
        <v>15</v>
      </c>
      <c r="B119" s="4">
        <f>Dados[[#This Row],[Horas]]/24</f>
        <v>0.625</v>
      </c>
      <c r="C119" s="1">
        <f>'34_bus'!C18</f>
        <v>50.590065551137172</v>
      </c>
      <c r="D119" s="1">
        <f>'34_bus'!D18</f>
        <v>243.01241375561051</v>
      </c>
      <c r="E119" s="1">
        <f>'34_bus'!E18</f>
        <v>0</v>
      </c>
      <c r="F119" s="1" t="s">
        <v>16</v>
      </c>
      <c r="G119" s="1">
        <f>IF(Dados[[#This Row],[Cenário]]="Cenário Base",0,IF(Dados[[#This Row],[Cenário]]="Cenário 1",75,IF(Dados[[#This Row],[Cenário]]="Cenário 2",75,)))</f>
        <v>0</v>
      </c>
      <c r="H119" s="1">
        <f>IF(Dados[[#This Row],[Cenário]]="Cenário Base",0,IF(Dados[[#This Row],[Cenário]]="Cenário 1",0,IF(Dados[[#This Row],[Cenário]]="Cenário 2",7.4,)))</f>
        <v>0</v>
      </c>
      <c r="I119" s="1">
        <f>IF(Dados[[#This Row],[Alimentador]]="13 barras",1,IF(Dados[[#This Row],[Alimentador]]="34 barras",2,))</f>
        <v>2</v>
      </c>
      <c r="J119" s="1">
        <f>IF(Dados[[#This Row],[Cenário]]="Cenário base",0,IF(Dados[[#This Row],[Cenário]]="cenário 1",1,IF(Dados[[#This Row],[Cenário]]="Cenário 2",2,)))</f>
        <v>0</v>
      </c>
      <c r="K119" s="1" t="s">
        <v>15</v>
      </c>
    </row>
    <row r="120" spans="1:11" x14ac:dyDescent="0.25">
      <c r="A120" s="1">
        <f>'34_bus'!H18</f>
        <v>15</v>
      </c>
      <c r="B120" s="4">
        <f>Dados[[#This Row],[Horas]]/24</f>
        <v>0.625</v>
      </c>
      <c r="C120" s="1">
        <f>'34_bus'!I18</f>
        <v>47.614898123520383</v>
      </c>
      <c r="D120" s="1">
        <f>'34_bus'!J18</f>
        <v>228.3684707513145</v>
      </c>
      <c r="E120" s="1">
        <f>'34_bus'!K18</f>
        <v>0</v>
      </c>
      <c r="F120" s="1" t="s">
        <v>11</v>
      </c>
      <c r="G120" s="1">
        <f>IF(Dados[[#This Row],[Cenário]]="Cenário Base",0,IF(Dados[[#This Row],[Cenário]]="Cenário 1",75,IF(Dados[[#This Row],[Cenário]]="Cenário 2",75,)))</f>
        <v>75</v>
      </c>
      <c r="H120" s="1">
        <f>IF(Dados[[#This Row],[Cenário]]="Cenário Base",0,IF(Dados[[#This Row],[Cenário]]="Cenário 1",0,IF(Dados[[#This Row],[Cenário]]="Cenário 2",7.4,)))</f>
        <v>0</v>
      </c>
      <c r="I120" s="1">
        <f>IF(Dados[[#This Row],[Alimentador]]="13 barras",1,IF(Dados[[#This Row],[Alimentador]]="34 barras",2,))</f>
        <v>2</v>
      </c>
      <c r="J120" s="1">
        <f>IF(Dados[[#This Row],[Cenário]]="Cenário base",0,IF(Dados[[#This Row],[Cenário]]="cenário 1",1,IF(Dados[[#This Row],[Cenário]]="Cenário 2",2,)))</f>
        <v>1</v>
      </c>
      <c r="K120" s="1" t="s">
        <v>15</v>
      </c>
    </row>
    <row r="121" spans="1:11" x14ac:dyDescent="0.25">
      <c r="A121" s="1">
        <f>'34_bus'!N18</f>
        <v>15</v>
      </c>
      <c r="B121" s="4">
        <f>Dados[[#This Row],[Horas]]/24</f>
        <v>0.625</v>
      </c>
      <c r="C121" s="1">
        <f>'34_bus'!O18</f>
        <v>33.081103262268137</v>
      </c>
      <c r="D121" s="1">
        <f>'34_bus'!P18</f>
        <v>140.14282692562841</v>
      </c>
      <c r="E121" s="1">
        <f>'34_bus'!Q18</f>
        <v>0</v>
      </c>
      <c r="F121" s="1" t="s">
        <v>12</v>
      </c>
      <c r="G121" s="1">
        <f>IF(Dados[[#This Row],[Cenário]]="Cenário Base",0,IF(Dados[[#This Row],[Cenário]]="Cenário 1",75,IF(Dados[[#This Row],[Cenário]]="Cenário 2",75,)))</f>
        <v>75</v>
      </c>
      <c r="H121" s="1">
        <f>IF(Dados[[#This Row],[Cenário]]="Cenário Base",0,IF(Dados[[#This Row],[Cenário]]="Cenário 1",0,IF(Dados[[#This Row],[Cenário]]="Cenário 2",7.4,)))</f>
        <v>7.4</v>
      </c>
      <c r="I121" s="1">
        <f>IF(Dados[[#This Row],[Alimentador]]="13 barras",1,IF(Dados[[#This Row],[Alimentador]]="34 barras",2,))</f>
        <v>2</v>
      </c>
      <c r="J121" s="1">
        <f>IF(Dados[[#This Row],[Cenário]]="Cenário base",0,IF(Dados[[#This Row],[Cenário]]="cenário 1",1,IF(Dados[[#This Row],[Cenário]]="Cenário 2",2,)))</f>
        <v>2</v>
      </c>
      <c r="K121" s="1" t="s">
        <v>15</v>
      </c>
    </row>
    <row r="122" spans="1:11" x14ac:dyDescent="0.25">
      <c r="A122" s="1">
        <f>'34_bus'!B19</f>
        <v>16</v>
      </c>
      <c r="B122" s="4">
        <f>Dados[[#This Row],[Horas]]/24</f>
        <v>0.66666666666666663</v>
      </c>
      <c r="C122" s="1">
        <f>'34_bus'!C19</f>
        <v>46.875556841075152</v>
      </c>
      <c r="D122" s="1">
        <f>'34_bus'!D19</f>
        <v>209.61217862329849</v>
      </c>
      <c r="E122" s="1">
        <f>'34_bus'!E19</f>
        <v>0</v>
      </c>
      <c r="F122" s="1" t="s">
        <v>16</v>
      </c>
      <c r="G122" s="1">
        <f>IF(Dados[[#This Row],[Cenário]]="Cenário Base",0,IF(Dados[[#This Row],[Cenário]]="Cenário 1",75,IF(Dados[[#This Row],[Cenário]]="Cenário 2",75,)))</f>
        <v>0</v>
      </c>
      <c r="H122" s="1">
        <f>IF(Dados[[#This Row],[Cenário]]="Cenário Base",0,IF(Dados[[#This Row],[Cenário]]="Cenário 1",0,IF(Dados[[#This Row],[Cenário]]="Cenário 2",7.4,)))</f>
        <v>0</v>
      </c>
      <c r="I122" s="1">
        <f>IF(Dados[[#This Row],[Alimentador]]="13 barras",1,IF(Dados[[#This Row],[Alimentador]]="34 barras",2,))</f>
        <v>2</v>
      </c>
      <c r="J122" s="1">
        <f>IF(Dados[[#This Row],[Cenário]]="Cenário base",0,IF(Dados[[#This Row],[Cenário]]="cenário 1",1,IF(Dados[[#This Row],[Cenário]]="Cenário 2",2,)))</f>
        <v>0</v>
      </c>
      <c r="K122" s="1" t="s">
        <v>15</v>
      </c>
    </row>
    <row r="123" spans="1:11" x14ac:dyDescent="0.25">
      <c r="A123" s="1">
        <f>'34_bus'!H19</f>
        <v>16</v>
      </c>
      <c r="B123" s="4">
        <f>Dados[[#This Row],[Horas]]/24</f>
        <v>0.66666666666666663</v>
      </c>
      <c r="C123" s="1">
        <f>'34_bus'!I19</f>
        <v>44.628725606848533</v>
      </c>
      <c r="D123" s="1">
        <f>'34_bus'!J19</f>
        <v>196.99993370300001</v>
      </c>
      <c r="E123" s="1">
        <f>'34_bus'!K19</f>
        <v>0</v>
      </c>
      <c r="F123" s="1" t="s">
        <v>11</v>
      </c>
      <c r="G123" s="1">
        <f>IF(Dados[[#This Row],[Cenário]]="Cenário Base",0,IF(Dados[[#This Row],[Cenário]]="Cenário 1",75,IF(Dados[[#This Row],[Cenário]]="Cenário 2",75,)))</f>
        <v>75</v>
      </c>
      <c r="H123" s="1">
        <f>IF(Dados[[#This Row],[Cenário]]="Cenário Base",0,IF(Dados[[#This Row],[Cenário]]="Cenário 1",0,IF(Dados[[#This Row],[Cenário]]="Cenário 2",7.4,)))</f>
        <v>0</v>
      </c>
      <c r="I123" s="1">
        <f>IF(Dados[[#This Row],[Alimentador]]="13 barras",1,IF(Dados[[#This Row],[Alimentador]]="34 barras",2,))</f>
        <v>2</v>
      </c>
      <c r="J123" s="1">
        <f>IF(Dados[[#This Row],[Cenário]]="Cenário base",0,IF(Dados[[#This Row],[Cenário]]="cenário 1",1,IF(Dados[[#This Row],[Cenário]]="Cenário 2",2,)))</f>
        <v>1</v>
      </c>
      <c r="K123" s="1" t="s">
        <v>15</v>
      </c>
    </row>
    <row r="124" spans="1:11" x14ac:dyDescent="0.25">
      <c r="A124" s="1">
        <f>'34_bus'!N19</f>
        <v>16</v>
      </c>
      <c r="B124" s="4">
        <f>Dados[[#This Row],[Horas]]/24</f>
        <v>0.66666666666666663</v>
      </c>
      <c r="C124" s="1">
        <f>'34_bus'!O19</f>
        <v>34.687497145045739</v>
      </c>
      <c r="D124" s="1">
        <f>'34_bus'!P19</f>
        <v>131.18652519832639</v>
      </c>
      <c r="E124" s="1">
        <f>'34_bus'!Q19</f>
        <v>0</v>
      </c>
      <c r="F124" s="1" t="s">
        <v>12</v>
      </c>
      <c r="G124" s="1">
        <f>IF(Dados[[#This Row],[Cenário]]="Cenário Base",0,IF(Dados[[#This Row],[Cenário]]="Cenário 1",75,IF(Dados[[#This Row],[Cenário]]="Cenário 2",75,)))</f>
        <v>75</v>
      </c>
      <c r="H124" s="1">
        <f>IF(Dados[[#This Row],[Cenário]]="Cenário Base",0,IF(Dados[[#This Row],[Cenário]]="Cenário 1",0,IF(Dados[[#This Row],[Cenário]]="Cenário 2",7.4,)))</f>
        <v>7.4</v>
      </c>
      <c r="I124" s="1">
        <f>IF(Dados[[#This Row],[Alimentador]]="13 barras",1,IF(Dados[[#This Row],[Alimentador]]="34 barras",2,))</f>
        <v>2</v>
      </c>
      <c r="J124" s="1">
        <f>IF(Dados[[#This Row],[Cenário]]="Cenário base",0,IF(Dados[[#This Row],[Cenário]]="cenário 1",1,IF(Dados[[#This Row],[Cenário]]="Cenário 2",2,)))</f>
        <v>2</v>
      </c>
      <c r="K124" s="1" t="s">
        <v>15</v>
      </c>
    </row>
    <row r="125" spans="1:11" x14ac:dyDescent="0.25">
      <c r="A125" s="1">
        <f>'34_bus'!B20</f>
        <v>17</v>
      </c>
      <c r="B125" s="4">
        <f>Dados[[#This Row],[Horas]]/24</f>
        <v>0.70833333333333337</v>
      </c>
      <c r="C125" s="1">
        <f>'34_bus'!C20</f>
        <v>50.590065551137172</v>
      </c>
      <c r="D125" s="1">
        <f>'34_bus'!D20</f>
        <v>243.01241375561051</v>
      </c>
      <c r="E125" s="1">
        <f>'34_bus'!E20</f>
        <v>0</v>
      </c>
      <c r="F125" s="1" t="s">
        <v>16</v>
      </c>
      <c r="G125" s="1">
        <f>IF(Dados[[#This Row],[Cenário]]="Cenário Base",0,IF(Dados[[#This Row],[Cenário]]="Cenário 1",75,IF(Dados[[#This Row],[Cenário]]="Cenário 2",75,)))</f>
        <v>0</v>
      </c>
      <c r="H125" s="1">
        <f>IF(Dados[[#This Row],[Cenário]]="Cenário Base",0,IF(Dados[[#This Row],[Cenário]]="Cenário 1",0,IF(Dados[[#This Row],[Cenário]]="Cenário 2",7.4,)))</f>
        <v>0</v>
      </c>
      <c r="I125" s="1">
        <f>IF(Dados[[#This Row],[Alimentador]]="13 barras",1,IF(Dados[[#This Row],[Alimentador]]="34 barras",2,))</f>
        <v>2</v>
      </c>
      <c r="J125" s="1">
        <f>IF(Dados[[#This Row],[Cenário]]="Cenário base",0,IF(Dados[[#This Row],[Cenário]]="cenário 1",1,IF(Dados[[#This Row],[Cenário]]="Cenário 2",2,)))</f>
        <v>0</v>
      </c>
      <c r="K125" s="1" t="s">
        <v>15</v>
      </c>
    </row>
    <row r="126" spans="1:11" x14ac:dyDescent="0.25">
      <c r="A126" s="1">
        <f>'34_bus'!H20</f>
        <v>17</v>
      </c>
      <c r="B126" s="4">
        <f>Dados[[#This Row],[Horas]]/24</f>
        <v>0.70833333333333337</v>
      </c>
      <c r="C126" s="1">
        <f>'34_bus'!I20</f>
        <v>48.631293600007467</v>
      </c>
      <c r="D126" s="1">
        <f>'34_bus'!J20</f>
        <v>233.83929242797959</v>
      </c>
      <c r="E126" s="1">
        <f>'34_bus'!K20</f>
        <v>0</v>
      </c>
      <c r="F126" s="1" t="s">
        <v>11</v>
      </c>
      <c r="G126" s="1">
        <f>IF(Dados[[#This Row],[Cenário]]="Cenário Base",0,IF(Dados[[#This Row],[Cenário]]="Cenário 1",75,IF(Dados[[#This Row],[Cenário]]="Cenário 2",75,)))</f>
        <v>75</v>
      </c>
      <c r="H126" s="1">
        <f>IF(Dados[[#This Row],[Cenário]]="Cenário Base",0,IF(Dados[[#This Row],[Cenário]]="Cenário 1",0,IF(Dados[[#This Row],[Cenário]]="Cenário 2",7.4,)))</f>
        <v>0</v>
      </c>
      <c r="I126" s="1">
        <f>IF(Dados[[#This Row],[Alimentador]]="13 barras",1,IF(Dados[[#This Row],[Alimentador]]="34 barras",2,))</f>
        <v>2</v>
      </c>
      <c r="J126" s="1">
        <f>IF(Dados[[#This Row],[Cenário]]="Cenário base",0,IF(Dados[[#This Row],[Cenário]]="cenário 1",1,IF(Dados[[#This Row],[Cenário]]="Cenário 2",2,)))</f>
        <v>1</v>
      </c>
      <c r="K126" s="1" t="s">
        <v>15</v>
      </c>
    </row>
    <row r="127" spans="1:11" x14ac:dyDescent="0.25">
      <c r="A127" s="1">
        <f>'34_bus'!N20</f>
        <v>17</v>
      </c>
      <c r="B127" s="4">
        <f>Dados[[#This Row],[Horas]]/24</f>
        <v>0.70833333333333337</v>
      </c>
      <c r="C127" s="1">
        <f>'34_bus'!O20</f>
        <v>38.010131590420883</v>
      </c>
      <c r="D127" s="1">
        <f>'34_bus'!P20</f>
        <v>178.45908256757309</v>
      </c>
      <c r="E127" s="1">
        <f>'34_bus'!Q20</f>
        <v>0</v>
      </c>
      <c r="F127" s="1" t="s">
        <v>12</v>
      </c>
      <c r="G127" s="1">
        <f>IF(Dados[[#This Row],[Cenário]]="Cenário Base",0,IF(Dados[[#This Row],[Cenário]]="Cenário 1",75,IF(Dados[[#This Row],[Cenário]]="Cenário 2",75,)))</f>
        <v>75</v>
      </c>
      <c r="H127" s="1">
        <f>IF(Dados[[#This Row],[Cenário]]="Cenário Base",0,IF(Dados[[#This Row],[Cenário]]="Cenário 1",0,IF(Dados[[#This Row],[Cenário]]="Cenário 2",7.4,)))</f>
        <v>7.4</v>
      </c>
      <c r="I127" s="1">
        <f>IF(Dados[[#This Row],[Alimentador]]="13 barras",1,IF(Dados[[#This Row],[Alimentador]]="34 barras",2,))</f>
        <v>2</v>
      </c>
      <c r="J127" s="1">
        <f>IF(Dados[[#This Row],[Cenário]]="Cenário base",0,IF(Dados[[#This Row],[Cenário]]="cenário 1",1,IF(Dados[[#This Row],[Cenário]]="Cenário 2",2,)))</f>
        <v>2</v>
      </c>
      <c r="K127" s="1" t="s">
        <v>15</v>
      </c>
    </row>
    <row r="128" spans="1:11" x14ac:dyDescent="0.25">
      <c r="A128" s="1">
        <f>'34_bus'!B21</f>
        <v>18</v>
      </c>
      <c r="B128" s="4">
        <f>Dados[[#This Row],[Horas]]/24</f>
        <v>0.75</v>
      </c>
      <c r="C128" s="1">
        <f>'34_bus'!C21</f>
        <v>56.26927379837521</v>
      </c>
      <c r="D128" s="1">
        <f>'34_bus'!D21</f>
        <v>278.67853435510432</v>
      </c>
      <c r="E128" s="1">
        <f>'34_bus'!E21</f>
        <v>0</v>
      </c>
      <c r="F128" s="1" t="s">
        <v>16</v>
      </c>
      <c r="G128" s="1">
        <f>IF(Dados[[#This Row],[Cenário]]="Cenário Base",0,IF(Dados[[#This Row],[Cenário]]="Cenário 1",75,IF(Dados[[#This Row],[Cenário]]="Cenário 2",75,)))</f>
        <v>0</v>
      </c>
      <c r="H128" s="1">
        <f>IF(Dados[[#This Row],[Cenário]]="Cenário Base",0,IF(Dados[[#This Row],[Cenário]]="Cenário 1",0,IF(Dados[[#This Row],[Cenário]]="Cenário 2",7.4,)))</f>
        <v>0</v>
      </c>
      <c r="I128" s="1">
        <f>IF(Dados[[#This Row],[Alimentador]]="13 barras",1,IF(Dados[[#This Row],[Alimentador]]="34 barras",2,))</f>
        <v>2</v>
      </c>
      <c r="J128" s="1">
        <f>IF(Dados[[#This Row],[Cenário]]="Cenário base",0,IF(Dados[[#This Row],[Cenário]]="cenário 1",1,IF(Dados[[#This Row],[Cenário]]="Cenário 2",2,)))</f>
        <v>0</v>
      </c>
      <c r="K128" s="1" t="s">
        <v>15</v>
      </c>
    </row>
    <row r="129" spans="1:11" x14ac:dyDescent="0.25">
      <c r="A129" s="1">
        <f>'34_bus'!H21</f>
        <v>18</v>
      </c>
      <c r="B129" s="4">
        <f>Dados[[#This Row],[Horas]]/24</f>
        <v>0.75</v>
      </c>
      <c r="C129" s="1">
        <f>'34_bus'!I21</f>
        <v>55.079639191316041</v>
      </c>
      <c r="D129" s="1">
        <f>'34_bus'!J21</f>
        <v>273.96829470483789</v>
      </c>
      <c r="E129" s="1">
        <f>'34_bus'!K21</f>
        <v>0</v>
      </c>
      <c r="F129" s="1" t="s">
        <v>11</v>
      </c>
      <c r="G129" s="1">
        <f>IF(Dados[[#This Row],[Cenário]]="Cenário Base",0,IF(Dados[[#This Row],[Cenário]]="Cenário 1",75,IF(Dados[[#This Row],[Cenário]]="Cenário 2",75,)))</f>
        <v>75</v>
      </c>
      <c r="H129" s="1">
        <f>IF(Dados[[#This Row],[Cenário]]="Cenário Base",0,IF(Dados[[#This Row],[Cenário]]="Cenário 1",0,IF(Dados[[#This Row],[Cenário]]="Cenário 2",7.4,)))</f>
        <v>0</v>
      </c>
      <c r="I129" s="1">
        <f>IF(Dados[[#This Row],[Alimentador]]="13 barras",1,IF(Dados[[#This Row],[Alimentador]]="34 barras",2,))</f>
        <v>2</v>
      </c>
      <c r="J129" s="1">
        <f>IF(Dados[[#This Row],[Cenário]]="Cenário base",0,IF(Dados[[#This Row],[Cenário]]="cenário 1",1,IF(Dados[[#This Row],[Cenário]]="Cenário 2",2,)))</f>
        <v>1</v>
      </c>
      <c r="K129" s="1" t="s">
        <v>15</v>
      </c>
    </row>
    <row r="130" spans="1:11" x14ac:dyDescent="0.25">
      <c r="A130" s="1">
        <f>'34_bus'!N21</f>
        <v>18</v>
      </c>
      <c r="B130" s="4">
        <f>Dados[[#This Row],[Horas]]/24</f>
        <v>0.75</v>
      </c>
      <c r="C130" s="1">
        <f>'34_bus'!O21</f>
        <v>48.038890996595939</v>
      </c>
      <c r="D130" s="1">
        <f>'34_bus'!P21</f>
        <v>245.30286864112159</v>
      </c>
      <c r="E130" s="1">
        <f>'34_bus'!Q21</f>
        <v>0</v>
      </c>
      <c r="F130" s="1" t="s">
        <v>12</v>
      </c>
      <c r="G130" s="1">
        <f>IF(Dados[[#This Row],[Cenário]]="Cenário Base",0,IF(Dados[[#This Row],[Cenário]]="Cenário 1",75,IF(Dados[[#This Row],[Cenário]]="Cenário 2",75,)))</f>
        <v>75</v>
      </c>
      <c r="H130" s="1">
        <f>IF(Dados[[#This Row],[Cenário]]="Cenário Base",0,IF(Dados[[#This Row],[Cenário]]="Cenário 1",0,IF(Dados[[#This Row],[Cenário]]="Cenário 2",7.4,)))</f>
        <v>7.4</v>
      </c>
      <c r="I130" s="1">
        <f>IF(Dados[[#This Row],[Alimentador]]="13 barras",1,IF(Dados[[#This Row],[Alimentador]]="34 barras",2,))</f>
        <v>2</v>
      </c>
      <c r="J130" s="1">
        <f>IF(Dados[[#This Row],[Cenário]]="Cenário base",0,IF(Dados[[#This Row],[Cenário]]="cenário 1",1,IF(Dados[[#This Row],[Cenário]]="Cenário 2",2,)))</f>
        <v>2</v>
      </c>
      <c r="K130" s="1" t="s">
        <v>15</v>
      </c>
    </row>
    <row r="131" spans="1:11" x14ac:dyDescent="0.25">
      <c r="A131" s="1">
        <f>'34_bus'!B22</f>
        <v>19</v>
      </c>
      <c r="B131" s="4">
        <f>Dados[[#This Row],[Horas]]/24</f>
        <v>0.79166666666666663</v>
      </c>
      <c r="C131" s="1">
        <f>'34_bus'!C22</f>
        <v>145.5398298800979</v>
      </c>
      <c r="D131" s="1">
        <f>'34_bus'!D22</f>
        <v>541.62333545995409</v>
      </c>
      <c r="E131" s="1">
        <f>'34_bus'!E22</f>
        <v>0</v>
      </c>
      <c r="F131" s="1" t="s">
        <v>16</v>
      </c>
      <c r="G131" s="1">
        <f>IF(Dados[[#This Row],[Cenário]]="Cenário Base",0,IF(Dados[[#This Row],[Cenário]]="Cenário 1",75,IF(Dados[[#This Row],[Cenário]]="Cenário 2",75,)))</f>
        <v>0</v>
      </c>
      <c r="H131" s="1">
        <f>IF(Dados[[#This Row],[Cenário]]="Cenário Base",0,IF(Dados[[#This Row],[Cenário]]="Cenário 1",0,IF(Dados[[#This Row],[Cenário]]="Cenário 2",7.4,)))</f>
        <v>0</v>
      </c>
      <c r="I131" s="1">
        <f>IF(Dados[[#This Row],[Alimentador]]="13 barras",1,IF(Dados[[#This Row],[Alimentador]]="34 barras",2,))</f>
        <v>2</v>
      </c>
      <c r="J131" s="1">
        <f>IF(Dados[[#This Row],[Cenário]]="Cenário base",0,IF(Dados[[#This Row],[Cenário]]="cenário 1",1,IF(Dados[[#This Row],[Cenário]]="Cenário 2",2,)))</f>
        <v>0</v>
      </c>
      <c r="K131" s="1" t="s">
        <v>15</v>
      </c>
    </row>
    <row r="132" spans="1:11" x14ac:dyDescent="0.25">
      <c r="A132" s="1">
        <f>'34_bus'!H22</f>
        <v>19</v>
      </c>
      <c r="B132" s="4">
        <f>Dados[[#This Row],[Horas]]/24</f>
        <v>0.79166666666666663</v>
      </c>
      <c r="C132" s="1">
        <f>'34_bus'!I22</f>
        <v>145.5398298800979</v>
      </c>
      <c r="D132" s="1">
        <f>'34_bus'!J22</f>
        <v>541.62333545995409</v>
      </c>
      <c r="E132" s="1">
        <f>'34_bus'!K22</f>
        <v>0</v>
      </c>
      <c r="F132" s="1" t="s">
        <v>11</v>
      </c>
      <c r="G132" s="1">
        <f>IF(Dados[[#This Row],[Cenário]]="Cenário Base",0,IF(Dados[[#This Row],[Cenário]]="Cenário 1",75,IF(Dados[[#This Row],[Cenário]]="Cenário 2",75,)))</f>
        <v>75</v>
      </c>
      <c r="H132" s="1">
        <f>IF(Dados[[#This Row],[Cenário]]="Cenário Base",0,IF(Dados[[#This Row],[Cenário]]="Cenário 1",0,IF(Dados[[#This Row],[Cenário]]="Cenário 2",7.4,)))</f>
        <v>0</v>
      </c>
      <c r="I132" s="1">
        <f>IF(Dados[[#This Row],[Alimentador]]="13 barras",1,IF(Dados[[#This Row],[Alimentador]]="34 barras",2,))</f>
        <v>2</v>
      </c>
      <c r="J132" s="1">
        <f>IF(Dados[[#This Row],[Cenário]]="Cenário base",0,IF(Dados[[#This Row],[Cenário]]="cenário 1",1,IF(Dados[[#This Row],[Cenário]]="Cenário 2",2,)))</f>
        <v>1</v>
      </c>
      <c r="K132" s="1" t="s">
        <v>15</v>
      </c>
    </row>
    <row r="133" spans="1:11" x14ac:dyDescent="0.25">
      <c r="A133" s="1">
        <f>'34_bus'!N22</f>
        <v>19</v>
      </c>
      <c r="B133" s="4">
        <f>Dados[[#This Row],[Horas]]/24</f>
        <v>0.79166666666666663</v>
      </c>
      <c r="C133" s="1">
        <f>'34_bus'!O22</f>
        <v>142.85748543344181</v>
      </c>
      <c r="D133" s="1">
        <f>'34_bus'!P22</f>
        <v>534.14558302287389</v>
      </c>
      <c r="E133" s="1">
        <f>'34_bus'!Q22</f>
        <v>0</v>
      </c>
      <c r="F133" s="1" t="s">
        <v>12</v>
      </c>
      <c r="G133" s="1">
        <f>IF(Dados[[#This Row],[Cenário]]="Cenário Base",0,IF(Dados[[#This Row],[Cenário]]="Cenário 1",75,IF(Dados[[#This Row],[Cenário]]="Cenário 2",75,)))</f>
        <v>75</v>
      </c>
      <c r="H133" s="1">
        <f>IF(Dados[[#This Row],[Cenário]]="Cenário Base",0,IF(Dados[[#This Row],[Cenário]]="Cenário 1",0,IF(Dados[[#This Row],[Cenário]]="Cenário 2",7.4,)))</f>
        <v>7.4</v>
      </c>
      <c r="I133" s="1">
        <f>IF(Dados[[#This Row],[Alimentador]]="13 barras",1,IF(Dados[[#This Row],[Alimentador]]="34 barras",2,))</f>
        <v>2</v>
      </c>
      <c r="J133" s="1">
        <f>IF(Dados[[#This Row],[Cenário]]="Cenário base",0,IF(Dados[[#This Row],[Cenário]]="cenário 1",1,IF(Dados[[#This Row],[Cenário]]="Cenário 2",2,)))</f>
        <v>2</v>
      </c>
      <c r="K133" s="1" t="s">
        <v>15</v>
      </c>
    </row>
    <row r="134" spans="1:11" x14ac:dyDescent="0.25">
      <c r="A134" s="1">
        <f>'34_bus'!B23</f>
        <v>20</v>
      </c>
      <c r="B134" s="4">
        <f>Dados[[#This Row],[Horas]]/24</f>
        <v>0.83333333333333337</v>
      </c>
      <c r="C134" s="1">
        <f>'34_bus'!C23</f>
        <v>214.63054503170309</v>
      </c>
      <c r="D134" s="1">
        <f>'34_bus'!D23</f>
        <v>667.10279276521442</v>
      </c>
      <c r="E134" s="1">
        <f>'34_bus'!E23</f>
        <v>0</v>
      </c>
      <c r="F134" s="1" t="s">
        <v>16</v>
      </c>
      <c r="G134" s="1">
        <f>IF(Dados[[#This Row],[Cenário]]="Cenário Base",0,IF(Dados[[#This Row],[Cenário]]="Cenário 1",75,IF(Dados[[#This Row],[Cenário]]="Cenário 2",75,)))</f>
        <v>0</v>
      </c>
      <c r="H134" s="1">
        <f>IF(Dados[[#This Row],[Cenário]]="Cenário Base",0,IF(Dados[[#This Row],[Cenário]]="Cenário 1",0,IF(Dados[[#This Row],[Cenário]]="Cenário 2",7.4,)))</f>
        <v>0</v>
      </c>
      <c r="I134" s="1">
        <f>IF(Dados[[#This Row],[Alimentador]]="13 barras",1,IF(Dados[[#This Row],[Alimentador]]="34 barras",2,))</f>
        <v>2</v>
      </c>
      <c r="J134" s="1">
        <f>IF(Dados[[#This Row],[Cenário]]="Cenário base",0,IF(Dados[[#This Row],[Cenário]]="cenário 1",1,IF(Dados[[#This Row],[Cenário]]="Cenário 2",2,)))</f>
        <v>0</v>
      </c>
      <c r="K134" s="1" t="s">
        <v>15</v>
      </c>
    </row>
    <row r="135" spans="1:11" x14ac:dyDescent="0.25">
      <c r="A135" s="1">
        <f>'34_bus'!H23</f>
        <v>20</v>
      </c>
      <c r="B135" s="4">
        <f>Dados[[#This Row],[Horas]]/24</f>
        <v>0.83333333333333337</v>
      </c>
      <c r="C135" s="1">
        <f>'34_bus'!I23</f>
        <v>214.63054503170309</v>
      </c>
      <c r="D135" s="1">
        <f>'34_bus'!J23</f>
        <v>667.10279276521442</v>
      </c>
      <c r="E135" s="1">
        <f>'34_bus'!K23</f>
        <v>0</v>
      </c>
      <c r="F135" s="1" t="s">
        <v>11</v>
      </c>
      <c r="G135" s="1">
        <f>IF(Dados[[#This Row],[Cenário]]="Cenário Base",0,IF(Dados[[#This Row],[Cenário]]="Cenário 1",75,IF(Dados[[#This Row],[Cenário]]="Cenário 2",75,)))</f>
        <v>75</v>
      </c>
      <c r="H135" s="1">
        <f>IF(Dados[[#This Row],[Cenário]]="Cenário Base",0,IF(Dados[[#This Row],[Cenário]]="Cenário 1",0,IF(Dados[[#This Row],[Cenário]]="Cenário 2",7.4,)))</f>
        <v>0</v>
      </c>
      <c r="I135" s="1">
        <f>IF(Dados[[#This Row],[Alimentador]]="13 barras",1,IF(Dados[[#This Row],[Alimentador]]="34 barras",2,))</f>
        <v>2</v>
      </c>
      <c r="J135" s="1">
        <f>IF(Dados[[#This Row],[Cenário]]="Cenário base",0,IF(Dados[[#This Row],[Cenário]]="cenário 1",1,IF(Dados[[#This Row],[Cenário]]="Cenário 2",2,)))</f>
        <v>1</v>
      </c>
      <c r="K135" s="1" t="s">
        <v>15</v>
      </c>
    </row>
    <row r="136" spans="1:11" x14ac:dyDescent="0.25">
      <c r="A136" s="1">
        <f>'34_bus'!N23</f>
        <v>20</v>
      </c>
      <c r="B136" s="4">
        <f>Dados[[#This Row],[Horas]]/24</f>
        <v>0.83333333333333337</v>
      </c>
      <c r="C136" s="1">
        <f>'34_bus'!O23</f>
        <v>214.63054503170309</v>
      </c>
      <c r="D136" s="1">
        <f>'34_bus'!P23</f>
        <v>667.10279276521442</v>
      </c>
      <c r="E136" s="1">
        <f>'34_bus'!Q23</f>
        <v>0</v>
      </c>
      <c r="F136" s="1" t="s">
        <v>12</v>
      </c>
      <c r="G136" s="1">
        <f>IF(Dados[[#This Row],[Cenário]]="Cenário Base",0,IF(Dados[[#This Row],[Cenário]]="Cenário 1",75,IF(Dados[[#This Row],[Cenário]]="Cenário 2",75,)))</f>
        <v>75</v>
      </c>
      <c r="H136" s="1">
        <f>IF(Dados[[#This Row],[Cenário]]="Cenário Base",0,IF(Dados[[#This Row],[Cenário]]="Cenário 1",0,IF(Dados[[#This Row],[Cenário]]="Cenário 2",7.4,)))</f>
        <v>7.4</v>
      </c>
      <c r="I136" s="1">
        <f>IF(Dados[[#This Row],[Alimentador]]="13 barras",1,IF(Dados[[#This Row],[Alimentador]]="34 barras",2,))</f>
        <v>2</v>
      </c>
      <c r="J136" s="1">
        <f>IF(Dados[[#This Row],[Cenário]]="Cenário base",0,IF(Dados[[#This Row],[Cenário]]="cenário 1",1,IF(Dados[[#This Row],[Cenário]]="Cenário 2",2,)))</f>
        <v>2</v>
      </c>
      <c r="K136" s="1" t="s">
        <v>15</v>
      </c>
    </row>
    <row r="137" spans="1:11" x14ac:dyDescent="0.25">
      <c r="A137" s="1">
        <f>'34_bus'!B24</f>
        <v>21</v>
      </c>
      <c r="B137" s="4">
        <f>Dados[[#This Row],[Horas]]/24</f>
        <v>0.875</v>
      </c>
      <c r="C137" s="1">
        <f>'34_bus'!C24</f>
        <v>272.27413228731348</v>
      </c>
      <c r="D137" s="1">
        <f>'34_bus'!D24</f>
        <v>763.67441784258097</v>
      </c>
      <c r="E137" s="1">
        <f>'34_bus'!E24</f>
        <v>0</v>
      </c>
      <c r="F137" s="1" t="s">
        <v>16</v>
      </c>
      <c r="G137" s="1">
        <f>IF(Dados[[#This Row],[Cenário]]="Cenário Base",0,IF(Dados[[#This Row],[Cenário]]="Cenário 1",75,IF(Dados[[#This Row],[Cenário]]="Cenário 2",75,)))</f>
        <v>0</v>
      </c>
      <c r="H137" s="1">
        <f>IF(Dados[[#This Row],[Cenário]]="Cenário Base",0,IF(Dados[[#This Row],[Cenário]]="Cenário 1",0,IF(Dados[[#This Row],[Cenário]]="Cenário 2",7.4,)))</f>
        <v>0</v>
      </c>
      <c r="I137" s="1">
        <f>IF(Dados[[#This Row],[Alimentador]]="13 barras",1,IF(Dados[[#This Row],[Alimentador]]="34 barras",2,))</f>
        <v>2</v>
      </c>
      <c r="J137" s="1">
        <f>IF(Dados[[#This Row],[Cenário]]="Cenário base",0,IF(Dados[[#This Row],[Cenário]]="cenário 1",1,IF(Dados[[#This Row],[Cenário]]="Cenário 2",2,)))</f>
        <v>0</v>
      </c>
      <c r="K137" s="1" t="s">
        <v>15</v>
      </c>
    </row>
    <row r="138" spans="1:11" x14ac:dyDescent="0.25">
      <c r="A138" s="1">
        <f>'34_bus'!H24</f>
        <v>21</v>
      </c>
      <c r="B138" s="4">
        <f>Dados[[#This Row],[Horas]]/24</f>
        <v>0.875</v>
      </c>
      <c r="C138" s="1">
        <f>'34_bus'!I24</f>
        <v>272.27413228731348</v>
      </c>
      <c r="D138" s="1">
        <f>'34_bus'!J24</f>
        <v>763.67441784258097</v>
      </c>
      <c r="E138" s="1">
        <f>'34_bus'!K24</f>
        <v>0</v>
      </c>
      <c r="F138" s="1" t="s">
        <v>11</v>
      </c>
      <c r="G138" s="1">
        <f>IF(Dados[[#This Row],[Cenário]]="Cenário Base",0,IF(Dados[[#This Row],[Cenário]]="Cenário 1",75,IF(Dados[[#This Row],[Cenário]]="Cenário 2",75,)))</f>
        <v>75</v>
      </c>
      <c r="H138" s="1">
        <f>IF(Dados[[#This Row],[Cenário]]="Cenário Base",0,IF(Dados[[#This Row],[Cenário]]="Cenário 1",0,IF(Dados[[#This Row],[Cenário]]="Cenário 2",7.4,)))</f>
        <v>0</v>
      </c>
      <c r="I138" s="1">
        <f>IF(Dados[[#This Row],[Alimentador]]="13 barras",1,IF(Dados[[#This Row],[Alimentador]]="34 barras",2,))</f>
        <v>2</v>
      </c>
      <c r="J138" s="1">
        <f>IF(Dados[[#This Row],[Cenário]]="Cenário base",0,IF(Dados[[#This Row],[Cenário]]="cenário 1",1,IF(Dados[[#This Row],[Cenário]]="Cenário 2",2,)))</f>
        <v>1</v>
      </c>
      <c r="K138" s="1" t="s">
        <v>15</v>
      </c>
    </row>
    <row r="139" spans="1:11" x14ac:dyDescent="0.25">
      <c r="A139" s="1">
        <f>'34_bus'!N24</f>
        <v>21</v>
      </c>
      <c r="B139" s="4">
        <f>Dados[[#This Row],[Horas]]/24</f>
        <v>0.875</v>
      </c>
      <c r="C139" s="1">
        <f>'34_bus'!O24</f>
        <v>272.27413228731348</v>
      </c>
      <c r="D139" s="1">
        <f>'34_bus'!P24</f>
        <v>763.67441784258097</v>
      </c>
      <c r="E139" s="1">
        <f>'34_bus'!Q24</f>
        <v>0</v>
      </c>
      <c r="F139" s="1" t="s">
        <v>12</v>
      </c>
      <c r="G139" s="1">
        <f>IF(Dados[[#This Row],[Cenário]]="Cenário Base",0,IF(Dados[[#This Row],[Cenário]]="Cenário 1",75,IF(Dados[[#This Row],[Cenário]]="Cenário 2",75,)))</f>
        <v>75</v>
      </c>
      <c r="H139" s="1">
        <f>IF(Dados[[#This Row],[Cenário]]="Cenário Base",0,IF(Dados[[#This Row],[Cenário]]="Cenário 1",0,IF(Dados[[#This Row],[Cenário]]="Cenário 2",7.4,)))</f>
        <v>7.4</v>
      </c>
      <c r="I139" s="1">
        <f>IF(Dados[[#This Row],[Alimentador]]="13 barras",1,IF(Dados[[#This Row],[Alimentador]]="34 barras",2,))</f>
        <v>2</v>
      </c>
      <c r="J139" s="1">
        <f>IF(Dados[[#This Row],[Cenário]]="Cenário base",0,IF(Dados[[#This Row],[Cenário]]="cenário 1",1,IF(Dados[[#This Row],[Cenário]]="Cenário 2",2,)))</f>
        <v>2</v>
      </c>
      <c r="K139" s="1" t="s">
        <v>15</v>
      </c>
    </row>
    <row r="140" spans="1:11" x14ac:dyDescent="0.25">
      <c r="A140" s="1">
        <f>'34_bus'!B25</f>
        <v>22</v>
      </c>
      <c r="B140" s="4">
        <f>Dados[[#This Row],[Horas]]/24</f>
        <v>0.91666666666666663</v>
      </c>
      <c r="C140" s="1">
        <f>'34_bus'!C25</f>
        <v>214.63054503170309</v>
      </c>
      <c r="D140" s="1">
        <f>'34_bus'!D25</f>
        <v>667.10279276521442</v>
      </c>
      <c r="E140" s="1">
        <f>'34_bus'!E25</f>
        <v>0</v>
      </c>
      <c r="F140" s="1" t="s">
        <v>16</v>
      </c>
      <c r="G140" s="1">
        <f>IF(Dados[[#This Row],[Cenário]]="Cenário Base",0,IF(Dados[[#This Row],[Cenário]]="Cenário 1",75,IF(Dados[[#This Row],[Cenário]]="Cenário 2",75,)))</f>
        <v>0</v>
      </c>
      <c r="H140" s="1">
        <f>IF(Dados[[#This Row],[Cenário]]="Cenário Base",0,IF(Dados[[#This Row],[Cenário]]="Cenário 1",0,IF(Dados[[#This Row],[Cenário]]="Cenário 2",7.4,)))</f>
        <v>0</v>
      </c>
      <c r="I140" s="1">
        <f>IF(Dados[[#This Row],[Alimentador]]="13 barras",1,IF(Dados[[#This Row],[Alimentador]]="34 barras",2,))</f>
        <v>2</v>
      </c>
      <c r="J140" s="1">
        <f>IF(Dados[[#This Row],[Cenário]]="Cenário base",0,IF(Dados[[#This Row],[Cenário]]="cenário 1",1,IF(Dados[[#This Row],[Cenário]]="Cenário 2",2,)))</f>
        <v>0</v>
      </c>
      <c r="K140" s="1" t="s">
        <v>15</v>
      </c>
    </row>
    <row r="141" spans="1:11" x14ac:dyDescent="0.25">
      <c r="A141" s="1">
        <f>'34_bus'!H25</f>
        <v>22</v>
      </c>
      <c r="B141" s="4">
        <f>Dados[[#This Row],[Horas]]/24</f>
        <v>0.91666666666666663</v>
      </c>
      <c r="C141" s="1">
        <f>'34_bus'!I25</f>
        <v>214.63054503170309</v>
      </c>
      <c r="D141" s="1">
        <f>'34_bus'!J25</f>
        <v>667.10279276521442</v>
      </c>
      <c r="E141" s="1">
        <f>'34_bus'!K25</f>
        <v>0</v>
      </c>
      <c r="F141" s="1" t="s">
        <v>11</v>
      </c>
      <c r="G141" s="1">
        <f>IF(Dados[[#This Row],[Cenário]]="Cenário Base",0,IF(Dados[[#This Row],[Cenário]]="Cenário 1",75,IF(Dados[[#This Row],[Cenário]]="Cenário 2",75,)))</f>
        <v>75</v>
      </c>
      <c r="H141" s="1">
        <f>IF(Dados[[#This Row],[Cenário]]="Cenário Base",0,IF(Dados[[#This Row],[Cenário]]="Cenário 1",0,IF(Dados[[#This Row],[Cenário]]="Cenário 2",7.4,)))</f>
        <v>0</v>
      </c>
      <c r="I141" s="1">
        <f>IF(Dados[[#This Row],[Alimentador]]="13 barras",1,IF(Dados[[#This Row],[Alimentador]]="34 barras",2,))</f>
        <v>2</v>
      </c>
      <c r="J141" s="1">
        <f>IF(Dados[[#This Row],[Cenário]]="Cenário base",0,IF(Dados[[#This Row],[Cenário]]="cenário 1",1,IF(Dados[[#This Row],[Cenário]]="Cenário 2",2,)))</f>
        <v>1</v>
      </c>
      <c r="K141" s="1" t="s">
        <v>15</v>
      </c>
    </row>
    <row r="142" spans="1:11" x14ac:dyDescent="0.25">
      <c r="A142" s="1">
        <f>'34_bus'!N25</f>
        <v>22</v>
      </c>
      <c r="B142" s="4">
        <f>Dados[[#This Row],[Horas]]/24</f>
        <v>0.91666666666666663</v>
      </c>
      <c r="C142" s="1">
        <f>'34_bus'!O25</f>
        <v>214.63054503170309</v>
      </c>
      <c r="D142" s="1">
        <f>'34_bus'!P25</f>
        <v>667.10279276521442</v>
      </c>
      <c r="E142" s="1">
        <f>'34_bus'!Q25</f>
        <v>0</v>
      </c>
      <c r="F142" s="1" t="s">
        <v>12</v>
      </c>
      <c r="G142" s="1">
        <f>IF(Dados[[#This Row],[Cenário]]="Cenário Base",0,IF(Dados[[#This Row],[Cenário]]="Cenário 1",75,IF(Dados[[#This Row],[Cenário]]="Cenário 2",75,)))</f>
        <v>75</v>
      </c>
      <c r="H142" s="1">
        <f>IF(Dados[[#This Row],[Cenário]]="Cenário Base",0,IF(Dados[[#This Row],[Cenário]]="Cenário 1",0,IF(Dados[[#This Row],[Cenário]]="Cenário 2",7.4,)))</f>
        <v>7.4</v>
      </c>
      <c r="I142" s="1">
        <f>IF(Dados[[#This Row],[Alimentador]]="13 barras",1,IF(Dados[[#This Row],[Alimentador]]="34 barras",2,))</f>
        <v>2</v>
      </c>
      <c r="J142" s="1">
        <f>IF(Dados[[#This Row],[Cenário]]="Cenário base",0,IF(Dados[[#This Row],[Cenário]]="cenário 1",1,IF(Dados[[#This Row],[Cenário]]="Cenário 2",2,)))</f>
        <v>2</v>
      </c>
      <c r="K142" s="1" t="s">
        <v>15</v>
      </c>
    </row>
    <row r="143" spans="1:11" x14ac:dyDescent="0.25">
      <c r="A143" s="1">
        <f>'34_bus'!B26</f>
        <v>23</v>
      </c>
      <c r="B143" s="4">
        <f>Dados[[#This Row],[Horas]]/24</f>
        <v>0.95833333333333337</v>
      </c>
      <c r="C143" s="1">
        <f>'34_bus'!C26</f>
        <v>127.3403430562017</v>
      </c>
      <c r="D143" s="1">
        <f>'34_bus'!D26</f>
        <v>501.38694903308408</v>
      </c>
      <c r="E143" s="1">
        <f>'34_bus'!E26</f>
        <v>0</v>
      </c>
      <c r="F143" s="1" t="s">
        <v>16</v>
      </c>
      <c r="G143" s="1">
        <f>IF(Dados[[#This Row],[Cenário]]="Cenário Base",0,IF(Dados[[#This Row],[Cenário]]="Cenário 1",75,IF(Dados[[#This Row],[Cenário]]="Cenário 2",75,)))</f>
        <v>0</v>
      </c>
      <c r="H143" s="1">
        <f>IF(Dados[[#This Row],[Cenário]]="Cenário Base",0,IF(Dados[[#This Row],[Cenário]]="Cenário 1",0,IF(Dados[[#This Row],[Cenário]]="Cenário 2",7.4,)))</f>
        <v>0</v>
      </c>
      <c r="I143" s="1">
        <f>IF(Dados[[#This Row],[Alimentador]]="13 barras",1,IF(Dados[[#This Row],[Alimentador]]="34 barras",2,))</f>
        <v>2</v>
      </c>
      <c r="J143" s="1">
        <f>IF(Dados[[#This Row],[Cenário]]="Cenário base",0,IF(Dados[[#This Row],[Cenário]]="cenário 1",1,IF(Dados[[#This Row],[Cenário]]="Cenário 2",2,)))</f>
        <v>0</v>
      </c>
      <c r="K143" s="1" t="s">
        <v>15</v>
      </c>
    </row>
    <row r="144" spans="1:11" x14ac:dyDescent="0.25">
      <c r="A144" s="1">
        <f>'34_bus'!H26</f>
        <v>23</v>
      </c>
      <c r="B144" s="4">
        <f>Dados[[#This Row],[Horas]]/24</f>
        <v>0.95833333333333337</v>
      </c>
      <c r="C144" s="1">
        <f>'34_bus'!I26</f>
        <v>127.3403430562017</v>
      </c>
      <c r="D144" s="1">
        <f>'34_bus'!J26</f>
        <v>501.38694903308408</v>
      </c>
      <c r="E144" s="1">
        <f>'34_bus'!K26</f>
        <v>0</v>
      </c>
      <c r="F144" s="1" t="s">
        <v>11</v>
      </c>
      <c r="G144" s="1">
        <f>IF(Dados[[#This Row],[Cenário]]="Cenário Base",0,IF(Dados[[#This Row],[Cenário]]="Cenário 1",75,IF(Dados[[#This Row],[Cenário]]="Cenário 2",75,)))</f>
        <v>75</v>
      </c>
      <c r="H144" s="1">
        <f>IF(Dados[[#This Row],[Cenário]]="Cenário Base",0,IF(Dados[[#This Row],[Cenário]]="Cenário 1",0,IF(Dados[[#This Row],[Cenário]]="Cenário 2",7.4,)))</f>
        <v>0</v>
      </c>
      <c r="I144" s="1">
        <f>IF(Dados[[#This Row],[Alimentador]]="13 barras",1,IF(Dados[[#This Row],[Alimentador]]="34 barras",2,))</f>
        <v>2</v>
      </c>
      <c r="J144" s="1">
        <f>IF(Dados[[#This Row],[Cenário]]="Cenário base",0,IF(Dados[[#This Row],[Cenário]]="cenário 1",1,IF(Dados[[#This Row],[Cenário]]="Cenário 2",2,)))</f>
        <v>1</v>
      </c>
      <c r="K144" s="1" t="s">
        <v>15</v>
      </c>
    </row>
    <row r="145" spans="1:11" x14ac:dyDescent="0.25">
      <c r="A145" s="1">
        <f>'34_bus'!N26</f>
        <v>23</v>
      </c>
      <c r="B145" s="4">
        <f>Dados[[#This Row],[Horas]]/24</f>
        <v>0.95833333333333337</v>
      </c>
      <c r="C145" s="1">
        <f>'34_bus'!O26</f>
        <v>127.3403430562017</v>
      </c>
      <c r="D145" s="1">
        <f>'34_bus'!P26</f>
        <v>501.38694903308408</v>
      </c>
      <c r="E145" s="1">
        <f>'34_bus'!Q26</f>
        <v>0</v>
      </c>
      <c r="F145" s="1" t="s">
        <v>12</v>
      </c>
      <c r="G145" s="1">
        <f>IF(Dados[[#This Row],[Cenário]]="Cenário Base",0,IF(Dados[[#This Row],[Cenário]]="Cenário 1",75,IF(Dados[[#This Row],[Cenário]]="Cenário 2",75,)))</f>
        <v>75</v>
      </c>
      <c r="H145" s="1">
        <f>IF(Dados[[#This Row],[Cenário]]="Cenário Base",0,IF(Dados[[#This Row],[Cenário]]="Cenário 1",0,IF(Dados[[#This Row],[Cenário]]="Cenário 2",7.4,)))</f>
        <v>7.4</v>
      </c>
      <c r="I145" s="1">
        <f>IF(Dados[[#This Row],[Alimentador]]="13 barras",1,IF(Dados[[#This Row],[Alimentador]]="34 barras",2,))</f>
        <v>2</v>
      </c>
      <c r="J145" s="1">
        <f>IF(Dados[[#This Row],[Cenário]]="Cenário base",0,IF(Dados[[#This Row],[Cenário]]="cenário 1",1,IF(Dados[[#This Row],[Cenário]]="Cenário 2",2,)))</f>
        <v>2</v>
      </c>
      <c r="K145" s="1" t="s">
        <v>15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BCB92-695F-4761-ACA9-5F5F1D7AAD56}">
  <dimension ref="A1:F18"/>
  <sheetViews>
    <sheetView showGridLines="0" workbookViewId="0">
      <selection activeCell="F10" sqref="F10"/>
    </sheetView>
  </sheetViews>
  <sheetFormatPr defaultRowHeight="18.75" x14ac:dyDescent="0.3"/>
  <cols>
    <col min="1" max="1" width="15.7109375" style="8" bestFit="1" customWidth="1"/>
    <col min="2" max="2" width="27.42578125" style="9" customWidth="1"/>
    <col min="3" max="16384" width="9.140625" style="9"/>
  </cols>
  <sheetData>
    <row r="1" spans="1:6" x14ac:dyDescent="0.3">
      <c r="B1" s="8" t="s">
        <v>37</v>
      </c>
    </row>
    <row r="2" spans="1:6" ht="15.75" customHeight="1" x14ac:dyDescent="0.3">
      <c r="A2" s="8" t="s">
        <v>14</v>
      </c>
      <c r="B2" s="9" t="s">
        <v>35</v>
      </c>
      <c r="C2" s="9" t="s">
        <v>42</v>
      </c>
    </row>
    <row r="3" spans="1:6" x14ac:dyDescent="0.3">
      <c r="A3" s="8" t="s">
        <v>15</v>
      </c>
      <c r="B3" s="9" t="s">
        <v>36</v>
      </c>
      <c r="C3" s="9" t="s">
        <v>42</v>
      </c>
    </row>
    <row r="5" spans="1:6" x14ac:dyDescent="0.3">
      <c r="B5" s="8" t="s">
        <v>48</v>
      </c>
      <c r="C5" s="9" t="str">
        <f ca="1">IF(GETPIVOTDATA("Média de Alimentador index",dynamics!$L$4)=1,textos!$B$2,IF(GETPIVOTDATA("Média de Alimentador index",dynamics!$L$4)=2,textos!$B$3,))</f>
        <v>Alimentador desenvolvido pela IEEE, desequilibrado, com cargas em ramais mono, bi e trifásico. A rede primária é alimentada por uma linha de 115 kV, através de um transformador de 5 MVA. A rede primária opera com 4,16 kV de tensão de linha e a rede secundária (barra 634) opera com uma tensão de linha de 480 V.</v>
      </c>
      <c r="D5" s="9" t="s">
        <v>42</v>
      </c>
    </row>
    <row r="6" spans="1:6" x14ac:dyDescent="0.3">
      <c r="B6" s="8" t="s">
        <v>49</v>
      </c>
      <c r="C6" s="9" t="str">
        <f ca="1">IF(GETPIVOTDATA("Média de Alimentador index",dynamics!$L$4)=1,IF(GETPIVOTDATA("Média de Cenário index",dynamics!$L$4)=0,textos!B12,IF(GETPIVOTDATA("Média de Cenário index",dynamics!$L$4)=1,textos!B13,IF(GETPIVOTDATA("Média de Cenário index",dynamics!$L$4)=2,textos!B14,))),IF(GETPIVOTDATA("Média de Alimentador index",dynamics!$L$4)=2,IF(GETPIVOTDATA("Média de Cenário index",dynamics!$L$4)=0,B16,IF(GETPIVOTDATA("Média de Cenário index",dynamics!$L$4)=1,textos!B17,IF(GETPIVOTDATA("Média de Cenário index",dynamics!$L$4)=2,textos!B18,))),))</f>
        <v>É acrescido um sistema fotovoltaico no nó 634, que possui a tensão de linha de 480 V.</v>
      </c>
      <c r="D6" s="9" t="s">
        <v>42</v>
      </c>
    </row>
    <row r="7" spans="1:6" ht="30" x14ac:dyDescent="0.4">
      <c r="B7" s="8" t="s">
        <v>52</v>
      </c>
      <c r="C7" s="11" t="str">
        <f ca="1">_xlfn.CONCAT(GETPIVOTDATA("Média de Potência FV (kW)",dynamics!$L$4)," ","kW")</f>
        <v>75 kW</v>
      </c>
    </row>
    <row r="8" spans="1:6" ht="30" x14ac:dyDescent="0.4">
      <c r="B8" s="8" t="s">
        <v>53</v>
      </c>
      <c r="C8" s="11" t="str">
        <f ca="1">_xlfn.CONCAT(GETPIVOTDATA("Média de Potência VE (kW)",dynamics!$L$4)," ","kW")</f>
        <v>0 kW</v>
      </c>
    </row>
    <row r="10" spans="1:6" x14ac:dyDescent="0.3">
      <c r="B10" s="8" t="s">
        <v>9</v>
      </c>
    </row>
    <row r="11" spans="1:6" x14ac:dyDescent="0.3">
      <c r="B11" s="8" t="s">
        <v>14</v>
      </c>
    </row>
    <row r="12" spans="1:6" x14ac:dyDescent="0.3">
      <c r="A12" s="8" t="s">
        <v>10</v>
      </c>
      <c r="B12" s="9" t="s">
        <v>43</v>
      </c>
      <c r="F12" s="10"/>
    </row>
    <row r="13" spans="1:6" x14ac:dyDescent="0.3">
      <c r="A13" s="8" t="s">
        <v>11</v>
      </c>
      <c r="B13" s="9" t="s">
        <v>44</v>
      </c>
    </row>
    <row r="14" spans="1:6" x14ac:dyDescent="0.3">
      <c r="A14" s="8" t="s">
        <v>12</v>
      </c>
      <c r="B14" s="9" t="s">
        <v>45</v>
      </c>
    </row>
    <row r="15" spans="1:6" x14ac:dyDescent="0.3">
      <c r="B15" s="8" t="s">
        <v>15</v>
      </c>
    </row>
    <row r="16" spans="1:6" x14ac:dyDescent="0.3">
      <c r="A16" s="8" t="s">
        <v>10</v>
      </c>
      <c r="B16" s="9" t="s">
        <v>43</v>
      </c>
    </row>
    <row r="17" spans="1:2" x14ac:dyDescent="0.3">
      <c r="A17" s="8" t="s">
        <v>11</v>
      </c>
      <c r="B17" s="9" t="s">
        <v>46</v>
      </c>
    </row>
    <row r="18" spans="1:2" x14ac:dyDescent="0.3">
      <c r="A18" s="8" t="s">
        <v>12</v>
      </c>
      <c r="B18" s="9" t="s">
        <v>47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AE34B-AA23-462E-95AC-B2C96DB95FB5}">
  <dimension ref="A1:O28"/>
  <sheetViews>
    <sheetView topLeftCell="D1" workbookViewId="0">
      <selection activeCell="AC10" sqref="AC10"/>
    </sheetView>
  </sheetViews>
  <sheetFormatPr defaultRowHeight="15" x14ac:dyDescent="0.25"/>
  <cols>
    <col min="1" max="1" width="18" bestFit="1" customWidth="1"/>
    <col min="2" max="2" width="22" bestFit="1" customWidth="1"/>
    <col min="3" max="3" width="12.7109375" bestFit="1" customWidth="1"/>
    <col min="4" max="5" width="11.7109375" bestFit="1" customWidth="1"/>
    <col min="6" max="6" width="18" bestFit="1" customWidth="1"/>
    <col min="7" max="7" width="20.140625" bestFit="1" customWidth="1"/>
    <col min="8" max="8" width="12.7109375" bestFit="1" customWidth="1"/>
    <col min="9" max="9" width="18" bestFit="1" customWidth="1"/>
    <col min="10" max="10" width="18.7109375" bestFit="1" customWidth="1"/>
    <col min="11" max="11" width="12.7109375" bestFit="1" customWidth="1"/>
    <col min="12" max="12" width="27" bestFit="1" customWidth="1"/>
    <col min="13" max="14" width="25.7109375" bestFit="1" customWidth="1"/>
    <col min="15" max="15" width="22.5703125" bestFit="1" customWidth="1"/>
    <col min="16" max="24" width="12.7109375" bestFit="1" customWidth="1"/>
    <col min="25" max="28" width="12" bestFit="1" customWidth="1"/>
    <col min="29" max="30" width="11" bestFit="1" customWidth="1"/>
    <col min="31" max="52" width="12" bestFit="1" customWidth="1"/>
    <col min="53" max="53" width="9" bestFit="1" customWidth="1"/>
    <col min="54" max="79" width="12" bestFit="1" customWidth="1"/>
    <col min="80" max="80" width="10" bestFit="1" customWidth="1"/>
  </cols>
  <sheetData>
    <row r="1" spans="1:15" x14ac:dyDescent="0.25">
      <c r="L1" s="2" t="s">
        <v>22</v>
      </c>
      <c r="M1" t="s">
        <v>14</v>
      </c>
    </row>
    <row r="2" spans="1:15" x14ac:dyDescent="0.25">
      <c r="L2" s="2" t="s">
        <v>21</v>
      </c>
      <c r="M2" t="s">
        <v>16</v>
      </c>
    </row>
    <row r="3" spans="1:15" x14ac:dyDescent="0.25">
      <c r="A3" s="2" t="s">
        <v>23</v>
      </c>
      <c r="B3" t="s">
        <v>25</v>
      </c>
      <c r="F3" s="5" t="s">
        <v>23</v>
      </c>
      <c r="G3" t="s">
        <v>26</v>
      </c>
      <c r="I3" s="2" t="s">
        <v>23</v>
      </c>
      <c r="J3" t="s">
        <v>27</v>
      </c>
    </row>
    <row r="4" spans="1:15" x14ac:dyDescent="0.25">
      <c r="A4" s="6">
        <v>0</v>
      </c>
      <c r="B4" s="7">
        <v>160.84861786230729</v>
      </c>
      <c r="F4" s="6">
        <v>0</v>
      </c>
      <c r="G4" s="7">
        <v>0.85135916664163236</v>
      </c>
      <c r="I4" s="6">
        <v>0</v>
      </c>
      <c r="J4" s="7">
        <v>0.52929218662632782</v>
      </c>
      <c r="L4" t="s">
        <v>40</v>
      </c>
      <c r="M4" t="s">
        <v>50</v>
      </c>
      <c r="N4" t="s">
        <v>51</v>
      </c>
      <c r="O4" t="s">
        <v>41</v>
      </c>
    </row>
    <row r="5" spans="1:15" x14ac:dyDescent="0.25">
      <c r="A5" s="6">
        <v>4.1666666666666664E-2</v>
      </c>
      <c r="B5" s="7">
        <v>100.3314685295703</v>
      </c>
      <c r="F5" s="6">
        <v>4.1666666666666664E-2</v>
      </c>
      <c r="G5" s="7">
        <v>0.33172380992041872</v>
      </c>
      <c r="I5" s="6">
        <v>4.1666666666666664E-2</v>
      </c>
      <c r="J5" s="7">
        <v>0.33062788253981451</v>
      </c>
      <c r="L5" s="13">
        <v>1</v>
      </c>
      <c r="M5" s="13">
        <v>0</v>
      </c>
      <c r="N5" s="13">
        <v>0</v>
      </c>
      <c r="O5" s="13">
        <v>0</v>
      </c>
    </row>
    <row r="6" spans="1:15" x14ac:dyDescent="0.25">
      <c r="A6" s="6">
        <v>8.3333333333333329E-2</v>
      </c>
      <c r="B6" s="7">
        <v>108.3843965977731</v>
      </c>
      <c r="F6" s="6">
        <v>8.3333333333333329E-2</v>
      </c>
      <c r="G6" s="7">
        <v>0.38524344814345751</v>
      </c>
      <c r="I6" s="6">
        <v>8.3333333333333329E-2</v>
      </c>
      <c r="J6" s="7">
        <v>0.35544179811522142</v>
      </c>
    </row>
    <row r="7" spans="1:15" x14ac:dyDescent="0.25">
      <c r="A7" s="6">
        <v>0.125</v>
      </c>
      <c r="B7" s="7">
        <v>120.476208233072</v>
      </c>
      <c r="F7" s="6">
        <v>0.125</v>
      </c>
      <c r="G7" s="7">
        <v>0.47737151981074571</v>
      </c>
      <c r="I7" s="6">
        <v>0.125</v>
      </c>
      <c r="J7" s="7">
        <v>0.39623717148138299</v>
      </c>
    </row>
    <row r="8" spans="1:15" x14ac:dyDescent="0.25">
      <c r="A8" s="6">
        <v>0.16666666666666666</v>
      </c>
      <c r="B8" s="7">
        <v>112.4138735182546</v>
      </c>
      <c r="F8" s="6">
        <v>0.16666666666666666</v>
      </c>
      <c r="G8" s="7">
        <v>0.41481842978415812</v>
      </c>
      <c r="I8" s="6">
        <v>0.16666666666666666</v>
      </c>
      <c r="J8" s="7">
        <v>0.36900999565395881</v>
      </c>
    </row>
    <row r="9" spans="1:15" x14ac:dyDescent="0.25">
      <c r="A9" s="6">
        <v>0.20833333333333334</v>
      </c>
      <c r="B9" s="7">
        <v>120.476208233072</v>
      </c>
      <c r="F9" s="6">
        <v>0.20833333333333334</v>
      </c>
      <c r="G9" s="7">
        <v>0.47737151981074571</v>
      </c>
      <c r="I9" s="6">
        <v>0.20833333333333334</v>
      </c>
      <c r="J9" s="7">
        <v>0.39623717148138299</v>
      </c>
    </row>
    <row r="10" spans="1:15" x14ac:dyDescent="0.25">
      <c r="A10" s="6">
        <v>0.25</v>
      </c>
      <c r="B10" s="7">
        <v>160.84861786230729</v>
      </c>
      <c r="F10" s="6">
        <v>0.25</v>
      </c>
      <c r="G10" s="7">
        <v>0.85135916664163236</v>
      </c>
      <c r="I10" s="6">
        <v>0.25</v>
      </c>
      <c r="J10" s="7">
        <v>0.52929218662632782</v>
      </c>
    </row>
    <row r="11" spans="1:15" x14ac:dyDescent="0.25">
      <c r="A11" s="6">
        <v>0.29166666666666669</v>
      </c>
      <c r="B11" s="7">
        <v>221.6125515764484</v>
      </c>
      <c r="F11" s="6">
        <v>0.29166666666666669</v>
      </c>
      <c r="G11" s="7">
        <v>1.619639385516668</v>
      </c>
      <c r="I11" s="6">
        <v>0.29166666666666669</v>
      </c>
      <c r="J11" s="7">
        <v>0.73084280380118727</v>
      </c>
    </row>
    <row r="12" spans="1:15" x14ac:dyDescent="0.25">
      <c r="A12" s="6">
        <v>0.33333333333333331</v>
      </c>
      <c r="B12" s="7">
        <v>241.9203578685719</v>
      </c>
      <c r="F12" s="6">
        <v>0.33333333333333331</v>
      </c>
      <c r="G12" s="7">
        <v>1.9218062759919849</v>
      </c>
      <c r="I12" s="6">
        <v>0.33333333333333331</v>
      </c>
      <c r="J12" s="7">
        <v>0.79439626037426958</v>
      </c>
    </row>
    <row r="13" spans="1:15" x14ac:dyDescent="0.25">
      <c r="A13" s="6">
        <v>0.375</v>
      </c>
      <c r="B13" s="7">
        <v>201.32474975957811</v>
      </c>
      <c r="F13" s="6">
        <v>0.375</v>
      </c>
      <c r="G13" s="7">
        <v>1.3300631117283339</v>
      </c>
      <c r="I13" s="6">
        <v>0.375</v>
      </c>
      <c r="J13" s="7">
        <v>0.66065553952839595</v>
      </c>
    </row>
    <row r="14" spans="1:15" x14ac:dyDescent="0.25">
      <c r="A14" s="6">
        <v>0.41666666666666669</v>
      </c>
      <c r="B14" s="7">
        <v>120.476208233072</v>
      </c>
      <c r="F14" s="6">
        <v>0.41666666666666669</v>
      </c>
      <c r="G14" s="7">
        <v>0.47737151981074571</v>
      </c>
      <c r="I14" s="6">
        <v>0.41666666666666669</v>
      </c>
      <c r="J14" s="7">
        <v>0.39623717148138299</v>
      </c>
    </row>
    <row r="15" spans="1:15" x14ac:dyDescent="0.25">
      <c r="A15" s="6">
        <v>0.45833333333333331</v>
      </c>
      <c r="B15" s="7">
        <v>140.6481751856073</v>
      </c>
      <c r="F15" s="6">
        <v>0.45833333333333331</v>
      </c>
      <c r="G15" s="7">
        <v>0.65001480036984138</v>
      </c>
      <c r="I15" s="6">
        <v>0.45833333333333331</v>
      </c>
      <c r="J15" s="7">
        <v>0.46215658291481221</v>
      </c>
    </row>
    <row r="16" spans="1:15" x14ac:dyDescent="0.25">
      <c r="A16" s="6">
        <v>0.5</v>
      </c>
      <c r="B16" s="7">
        <v>160.84861786230729</v>
      </c>
      <c r="F16" s="6">
        <v>0.5</v>
      </c>
      <c r="G16" s="7">
        <v>0.85135916664163236</v>
      </c>
      <c r="I16" s="6">
        <v>0.5</v>
      </c>
      <c r="J16" s="7">
        <v>0.52929218662632782</v>
      </c>
    </row>
    <row r="17" spans="1:10" x14ac:dyDescent="0.25">
      <c r="A17" s="6">
        <v>0.54166666666666663</v>
      </c>
      <c r="B17" s="7">
        <v>181.0704470766849</v>
      </c>
      <c r="F17" s="6">
        <v>0.54166666666666663</v>
      </c>
      <c r="G17" s="7">
        <v>1.074327792704818</v>
      </c>
      <c r="I17" s="6">
        <v>0.54166666666666663</v>
      </c>
      <c r="J17" s="7">
        <v>0.59332034025951852</v>
      </c>
    </row>
    <row r="18" spans="1:10" x14ac:dyDescent="0.25">
      <c r="A18" s="6">
        <v>0.58333333333333337</v>
      </c>
      <c r="B18" s="7">
        <v>160.84861786230729</v>
      </c>
      <c r="F18" s="6">
        <v>0.58333333333333337</v>
      </c>
      <c r="G18" s="7">
        <v>0.85135916664163236</v>
      </c>
      <c r="I18" s="6">
        <v>0.58333333333333337</v>
      </c>
      <c r="J18" s="7">
        <v>0.52929218662632782</v>
      </c>
    </row>
    <row r="19" spans="1:10" x14ac:dyDescent="0.25">
      <c r="A19" s="6">
        <v>0.625</v>
      </c>
      <c r="B19" s="7">
        <v>140.6481751856073</v>
      </c>
      <c r="F19" s="6">
        <v>0.625</v>
      </c>
      <c r="G19" s="7">
        <v>0.65001480036984138</v>
      </c>
      <c r="I19" s="6">
        <v>0.625</v>
      </c>
      <c r="J19" s="7">
        <v>0.46215658291481221</v>
      </c>
    </row>
    <row r="20" spans="1:10" x14ac:dyDescent="0.25">
      <c r="A20" s="6">
        <v>0.66666666666666663</v>
      </c>
      <c r="B20" s="7">
        <v>120.476208233072</v>
      </c>
      <c r="F20" s="6">
        <v>0.66666666666666663</v>
      </c>
      <c r="G20" s="7">
        <v>0.47737151981074571</v>
      </c>
      <c r="I20" s="6">
        <v>0.66666666666666663</v>
      </c>
      <c r="J20" s="7">
        <v>0.39623717148138299</v>
      </c>
    </row>
    <row r="21" spans="1:10" x14ac:dyDescent="0.25">
      <c r="A21" s="6">
        <v>0.70833333333333337</v>
      </c>
      <c r="B21" s="7">
        <v>140.6481751856073</v>
      </c>
      <c r="F21" s="6">
        <v>0.70833333333333337</v>
      </c>
      <c r="G21" s="7">
        <v>0.65001480036984138</v>
      </c>
      <c r="I21" s="6">
        <v>0.70833333333333337</v>
      </c>
      <c r="J21" s="7">
        <v>0.46215658291481221</v>
      </c>
    </row>
    <row r="22" spans="1:10" x14ac:dyDescent="0.25">
      <c r="A22" s="6">
        <v>0.75</v>
      </c>
      <c r="B22" s="7">
        <v>160.84861786230729</v>
      </c>
      <c r="F22" s="6">
        <v>0.75</v>
      </c>
      <c r="G22" s="7">
        <v>0.85135916664163236</v>
      </c>
      <c r="I22" s="6">
        <v>0.75</v>
      </c>
      <c r="J22" s="7">
        <v>0.52929218662632782</v>
      </c>
    </row>
    <row r="23" spans="1:10" x14ac:dyDescent="0.25">
      <c r="A23" s="6">
        <v>0.79166666666666663</v>
      </c>
      <c r="B23" s="7">
        <v>303.0044688492207</v>
      </c>
      <c r="F23" s="6">
        <v>0.79166666666666663</v>
      </c>
      <c r="G23" s="7">
        <v>3.0221638345911201</v>
      </c>
      <c r="I23" s="6">
        <v>0.79166666666666663</v>
      </c>
      <c r="J23" s="7">
        <v>0.9973990964783398</v>
      </c>
    </row>
    <row r="24" spans="1:10" x14ac:dyDescent="0.25">
      <c r="A24" s="6">
        <v>0.83333333333333337</v>
      </c>
      <c r="B24" s="7">
        <v>364.39935199166428</v>
      </c>
      <c r="F24" s="6">
        <v>0.83333333333333337</v>
      </c>
      <c r="G24" s="7">
        <v>4.3974975483514571</v>
      </c>
      <c r="I24" s="6">
        <v>0.83333333333333337</v>
      </c>
      <c r="J24" s="7">
        <v>1.206779738854215</v>
      </c>
    </row>
    <row r="25" spans="1:10" x14ac:dyDescent="0.25">
      <c r="A25" s="6">
        <v>0.875</v>
      </c>
      <c r="B25" s="7">
        <v>405.49863481245899</v>
      </c>
      <c r="F25" s="6">
        <v>0.875</v>
      </c>
      <c r="G25" s="7">
        <v>5.5032362732907787</v>
      </c>
      <c r="I25" s="6">
        <v>0.875</v>
      </c>
      <c r="J25" s="7">
        <v>1.357152848575186</v>
      </c>
    </row>
    <row r="26" spans="1:10" x14ac:dyDescent="0.25">
      <c r="A26" s="6">
        <v>0.91666666666666663</v>
      </c>
      <c r="B26" s="7">
        <v>364.39935199166428</v>
      </c>
      <c r="F26" s="6">
        <v>0.91666666666666663</v>
      </c>
      <c r="G26" s="7">
        <v>4.3974975483514571</v>
      </c>
      <c r="I26" s="6">
        <v>0.91666666666666663</v>
      </c>
      <c r="J26" s="7">
        <v>1.206779738854215</v>
      </c>
    </row>
    <row r="27" spans="1:10" x14ac:dyDescent="0.25">
      <c r="A27" s="6">
        <v>0.95833333333333337</v>
      </c>
      <c r="B27" s="7">
        <v>282.60122074098331</v>
      </c>
      <c r="F27" s="6">
        <v>0.95833333333333337</v>
      </c>
      <c r="G27" s="7">
        <v>2.6155795434566529</v>
      </c>
      <c r="I27" s="6">
        <v>0.95833333333333337</v>
      </c>
      <c r="J27" s="7">
        <v>0.92553724170001006</v>
      </c>
    </row>
    <row r="28" spans="1:10" x14ac:dyDescent="0.25">
      <c r="A28" s="3" t="s">
        <v>24</v>
      </c>
      <c r="B28" s="13">
        <v>4595.0533211135189</v>
      </c>
      <c r="F28" s="3" t="s">
        <v>24</v>
      </c>
      <c r="G28" s="13">
        <v>35.129923315391977</v>
      </c>
      <c r="I28" s="3" t="s">
        <v>24</v>
      </c>
      <c r="J28" s="13">
        <v>15.145822652535937</v>
      </c>
    </row>
  </sheetData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FD99A-6052-4AFC-845E-CBDF54D6CC4F}">
  <dimension ref="A1"/>
  <sheetViews>
    <sheetView showGridLines="0" workbookViewId="0">
      <selection activeCell="T13" sqref="T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83DEA-153C-45C1-89C0-36B43B1B4A92}">
  <dimension ref="A1:Q26"/>
  <sheetViews>
    <sheetView showGridLines="0" workbookViewId="0">
      <selection activeCell="B3" sqref="B3"/>
    </sheetView>
  </sheetViews>
  <sheetFormatPr defaultRowHeight="15" x14ac:dyDescent="0.25"/>
  <cols>
    <col min="1" max="1" width="3" bestFit="1" customWidth="1"/>
    <col min="2" max="2" width="8.85546875" bestFit="1" customWidth="1"/>
    <col min="3" max="3" width="13.7109375" bestFit="1" customWidth="1"/>
    <col min="4" max="4" width="15.42578125" bestFit="1" customWidth="1"/>
    <col min="5" max="5" width="12.28515625" bestFit="1" customWidth="1"/>
    <col min="7" max="7" width="3" bestFit="1" customWidth="1"/>
    <col min="8" max="8" width="8.85546875" bestFit="1" customWidth="1"/>
    <col min="9" max="9" width="13.7109375" bestFit="1" customWidth="1"/>
    <col min="10" max="10" width="15.42578125" bestFit="1" customWidth="1"/>
    <col min="11" max="11" width="12.28515625" bestFit="1" customWidth="1"/>
    <col min="13" max="13" width="3" bestFit="1" customWidth="1"/>
    <col min="14" max="14" width="8.85546875" bestFit="1" customWidth="1"/>
    <col min="15" max="15" width="13.7109375" bestFit="1" customWidth="1"/>
    <col min="16" max="16" width="15.42578125" bestFit="1" customWidth="1"/>
    <col min="17" max="17" width="12.28515625" bestFit="1" customWidth="1"/>
  </cols>
  <sheetData>
    <row r="1" spans="1:17" x14ac:dyDescent="0.25">
      <c r="A1" s="12" t="s">
        <v>0</v>
      </c>
      <c r="B1" s="12"/>
      <c r="C1" s="12"/>
      <c r="D1" s="12"/>
      <c r="E1" s="12"/>
      <c r="G1" s="12" t="s">
        <v>1</v>
      </c>
      <c r="H1" s="12"/>
      <c r="I1" s="12"/>
      <c r="J1" s="12"/>
      <c r="K1" s="12"/>
      <c r="M1" s="12" t="s">
        <v>2</v>
      </c>
      <c r="N1" s="12"/>
      <c r="O1" s="12"/>
      <c r="P1" s="12"/>
      <c r="Q1" s="12"/>
    </row>
    <row r="2" spans="1:17" x14ac:dyDescent="0.25">
      <c r="A2">
        <f>[1]Sheet1!A1</f>
        <v>0</v>
      </c>
      <c r="B2" t="str">
        <f>[1]Sheet1!B1</f>
        <v>horas (h)</v>
      </c>
      <c r="C2" t="str">
        <f>[1]Sheet1!C1</f>
        <v>perdas em kW</v>
      </c>
      <c r="D2" t="str">
        <f>[1]Sheet1!D1</f>
        <v>potencia em kW</v>
      </c>
      <c r="E2">
        <f>[1]Sheet1!E1</f>
        <v>0</v>
      </c>
      <c r="G2">
        <f>[2]Sheet1!A1</f>
        <v>0</v>
      </c>
      <c r="H2" t="str">
        <f>[2]Sheet1!B1</f>
        <v>horas (h)</v>
      </c>
      <c r="I2" t="str">
        <f>[2]Sheet1!C1</f>
        <v>perdas em kW</v>
      </c>
      <c r="J2" t="str">
        <f>[2]Sheet1!D1</f>
        <v>potencia em kW</v>
      </c>
      <c r="K2">
        <f>[2]Sheet1!E1</f>
        <v>0</v>
      </c>
      <c r="M2">
        <f>[3]Sheet1!A1</f>
        <v>0</v>
      </c>
      <c r="N2" t="str">
        <f>[3]Sheet1!B1</f>
        <v>horas (h)</v>
      </c>
      <c r="O2" t="str">
        <f>[3]Sheet1!C1</f>
        <v>perdas em kW</v>
      </c>
      <c r="P2" t="str">
        <f>[3]Sheet1!D1</f>
        <v>potencia em kW</v>
      </c>
      <c r="Q2">
        <f>[3]Sheet1!E1</f>
        <v>0</v>
      </c>
    </row>
    <row r="3" spans="1:17" x14ac:dyDescent="0.25">
      <c r="A3">
        <f>[1]Sheet1!A2</f>
        <v>0</v>
      </c>
      <c r="B3">
        <f>[1]Sheet1!B2</f>
        <v>0</v>
      </c>
      <c r="C3">
        <f>[1]Sheet1!C2</f>
        <v>15.9588873427025</v>
      </c>
      <c r="D3">
        <f>[1]Sheet1!D2</f>
        <v>494.30814223732142</v>
      </c>
      <c r="E3">
        <f>[1]Sheet1!E2</f>
        <v>0</v>
      </c>
      <c r="G3">
        <f>[2]Sheet1!A2</f>
        <v>0</v>
      </c>
      <c r="H3">
        <f>[2]Sheet1!B2</f>
        <v>0</v>
      </c>
      <c r="I3">
        <f>[2]Sheet1!C2</f>
        <v>15.9588873427025</v>
      </c>
      <c r="J3">
        <f>[2]Sheet1!D2</f>
        <v>494.30814223732142</v>
      </c>
      <c r="K3">
        <f>[2]Sheet1!E2</f>
        <v>0</v>
      </c>
      <c r="M3">
        <f>[3]Sheet1!A2</f>
        <v>0</v>
      </c>
      <c r="N3">
        <f>[3]Sheet1!B2</f>
        <v>0</v>
      </c>
      <c r="O3">
        <f>[3]Sheet1!C2</f>
        <v>15.9588873427025</v>
      </c>
      <c r="P3">
        <f>[3]Sheet1!D2</f>
        <v>494.30814223732142</v>
      </c>
      <c r="Q3">
        <f>[3]Sheet1!E2</f>
        <v>0</v>
      </c>
    </row>
    <row r="4" spans="1:17" x14ac:dyDescent="0.25">
      <c r="A4">
        <f>[1]Sheet1!A3</f>
        <v>1</v>
      </c>
      <c r="B4">
        <f>[1]Sheet1!B3</f>
        <v>1</v>
      </c>
      <c r="C4">
        <f>[1]Sheet1!C3</f>
        <v>7.4010715841960684</v>
      </c>
      <c r="D4">
        <f>[1]Sheet1!D3</f>
        <v>308.45430392996371</v>
      </c>
      <c r="E4">
        <f>[1]Sheet1!E3</f>
        <v>0</v>
      </c>
      <c r="G4">
        <f>[2]Sheet1!A3</f>
        <v>1</v>
      </c>
      <c r="H4">
        <f>[2]Sheet1!B3</f>
        <v>1</v>
      </c>
      <c r="I4">
        <f>[2]Sheet1!C3</f>
        <v>7.4010715841960684</v>
      </c>
      <c r="J4">
        <f>[2]Sheet1!D3</f>
        <v>308.45430392996371</v>
      </c>
      <c r="K4">
        <f>[2]Sheet1!E3</f>
        <v>0</v>
      </c>
      <c r="M4">
        <f>[3]Sheet1!A3</f>
        <v>1</v>
      </c>
      <c r="N4">
        <f>[3]Sheet1!B3</f>
        <v>1</v>
      </c>
      <c r="O4">
        <f>[3]Sheet1!C3</f>
        <v>7.4010715841960684</v>
      </c>
      <c r="P4">
        <f>[3]Sheet1!D3</f>
        <v>308.45430392996371</v>
      </c>
      <c r="Q4">
        <f>[3]Sheet1!E3</f>
        <v>0</v>
      </c>
    </row>
    <row r="5" spans="1:17" x14ac:dyDescent="0.25">
      <c r="A5">
        <f>[1]Sheet1!A4</f>
        <v>2</v>
      </c>
      <c r="B5">
        <f>[1]Sheet1!B4</f>
        <v>2</v>
      </c>
      <c r="C5">
        <f>[1]Sheet1!C4</f>
        <v>8.2077090876947842</v>
      </c>
      <c r="D5">
        <f>[1]Sheet1!D4</f>
        <v>332.66808267024578</v>
      </c>
      <c r="E5">
        <f>[1]Sheet1!E4</f>
        <v>0</v>
      </c>
      <c r="G5">
        <f>[2]Sheet1!A4</f>
        <v>2</v>
      </c>
      <c r="H5">
        <f>[2]Sheet1!B4</f>
        <v>2</v>
      </c>
      <c r="I5">
        <f>[2]Sheet1!C4</f>
        <v>8.2077090876947842</v>
      </c>
      <c r="J5">
        <f>[2]Sheet1!D4</f>
        <v>332.66808267024578</v>
      </c>
      <c r="K5">
        <f>[2]Sheet1!E4</f>
        <v>0</v>
      </c>
      <c r="M5">
        <f>[3]Sheet1!A4</f>
        <v>2</v>
      </c>
      <c r="N5">
        <f>[3]Sheet1!B4</f>
        <v>2</v>
      </c>
      <c r="O5">
        <f>[3]Sheet1!C4</f>
        <v>8.2077090876947842</v>
      </c>
      <c r="P5">
        <f>[3]Sheet1!D4</f>
        <v>332.66808267024578</v>
      </c>
      <c r="Q5">
        <f>[3]Sheet1!E4</f>
        <v>0</v>
      </c>
    </row>
    <row r="6" spans="1:17" x14ac:dyDescent="0.25">
      <c r="A6">
        <f>[1]Sheet1!A5</f>
        <v>3</v>
      </c>
      <c r="B6">
        <f>[1]Sheet1!B5</f>
        <v>3</v>
      </c>
      <c r="C6">
        <f>[1]Sheet1!C5</f>
        <v>9.6104167836015026</v>
      </c>
      <c r="D6">
        <f>[1]Sheet1!D5</f>
        <v>369.69176235083762</v>
      </c>
      <c r="E6">
        <f>[1]Sheet1!E5</f>
        <v>0</v>
      </c>
      <c r="G6">
        <f>[2]Sheet1!A5</f>
        <v>3</v>
      </c>
      <c r="H6">
        <f>[2]Sheet1!B5</f>
        <v>3</v>
      </c>
      <c r="I6">
        <f>[2]Sheet1!C5</f>
        <v>9.6104167836015026</v>
      </c>
      <c r="J6">
        <f>[2]Sheet1!D5</f>
        <v>369.69176235083762</v>
      </c>
      <c r="K6">
        <f>[2]Sheet1!E5</f>
        <v>0</v>
      </c>
      <c r="M6">
        <f>[3]Sheet1!A5</f>
        <v>3</v>
      </c>
      <c r="N6">
        <f>[3]Sheet1!B5</f>
        <v>3</v>
      </c>
      <c r="O6">
        <f>[3]Sheet1!C5</f>
        <v>9.6104167836015026</v>
      </c>
      <c r="P6">
        <f>[3]Sheet1!D5</f>
        <v>369.69176235083762</v>
      </c>
      <c r="Q6">
        <f>[3]Sheet1!E5</f>
        <v>0</v>
      </c>
    </row>
    <row r="7" spans="1:17" x14ac:dyDescent="0.25">
      <c r="A7">
        <f>[1]Sheet1!A6</f>
        <v>4</v>
      </c>
      <c r="B7">
        <f>[1]Sheet1!B6</f>
        <v>4</v>
      </c>
      <c r="C7">
        <f>[1]Sheet1!C6</f>
        <v>8.6482890101099468</v>
      </c>
      <c r="D7">
        <f>[1]Sheet1!D6</f>
        <v>345.00662089784129</v>
      </c>
      <c r="E7">
        <f>[1]Sheet1!E6</f>
        <v>0</v>
      </c>
      <c r="G7">
        <f>[2]Sheet1!A6</f>
        <v>4</v>
      </c>
      <c r="H7">
        <f>[2]Sheet1!B6</f>
        <v>4</v>
      </c>
      <c r="I7">
        <f>[2]Sheet1!C6</f>
        <v>8.6482890101099468</v>
      </c>
      <c r="J7">
        <f>[2]Sheet1!D6</f>
        <v>345.00662089784129</v>
      </c>
      <c r="K7">
        <f>[2]Sheet1!E6</f>
        <v>0</v>
      </c>
      <c r="M7">
        <f>[3]Sheet1!A6</f>
        <v>4</v>
      </c>
      <c r="N7">
        <f>[3]Sheet1!B6</f>
        <v>4</v>
      </c>
      <c r="O7">
        <f>[3]Sheet1!C6</f>
        <v>8.6482890101099468</v>
      </c>
      <c r="P7">
        <f>[3]Sheet1!D6</f>
        <v>345.00662089784129</v>
      </c>
      <c r="Q7">
        <f>[3]Sheet1!E6</f>
        <v>0</v>
      </c>
    </row>
    <row r="8" spans="1:17" x14ac:dyDescent="0.25">
      <c r="A8">
        <f>[1]Sheet1!A7</f>
        <v>5</v>
      </c>
      <c r="B8">
        <f>[1]Sheet1!B7</f>
        <v>5</v>
      </c>
      <c r="C8">
        <f>[1]Sheet1!C7</f>
        <v>9.6104167836015026</v>
      </c>
      <c r="D8">
        <f>[1]Sheet1!D7</f>
        <v>369.69176235083762</v>
      </c>
      <c r="E8">
        <f>[1]Sheet1!E7</f>
        <v>0</v>
      </c>
      <c r="G8">
        <f>[2]Sheet1!A7</f>
        <v>5</v>
      </c>
      <c r="H8">
        <f>[2]Sheet1!B7</f>
        <v>5</v>
      </c>
      <c r="I8">
        <f>[2]Sheet1!C7</f>
        <v>9.6104167836015026</v>
      </c>
      <c r="J8">
        <f>[2]Sheet1!D7</f>
        <v>369.69176235083762</v>
      </c>
      <c r="K8">
        <f>[2]Sheet1!E7</f>
        <v>0</v>
      </c>
      <c r="M8">
        <f>[3]Sheet1!A7</f>
        <v>5</v>
      </c>
      <c r="N8">
        <f>[3]Sheet1!B7</f>
        <v>5</v>
      </c>
      <c r="O8">
        <f>[3]Sheet1!C7</f>
        <v>9.6104167836015026</v>
      </c>
      <c r="P8">
        <f>[3]Sheet1!D7</f>
        <v>369.69176235083762</v>
      </c>
      <c r="Q8">
        <f>[3]Sheet1!E7</f>
        <v>0</v>
      </c>
    </row>
    <row r="9" spans="1:17" x14ac:dyDescent="0.25">
      <c r="A9">
        <f>[1]Sheet1!A8</f>
        <v>6</v>
      </c>
      <c r="B9">
        <f>[1]Sheet1!B8</f>
        <v>6</v>
      </c>
      <c r="C9">
        <f>[1]Sheet1!C8</f>
        <v>15.9588873427025</v>
      </c>
      <c r="D9">
        <f>[1]Sheet1!D8</f>
        <v>494.30814223732142</v>
      </c>
      <c r="E9">
        <f>[1]Sheet1!E8</f>
        <v>0</v>
      </c>
      <c r="G9">
        <f>[2]Sheet1!A8</f>
        <v>6</v>
      </c>
      <c r="H9">
        <f>[2]Sheet1!B8</f>
        <v>6</v>
      </c>
      <c r="I9">
        <f>[2]Sheet1!C8</f>
        <v>15.9588873427025</v>
      </c>
      <c r="J9">
        <f>[2]Sheet1!D8</f>
        <v>494.30814223732142</v>
      </c>
      <c r="K9">
        <f>[2]Sheet1!E8</f>
        <v>0</v>
      </c>
      <c r="M9">
        <f>[3]Sheet1!A8</f>
        <v>6</v>
      </c>
      <c r="N9">
        <f>[3]Sheet1!B8</f>
        <v>6</v>
      </c>
      <c r="O9">
        <f>[3]Sheet1!C8</f>
        <v>15.804076089460191</v>
      </c>
      <c r="P9">
        <f>[3]Sheet1!D8</f>
        <v>491.56793730252718</v>
      </c>
      <c r="Q9">
        <f>[3]Sheet1!E8</f>
        <v>0</v>
      </c>
    </row>
    <row r="10" spans="1:17" x14ac:dyDescent="0.25">
      <c r="A10">
        <f>[1]Sheet1!A9</f>
        <v>7</v>
      </c>
      <c r="B10">
        <f>[1]Sheet1!B9</f>
        <v>7</v>
      </c>
      <c r="C10">
        <f>[1]Sheet1!C9</f>
        <v>30.388529556938309</v>
      </c>
      <c r="D10">
        <f>[1]Sheet1!D9</f>
        <v>683.52888193678746</v>
      </c>
      <c r="E10">
        <f>[1]Sheet1!E9</f>
        <v>0</v>
      </c>
      <c r="G10">
        <f>[2]Sheet1!A9</f>
        <v>7</v>
      </c>
      <c r="H10">
        <f>[2]Sheet1!B9</f>
        <v>7</v>
      </c>
      <c r="I10">
        <f>[2]Sheet1!C9</f>
        <v>30.242390173806239</v>
      </c>
      <c r="J10">
        <f>[2]Sheet1!D9</f>
        <v>681.66587775355868</v>
      </c>
      <c r="K10">
        <f>[2]Sheet1!E9</f>
        <v>0</v>
      </c>
      <c r="M10">
        <f>[3]Sheet1!A9</f>
        <v>7</v>
      </c>
      <c r="N10">
        <f>[3]Sheet1!B9</f>
        <v>7</v>
      </c>
      <c r="O10">
        <f>[3]Sheet1!C9</f>
        <v>29.423050043569429</v>
      </c>
      <c r="P10">
        <f>[3]Sheet1!D9</f>
        <v>671.07627332710058</v>
      </c>
      <c r="Q10">
        <f>[3]Sheet1!E9</f>
        <v>0</v>
      </c>
    </row>
    <row r="11" spans="1:17" x14ac:dyDescent="0.25">
      <c r="A11">
        <f>[1]Sheet1!A10</f>
        <v>8</v>
      </c>
      <c r="B11">
        <f>[1]Sheet1!B10</f>
        <v>8</v>
      </c>
      <c r="C11">
        <f>[1]Sheet1!C10</f>
        <v>36.480460471624298</v>
      </c>
      <c r="D11">
        <f>[1]Sheet1!D10</f>
        <v>744.93098017111879</v>
      </c>
      <c r="E11">
        <f>[1]Sheet1!E10</f>
        <v>0</v>
      </c>
      <c r="G11">
        <f>[2]Sheet1!A10</f>
        <v>8</v>
      </c>
      <c r="H11">
        <f>[2]Sheet1!B10</f>
        <v>8</v>
      </c>
      <c r="I11">
        <f>[2]Sheet1!C10</f>
        <v>36.178470699964627</v>
      </c>
      <c r="J11">
        <f>[2]Sheet1!D10</f>
        <v>741.40062648464379</v>
      </c>
      <c r="K11">
        <f>[2]Sheet1!E10</f>
        <v>0</v>
      </c>
      <c r="M11">
        <f>[3]Sheet1!A10</f>
        <v>8</v>
      </c>
      <c r="N11">
        <f>[3]Sheet1!B10</f>
        <v>8</v>
      </c>
      <c r="O11">
        <f>[3]Sheet1!C10</f>
        <v>34.547564795144801</v>
      </c>
      <c r="P11">
        <f>[3]Sheet1!D10</f>
        <v>721.75841939270674</v>
      </c>
      <c r="Q11">
        <f>[3]Sheet1!E10</f>
        <v>0</v>
      </c>
    </row>
    <row r="12" spans="1:17" x14ac:dyDescent="0.25">
      <c r="A12">
        <f>[1]Sheet1!A11</f>
        <v>9</v>
      </c>
      <c r="B12">
        <f>[1]Sheet1!B11</f>
        <v>9</v>
      </c>
      <c r="C12">
        <f>[1]Sheet1!C11</f>
        <v>24.90522361434336</v>
      </c>
      <c r="D12">
        <f>[1]Sheet1!D11</f>
        <v>619.30424216608014</v>
      </c>
      <c r="E12">
        <f>[1]Sheet1!E11</f>
        <v>0</v>
      </c>
      <c r="G12">
        <f>[2]Sheet1!A11</f>
        <v>9</v>
      </c>
      <c r="H12">
        <f>[2]Sheet1!B11</f>
        <v>9</v>
      </c>
      <c r="I12">
        <f>[2]Sheet1!C11</f>
        <v>24.498173022960259</v>
      </c>
      <c r="J12">
        <f>[2]Sheet1!D11</f>
        <v>613.54901231981501</v>
      </c>
      <c r="K12">
        <f>[2]Sheet1!E11</f>
        <v>0</v>
      </c>
      <c r="M12">
        <f>[3]Sheet1!A11</f>
        <v>9</v>
      </c>
      <c r="N12">
        <f>[3]Sheet1!B11</f>
        <v>9</v>
      </c>
      <c r="O12">
        <f>[3]Sheet1!C11</f>
        <v>22.278802636254291</v>
      </c>
      <c r="P12">
        <f>[3]Sheet1!D11</f>
        <v>580.62679389985851</v>
      </c>
      <c r="Q12">
        <f>[3]Sheet1!E11</f>
        <v>0</v>
      </c>
    </row>
    <row r="13" spans="1:17" x14ac:dyDescent="0.25">
      <c r="A13">
        <f>[1]Sheet1!A12</f>
        <v>10</v>
      </c>
      <c r="B13">
        <f>[1]Sheet1!B12</f>
        <v>10</v>
      </c>
      <c r="C13">
        <f>[1]Sheet1!C12</f>
        <v>9.6104167836015026</v>
      </c>
      <c r="D13">
        <f>[1]Sheet1!D12</f>
        <v>369.69176235083762</v>
      </c>
      <c r="E13">
        <f>[1]Sheet1!E12</f>
        <v>0</v>
      </c>
      <c r="G13">
        <f>[2]Sheet1!A12</f>
        <v>10</v>
      </c>
      <c r="H13">
        <f>[2]Sheet1!B12</f>
        <v>10</v>
      </c>
      <c r="I13">
        <f>[2]Sheet1!C12</f>
        <v>9.1960029331720126</v>
      </c>
      <c r="J13">
        <f>[2]Sheet1!D12</f>
        <v>359.67948305383402</v>
      </c>
      <c r="K13">
        <f>[2]Sheet1!E12</f>
        <v>0</v>
      </c>
      <c r="M13">
        <f>[3]Sheet1!A12</f>
        <v>10</v>
      </c>
      <c r="N13">
        <f>[3]Sheet1!B12</f>
        <v>10</v>
      </c>
      <c r="O13">
        <f>[3]Sheet1!C12</f>
        <v>7.1426984543112626</v>
      </c>
      <c r="P13">
        <f>[3]Sheet1!D12</f>
        <v>302.00185406462379</v>
      </c>
      <c r="Q13">
        <f>[3]Sheet1!E12</f>
        <v>0</v>
      </c>
    </row>
    <row r="14" spans="1:17" x14ac:dyDescent="0.25">
      <c r="A14">
        <f>[1]Sheet1!A13</f>
        <v>11</v>
      </c>
      <c r="B14">
        <f>[1]Sheet1!B13</f>
        <v>11</v>
      </c>
      <c r="C14">
        <f>[1]Sheet1!C13</f>
        <v>12.455437280293699</v>
      </c>
      <c r="D14">
        <f>[1]Sheet1!D13</f>
        <v>432.71822556385553</v>
      </c>
      <c r="E14">
        <f>[1]Sheet1!E13</f>
        <v>0</v>
      </c>
      <c r="G14">
        <f>[2]Sheet1!A13</f>
        <v>11</v>
      </c>
      <c r="H14">
        <f>[2]Sheet1!B13</f>
        <v>11</v>
      </c>
      <c r="I14">
        <f>[2]Sheet1!C13</f>
        <v>11.771031223805799</v>
      </c>
      <c r="J14">
        <f>[2]Sheet1!D13</f>
        <v>418.53758633657168</v>
      </c>
      <c r="K14">
        <f>[2]Sheet1!E13</f>
        <v>0</v>
      </c>
      <c r="M14">
        <f>[3]Sheet1!A13</f>
        <v>11</v>
      </c>
      <c r="N14">
        <f>[3]Sheet1!B13</f>
        <v>11</v>
      </c>
      <c r="O14">
        <f>[3]Sheet1!C13</f>
        <v>8.4818626797244505</v>
      </c>
      <c r="P14">
        <f>[3]Sheet1!D13</f>
        <v>336.30252804858122</v>
      </c>
      <c r="Q14">
        <f>[3]Sheet1!E13</f>
        <v>0</v>
      </c>
    </row>
    <row r="15" spans="1:17" x14ac:dyDescent="0.25">
      <c r="A15">
        <f>[1]Sheet1!A14</f>
        <v>12</v>
      </c>
      <c r="B15">
        <f>[1]Sheet1!B14</f>
        <v>12</v>
      </c>
      <c r="C15">
        <f>[1]Sheet1!C14</f>
        <v>15.9588873427025</v>
      </c>
      <c r="D15">
        <f>[1]Sheet1!D14</f>
        <v>494.30814223732142</v>
      </c>
      <c r="E15">
        <f>[1]Sheet1!E14</f>
        <v>0</v>
      </c>
      <c r="G15">
        <f>[2]Sheet1!A14</f>
        <v>12</v>
      </c>
      <c r="H15">
        <f>[2]Sheet1!B14</f>
        <v>12</v>
      </c>
      <c r="I15">
        <f>[2]Sheet1!C14</f>
        <v>15.01506687043811</v>
      </c>
      <c r="J15">
        <f>[2]Sheet1!D14</f>
        <v>477.2308438199957</v>
      </c>
      <c r="K15">
        <f>[2]Sheet1!E14</f>
        <v>0</v>
      </c>
      <c r="M15">
        <f>[3]Sheet1!A14</f>
        <v>12</v>
      </c>
      <c r="N15">
        <f>[3]Sheet1!B14</f>
        <v>12</v>
      </c>
      <c r="O15">
        <f>[3]Sheet1!C14</f>
        <v>10.512346237090419</v>
      </c>
      <c r="P15">
        <f>[3]Sheet1!D14</f>
        <v>377.76061226063229</v>
      </c>
      <c r="Q15">
        <f>[3]Sheet1!E14</f>
        <v>0</v>
      </c>
    </row>
    <row r="16" spans="1:17" x14ac:dyDescent="0.25">
      <c r="A16">
        <f>[1]Sheet1!A15</f>
        <v>13</v>
      </c>
      <c r="B16">
        <f>[1]Sheet1!B15</f>
        <v>13</v>
      </c>
      <c r="C16">
        <f>[1]Sheet1!C15</f>
        <v>20.09520130602321</v>
      </c>
      <c r="D16">
        <f>[1]Sheet1!D15</f>
        <v>557.5890612951506</v>
      </c>
      <c r="E16">
        <f>[1]Sheet1!E15</f>
        <v>0</v>
      </c>
      <c r="G16">
        <f>[2]Sheet1!A15</f>
        <v>13</v>
      </c>
      <c r="H16">
        <f>[2]Sheet1!B15</f>
        <v>13</v>
      </c>
      <c r="I16">
        <f>[2]Sheet1!C15</f>
        <v>18.9860568577927</v>
      </c>
      <c r="J16">
        <f>[2]Sheet1!D15</f>
        <v>539.80897853279089</v>
      </c>
      <c r="K16">
        <f>[2]Sheet1!E15</f>
        <v>0</v>
      </c>
      <c r="M16">
        <f>[3]Sheet1!A15</f>
        <v>13</v>
      </c>
      <c r="N16">
        <f>[3]Sheet1!B15</f>
        <v>13</v>
      </c>
      <c r="O16">
        <f>[3]Sheet1!C15</f>
        <v>13.650462396977449</v>
      </c>
      <c r="P16">
        <f>[3]Sheet1!D15</f>
        <v>434.82682301020952</v>
      </c>
      <c r="Q16">
        <f>[3]Sheet1!E15</f>
        <v>0</v>
      </c>
    </row>
    <row r="17" spans="1:17" x14ac:dyDescent="0.25">
      <c r="A17">
        <f>[1]Sheet1!A16</f>
        <v>14</v>
      </c>
      <c r="B17">
        <f>[1]Sheet1!B16</f>
        <v>14</v>
      </c>
      <c r="C17">
        <f>[1]Sheet1!C16</f>
        <v>15.9588873427025</v>
      </c>
      <c r="D17">
        <f>[1]Sheet1!D16</f>
        <v>494.30814223732142</v>
      </c>
      <c r="E17">
        <f>[1]Sheet1!E16</f>
        <v>0</v>
      </c>
      <c r="G17">
        <f>[2]Sheet1!A16</f>
        <v>14</v>
      </c>
      <c r="H17">
        <f>[2]Sheet1!B16</f>
        <v>14</v>
      </c>
      <c r="I17">
        <f>[2]Sheet1!C16</f>
        <v>15.02732927919577</v>
      </c>
      <c r="J17">
        <f>[2]Sheet1!D16</f>
        <v>477.45867770626722</v>
      </c>
      <c r="K17">
        <f>[2]Sheet1!E16</f>
        <v>0</v>
      </c>
      <c r="M17">
        <f>[3]Sheet1!A16</f>
        <v>14</v>
      </c>
      <c r="N17">
        <f>[3]Sheet1!B16</f>
        <v>14</v>
      </c>
      <c r="O17">
        <f>[3]Sheet1!C16</f>
        <v>10.57093246979835</v>
      </c>
      <c r="P17">
        <f>[3]Sheet1!D16</f>
        <v>379.35023177548982</v>
      </c>
      <c r="Q17">
        <f>[3]Sheet1!E16</f>
        <v>0</v>
      </c>
    </row>
    <row r="18" spans="1:17" x14ac:dyDescent="0.25">
      <c r="A18">
        <f>[1]Sheet1!A17</f>
        <v>15</v>
      </c>
      <c r="B18">
        <f>[1]Sheet1!B17</f>
        <v>15</v>
      </c>
      <c r="C18">
        <f>[1]Sheet1!C17</f>
        <v>12.455437280293699</v>
      </c>
      <c r="D18">
        <f>[1]Sheet1!D17</f>
        <v>432.71822556385553</v>
      </c>
      <c r="E18">
        <f>[1]Sheet1!E17</f>
        <v>0</v>
      </c>
      <c r="G18">
        <f>[2]Sheet1!A17</f>
        <v>15</v>
      </c>
      <c r="H18">
        <f>[2]Sheet1!B17</f>
        <v>15</v>
      </c>
      <c r="I18">
        <f>[2]Sheet1!C17</f>
        <v>11.75745277324234</v>
      </c>
      <c r="J18">
        <f>[2]Sheet1!D17</f>
        <v>418.24883945696382</v>
      </c>
      <c r="K18">
        <f>[2]Sheet1!E17</f>
        <v>0</v>
      </c>
      <c r="M18">
        <f>[3]Sheet1!A17</f>
        <v>15</v>
      </c>
      <c r="N18">
        <f>[3]Sheet1!B17</f>
        <v>15</v>
      </c>
      <c r="O18">
        <f>[3]Sheet1!C17</f>
        <v>8.4162761208927623</v>
      </c>
      <c r="P18">
        <f>[3]Sheet1!D17</f>
        <v>334.30086341268338</v>
      </c>
      <c r="Q18">
        <f>[3]Sheet1!E17</f>
        <v>0</v>
      </c>
    </row>
    <row r="19" spans="1:17" x14ac:dyDescent="0.25">
      <c r="A19">
        <f>[1]Sheet1!A18</f>
        <v>16</v>
      </c>
      <c r="B19">
        <f>[1]Sheet1!B18</f>
        <v>16</v>
      </c>
      <c r="C19">
        <f>[1]Sheet1!C18</f>
        <v>9.6104167836015026</v>
      </c>
      <c r="D19">
        <f>[1]Sheet1!D18</f>
        <v>369.69176235083762</v>
      </c>
      <c r="E19">
        <f>[1]Sheet1!E18</f>
        <v>0</v>
      </c>
      <c r="G19">
        <f>[2]Sheet1!A18</f>
        <v>16</v>
      </c>
      <c r="H19">
        <f>[2]Sheet1!B18</f>
        <v>16</v>
      </c>
      <c r="I19">
        <f>[2]Sheet1!C18</f>
        <v>9.1569521161521283</v>
      </c>
      <c r="J19">
        <f>[2]Sheet1!D18</f>
        <v>358.71412211499921</v>
      </c>
      <c r="K19">
        <f>[2]Sheet1!E18</f>
        <v>0</v>
      </c>
      <c r="M19">
        <f>[3]Sheet1!A18</f>
        <v>16</v>
      </c>
      <c r="N19">
        <f>[3]Sheet1!B18</f>
        <v>16</v>
      </c>
      <c r="O19">
        <f>[3]Sheet1!C18</f>
        <v>6.9433439294370114</v>
      </c>
      <c r="P19">
        <f>[3]Sheet1!D18</f>
        <v>295.37714644584071</v>
      </c>
      <c r="Q19">
        <f>[3]Sheet1!E18</f>
        <v>0</v>
      </c>
    </row>
    <row r="20" spans="1:17" x14ac:dyDescent="0.25">
      <c r="A20">
        <f>[1]Sheet1!A19</f>
        <v>17</v>
      </c>
      <c r="B20">
        <f>[1]Sheet1!B19</f>
        <v>17</v>
      </c>
      <c r="C20">
        <f>[1]Sheet1!C19</f>
        <v>12.455437280293699</v>
      </c>
      <c r="D20">
        <f>[1]Sheet1!D19</f>
        <v>432.71822556385553</v>
      </c>
      <c r="E20">
        <f>[1]Sheet1!E19</f>
        <v>0</v>
      </c>
      <c r="G20">
        <f>[2]Sheet1!A19</f>
        <v>17</v>
      </c>
      <c r="H20">
        <f>[2]Sheet1!B19</f>
        <v>17</v>
      </c>
      <c r="I20">
        <f>[2]Sheet1!C19</f>
        <v>12.01400211264726</v>
      </c>
      <c r="J20">
        <f>[2]Sheet1!D19</f>
        <v>423.65416149517262</v>
      </c>
      <c r="K20">
        <f>[2]Sheet1!E19</f>
        <v>0</v>
      </c>
      <c r="M20">
        <f>[3]Sheet1!A19</f>
        <v>17</v>
      </c>
      <c r="N20">
        <f>[3]Sheet1!B19</f>
        <v>17</v>
      </c>
      <c r="O20">
        <f>[3]Sheet1!C19</f>
        <v>9.7483574880846717</v>
      </c>
      <c r="P20">
        <f>[3]Sheet1!D19</f>
        <v>371.51919055636262</v>
      </c>
      <c r="Q20">
        <f>[3]Sheet1!E19</f>
        <v>0</v>
      </c>
    </row>
    <row r="21" spans="1:17" x14ac:dyDescent="0.25">
      <c r="A21">
        <f>[1]Sheet1!A20</f>
        <v>18</v>
      </c>
      <c r="B21">
        <f>[1]Sheet1!B20</f>
        <v>18</v>
      </c>
      <c r="C21">
        <f>[1]Sheet1!C20</f>
        <v>15.9588873427025</v>
      </c>
      <c r="D21">
        <f>[1]Sheet1!D20</f>
        <v>494.30814223732142</v>
      </c>
      <c r="E21">
        <f>[1]Sheet1!E20</f>
        <v>0</v>
      </c>
      <c r="G21">
        <f>[2]Sheet1!A20</f>
        <v>18</v>
      </c>
      <c r="H21">
        <f>[2]Sheet1!B20</f>
        <v>18</v>
      </c>
      <c r="I21">
        <f>[2]Sheet1!C20</f>
        <v>15.69780667400792</v>
      </c>
      <c r="J21">
        <f>[2]Sheet1!D20</f>
        <v>489.67361448883531</v>
      </c>
      <c r="K21">
        <f>[2]Sheet1!E20</f>
        <v>0</v>
      </c>
      <c r="M21">
        <f>[3]Sheet1!A20</f>
        <v>18</v>
      </c>
      <c r="N21">
        <f>[3]Sheet1!B20</f>
        <v>18</v>
      </c>
      <c r="O21">
        <f>[3]Sheet1!C20</f>
        <v>14.27752356404698</v>
      </c>
      <c r="P21">
        <f>[3]Sheet1!D20</f>
        <v>463.20960528923513</v>
      </c>
      <c r="Q21">
        <f>[3]Sheet1!E20</f>
        <v>0</v>
      </c>
    </row>
    <row r="22" spans="1:17" x14ac:dyDescent="0.25">
      <c r="A22">
        <f>[1]Sheet1!A21</f>
        <v>19</v>
      </c>
      <c r="B22">
        <f>[1]Sheet1!B21</f>
        <v>19</v>
      </c>
      <c r="C22">
        <f>[1]Sheet1!C21</f>
        <v>59.224986040550277</v>
      </c>
      <c r="D22">
        <f>[1]Sheet1!D21</f>
        <v>934.44389009838721</v>
      </c>
      <c r="E22">
        <f>[1]Sheet1!E21</f>
        <v>0</v>
      </c>
      <c r="G22">
        <f>[2]Sheet1!A21</f>
        <v>19</v>
      </c>
      <c r="H22">
        <f>[2]Sheet1!B21</f>
        <v>19</v>
      </c>
      <c r="I22">
        <f>[2]Sheet1!C21</f>
        <v>59.224986040550277</v>
      </c>
      <c r="J22">
        <f>[2]Sheet1!D21</f>
        <v>934.44389009838721</v>
      </c>
      <c r="K22">
        <f>[2]Sheet1!E21</f>
        <v>0</v>
      </c>
      <c r="M22">
        <f>[3]Sheet1!A21</f>
        <v>19</v>
      </c>
      <c r="N22">
        <f>[3]Sheet1!B21</f>
        <v>19</v>
      </c>
      <c r="O22">
        <f>[3]Sheet1!C21</f>
        <v>58.770685208309857</v>
      </c>
      <c r="P22">
        <f>[3]Sheet1!D21</f>
        <v>930.25737927739806</v>
      </c>
      <c r="Q22">
        <f>[3]Sheet1!E21</f>
        <v>0</v>
      </c>
    </row>
    <row r="23" spans="1:17" x14ac:dyDescent="0.25">
      <c r="A23">
        <f>[1]Sheet1!A22</f>
        <v>20</v>
      </c>
      <c r="B23">
        <f>[1]Sheet1!B22</f>
        <v>20</v>
      </c>
      <c r="C23">
        <f>[1]Sheet1!C22</f>
        <v>88.469350128152897</v>
      </c>
      <c r="D23">
        <f>[1]Sheet1!D22</f>
        <v>1125.375203741979</v>
      </c>
      <c r="E23">
        <f>[1]Sheet1!E22</f>
        <v>0</v>
      </c>
      <c r="G23">
        <f>[2]Sheet1!A22</f>
        <v>20</v>
      </c>
      <c r="H23">
        <f>[2]Sheet1!B22</f>
        <v>20</v>
      </c>
      <c r="I23">
        <f>[2]Sheet1!C22</f>
        <v>88.469350128152897</v>
      </c>
      <c r="J23">
        <f>[2]Sheet1!D22</f>
        <v>1125.375203741979</v>
      </c>
      <c r="K23">
        <f>[2]Sheet1!E22</f>
        <v>0</v>
      </c>
      <c r="M23">
        <f>[3]Sheet1!A22</f>
        <v>20</v>
      </c>
      <c r="N23">
        <f>[3]Sheet1!B22</f>
        <v>20</v>
      </c>
      <c r="O23">
        <f>[3]Sheet1!C22</f>
        <v>88.469350128152897</v>
      </c>
      <c r="P23">
        <f>[3]Sheet1!D22</f>
        <v>1125.375203741979</v>
      </c>
      <c r="Q23">
        <f>[3]Sheet1!E22</f>
        <v>0</v>
      </c>
    </row>
    <row r="24" spans="1:17" x14ac:dyDescent="0.25">
      <c r="A24">
        <f>[1]Sheet1!A23</f>
        <v>21</v>
      </c>
      <c r="B24">
        <f>[1]Sheet1!B23</f>
        <v>21</v>
      </c>
      <c r="C24">
        <f>[1]Sheet1!C23</f>
        <v>112.3889650861515</v>
      </c>
      <c r="D24">
        <f>[1]Sheet1!D23</f>
        <v>1251.8332016862489</v>
      </c>
      <c r="E24">
        <f>[1]Sheet1!E23</f>
        <v>0</v>
      </c>
      <c r="G24">
        <f>[2]Sheet1!A23</f>
        <v>21</v>
      </c>
      <c r="H24">
        <f>[2]Sheet1!B23</f>
        <v>21</v>
      </c>
      <c r="I24">
        <f>[2]Sheet1!C23</f>
        <v>112.3889650861515</v>
      </c>
      <c r="J24">
        <f>[2]Sheet1!D23</f>
        <v>1251.8332016862489</v>
      </c>
      <c r="K24">
        <f>[2]Sheet1!E23</f>
        <v>0</v>
      </c>
      <c r="M24">
        <f>[3]Sheet1!A23</f>
        <v>21</v>
      </c>
      <c r="N24">
        <f>[3]Sheet1!B23</f>
        <v>21</v>
      </c>
      <c r="O24">
        <f>[3]Sheet1!C23</f>
        <v>112.3889650861515</v>
      </c>
      <c r="P24">
        <f>[3]Sheet1!D23</f>
        <v>1251.8332016862489</v>
      </c>
      <c r="Q24">
        <f>[3]Sheet1!E23</f>
        <v>0</v>
      </c>
    </row>
    <row r="25" spans="1:17" x14ac:dyDescent="0.25">
      <c r="A25">
        <f>[1]Sheet1!A24</f>
        <v>22</v>
      </c>
      <c r="B25">
        <f>[1]Sheet1!B24</f>
        <v>22</v>
      </c>
      <c r="C25">
        <f>[1]Sheet1!C24</f>
        <v>88.469350128152897</v>
      </c>
      <c r="D25">
        <f>[1]Sheet1!D24</f>
        <v>1125.375203741979</v>
      </c>
      <c r="E25">
        <f>[1]Sheet1!E24</f>
        <v>0</v>
      </c>
      <c r="G25">
        <f>[2]Sheet1!A24</f>
        <v>22</v>
      </c>
      <c r="H25">
        <f>[2]Sheet1!B24</f>
        <v>22</v>
      </c>
      <c r="I25">
        <f>[2]Sheet1!C24</f>
        <v>88.469350128152897</v>
      </c>
      <c r="J25">
        <f>[2]Sheet1!D24</f>
        <v>1125.375203741979</v>
      </c>
      <c r="K25">
        <f>[2]Sheet1!E24</f>
        <v>0</v>
      </c>
      <c r="M25">
        <f>[3]Sheet1!A24</f>
        <v>22</v>
      </c>
      <c r="N25">
        <f>[3]Sheet1!B24</f>
        <v>22</v>
      </c>
      <c r="O25">
        <f>[3]Sheet1!C24</f>
        <v>88.469350128152897</v>
      </c>
      <c r="P25">
        <f>[3]Sheet1!D24</f>
        <v>1125.375203741979</v>
      </c>
      <c r="Q25">
        <f>[3]Sheet1!E24</f>
        <v>0</v>
      </c>
    </row>
    <row r="26" spans="1:17" x14ac:dyDescent="0.25">
      <c r="A26">
        <f>[1]Sheet1!A25</f>
        <v>23</v>
      </c>
      <c r="B26">
        <f>[1]Sheet1!B25</f>
        <v>23</v>
      </c>
      <c r="C26">
        <f>[1]Sheet1!C25</f>
        <v>50.787465923472737</v>
      </c>
      <c r="D26">
        <f>[1]Sheet1!D25</f>
        <v>871.70307635462154</v>
      </c>
      <c r="E26">
        <f>[1]Sheet1!E25</f>
        <v>0</v>
      </c>
      <c r="G26">
        <f>[2]Sheet1!A25</f>
        <v>23</v>
      </c>
      <c r="H26">
        <f>[2]Sheet1!B25</f>
        <v>23</v>
      </c>
      <c r="I26">
        <f>[2]Sheet1!C25</f>
        <v>50.787465923472737</v>
      </c>
      <c r="J26">
        <f>[2]Sheet1!D25</f>
        <v>871.70307635462154</v>
      </c>
      <c r="K26">
        <f>[2]Sheet1!E25</f>
        <v>0</v>
      </c>
      <c r="M26">
        <f>[3]Sheet1!A25</f>
        <v>23</v>
      </c>
      <c r="N26">
        <f>[3]Sheet1!B25</f>
        <v>23</v>
      </c>
      <c r="O26">
        <f>[3]Sheet1!C25</f>
        <v>50.787465923472737</v>
      </c>
      <c r="P26">
        <f>[3]Sheet1!D25</f>
        <v>871.70307635462154</v>
      </c>
      <c r="Q26">
        <f>[3]Sheet1!E25</f>
        <v>0</v>
      </c>
    </row>
  </sheetData>
  <mergeCells count="3">
    <mergeCell ref="A1:E1"/>
    <mergeCell ref="G1:K1"/>
    <mergeCell ref="M1:Q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ideias</vt:lpstr>
      <vt:lpstr>DASHBOARD</vt:lpstr>
      <vt:lpstr>lixão kkkk</vt:lpstr>
      <vt:lpstr>SYSTEM CONTROL</vt:lpstr>
      <vt:lpstr>system</vt:lpstr>
      <vt:lpstr>textos</vt:lpstr>
      <vt:lpstr>dynamics</vt:lpstr>
      <vt:lpstr>imagens</vt:lpstr>
      <vt:lpstr>13_bus</vt:lpstr>
      <vt:lpstr>34_bus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Jaime Machado Simoes</dc:creator>
  <cp:lastModifiedBy>Leonardo Jaime Machado Simoes</cp:lastModifiedBy>
  <dcterms:created xsi:type="dcterms:W3CDTF">2022-09-09T18:13:58Z</dcterms:created>
  <dcterms:modified xsi:type="dcterms:W3CDTF">2022-10-06T12:04:31Z</dcterms:modified>
</cp:coreProperties>
</file>