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leorq\Documents\LEO\MASTER UCM DATA SCIENCE, BIG DATA &amp; BUSINESS ANALYTICS\MODULO 3 - Estadística\"/>
    </mc:Choice>
  </mc:AlternateContent>
  <xr:revisionPtr revIDLastSave="0" documentId="13_ncr:1_{40B4CC66-3F55-4C21-A51B-BC4054A1B9C8}" xr6:coauthVersionLast="47" xr6:coauthVersionMax="47" xr10:uidLastSave="{00000000-0000-0000-0000-000000000000}"/>
  <bookViews>
    <workbookView xWindow="28680" yWindow="-120" windowWidth="29040" windowHeight="15720" xr2:uid="{285A7F64-A17F-47FC-AD15-B39B52F7F36B}"/>
  </bookViews>
  <sheets>
    <sheet name="Ejercicio 1" sheetId="1" r:id="rId1"/>
    <sheet name="Ejercicio 2" sheetId="2" r:id="rId2"/>
    <sheet name="Ejercicio 3" sheetId="3" r:id="rId3"/>
  </sheets>
  <definedNames>
    <definedName name="_xlnm._FilterDatabase" localSheetId="0" hidden="1">'Ejercicio 1'!$A$1:$E$101</definedName>
    <definedName name="_xlchart.v1.0" hidden="1">'Ejercicio 1'!$C$1</definedName>
    <definedName name="_xlchart.v1.1" hidden="1">'Ejercicio 1'!$C$2:$C$101</definedName>
    <definedName name="_xlchart.v1.2" hidden="1">'Ejercicio 1'!$D$1</definedName>
    <definedName name="_xlchart.v1.3" hidden="1">'Ejercicio 1'!$D$2:$D$101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54" i="1" l="1"/>
  <c r="I204" i="3" l="1"/>
  <c r="N156" i="3" l="1"/>
  <c r="N149" i="3"/>
  <c r="I17" i="3"/>
  <c r="I12" i="3"/>
  <c r="H41" i="2"/>
  <c r="H62" i="1"/>
  <c r="I13" i="1"/>
  <c r="P271" i="1"/>
  <c r="O388" i="1"/>
  <c r="O386" i="1"/>
  <c r="O274" i="1"/>
  <c r="Q376" i="1"/>
  <c r="Q374"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368" i="1"/>
  <c r="K359" i="1"/>
  <c r="K314" i="1"/>
  <c r="J369" i="1"/>
  <c r="J370" i="1"/>
  <c r="J371" i="1"/>
  <c r="J372" i="1"/>
  <c r="J373" i="1"/>
  <c r="J374" i="1"/>
  <c r="J375" i="1"/>
  <c r="J376" i="1"/>
  <c r="J377" i="1"/>
  <c r="J378" i="1"/>
  <c r="J379" i="1"/>
  <c r="J380" i="1"/>
  <c r="J381" i="1"/>
  <c r="J382" i="1"/>
  <c r="J383" i="1"/>
  <c r="J384" i="1"/>
  <c r="J385" i="1"/>
  <c r="J386" i="1"/>
  <c r="J387" i="1"/>
  <c r="J388" i="1"/>
  <c r="J389" i="1"/>
  <c r="J390" i="1"/>
  <c r="J391" i="1"/>
  <c r="J392" i="1"/>
  <c r="J393" i="1"/>
  <c r="J394" i="1"/>
  <c r="J395" i="1"/>
  <c r="J396" i="1"/>
  <c r="J397" i="1"/>
  <c r="J398" i="1"/>
  <c r="J399" i="1"/>
  <c r="J400" i="1"/>
  <c r="J401" i="1"/>
  <c r="J402" i="1"/>
  <c r="J403" i="1"/>
  <c r="J404" i="1"/>
  <c r="J405" i="1"/>
  <c r="J406" i="1"/>
  <c r="J407" i="1"/>
  <c r="J408" i="1"/>
  <c r="J409" i="1"/>
  <c r="J410" i="1"/>
  <c r="J411" i="1"/>
  <c r="J412" i="1"/>
  <c r="J413" i="1"/>
  <c r="J414" i="1"/>
  <c r="J415" i="1"/>
  <c r="J416" i="1"/>
  <c r="J417" i="1"/>
  <c r="J418" i="1"/>
  <c r="J419" i="1"/>
  <c r="J420" i="1"/>
  <c r="J421" i="1"/>
  <c r="J422" i="1"/>
  <c r="J423" i="1"/>
  <c r="J424" i="1"/>
  <c r="J425" i="1"/>
  <c r="J426" i="1"/>
  <c r="J427" i="1"/>
  <c r="J428" i="1"/>
  <c r="J429" i="1"/>
  <c r="J430" i="1"/>
  <c r="J431" i="1"/>
  <c r="J432" i="1"/>
  <c r="J433" i="1"/>
  <c r="J434" i="1"/>
  <c r="J435" i="1"/>
  <c r="J436" i="1"/>
  <c r="J437" i="1"/>
  <c r="J438" i="1"/>
  <c r="J439" i="1"/>
  <c r="J440" i="1"/>
  <c r="J441" i="1"/>
  <c r="J442" i="1"/>
  <c r="J443" i="1"/>
  <c r="J444" i="1"/>
  <c r="J445" i="1"/>
  <c r="J446" i="1"/>
  <c r="J447" i="1"/>
  <c r="J448" i="1"/>
  <c r="J449" i="1"/>
  <c r="J450" i="1"/>
  <c r="J451" i="1"/>
  <c r="J452" i="1"/>
  <c r="J453" i="1"/>
  <c r="J454" i="1"/>
  <c r="J455" i="1"/>
  <c r="J456" i="1"/>
  <c r="J457" i="1"/>
  <c r="J458" i="1"/>
  <c r="J459" i="1"/>
  <c r="J460" i="1"/>
  <c r="J461" i="1"/>
  <c r="J462" i="1"/>
  <c r="J463" i="1"/>
  <c r="J464" i="1"/>
  <c r="J465" i="1"/>
  <c r="J466" i="1"/>
  <c r="J467" i="1"/>
  <c r="J368" i="1"/>
  <c r="J359"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368" i="1"/>
  <c r="I260" i="1"/>
  <c r="H359"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368" i="1"/>
  <c r="G462"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3" i="1"/>
  <c r="G464" i="1"/>
  <c r="G465" i="1"/>
  <c r="G466" i="1"/>
  <c r="G467" i="1"/>
  <c r="G368" i="1"/>
  <c r="G260"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368" i="1"/>
  <c r="E260" i="1"/>
  <c r="Q371" i="1"/>
  <c r="Q370"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277" i="1"/>
  <c r="E261" i="1"/>
  <c r="D262" i="1"/>
  <c r="O27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J261" i="1"/>
  <c r="J262" i="1"/>
  <c r="J263" i="1"/>
  <c r="J264" i="1"/>
  <c r="J265" i="1"/>
  <c r="J266" i="1"/>
  <c r="J267" i="1"/>
  <c r="J268" i="1"/>
  <c r="J269" i="1"/>
  <c r="J270" i="1"/>
  <c r="J271" i="1"/>
  <c r="J272" i="1"/>
  <c r="J273" i="1"/>
  <c r="J274" i="1"/>
  <c r="J275" i="1"/>
  <c r="J276" i="1"/>
  <c r="J277" i="1"/>
  <c r="J278" i="1"/>
  <c r="J279" i="1"/>
  <c r="J280" i="1"/>
  <c r="J281" i="1"/>
  <c r="J282" i="1"/>
  <c r="J283" i="1"/>
  <c r="J284" i="1"/>
  <c r="J285" i="1"/>
  <c r="J286" i="1"/>
  <c r="J287" i="1"/>
  <c r="J288" i="1"/>
  <c r="J289" i="1"/>
  <c r="J290" i="1"/>
  <c r="J291" i="1"/>
  <c r="J292" i="1"/>
  <c r="J293" i="1"/>
  <c r="J294" i="1"/>
  <c r="J295" i="1"/>
  <c r="J296" i="1"/>
  <c r="J297" i="1"/>
  <c r="J298" i="1"/>
  <c r="J299" i="1"/>
  <c r="J300" i="1"/>
  <c r="J301" i="1"/>
  <c r="J302" i="1"/>
  <c r="J303" i="1"/>
  <c r="J304" i="1"/>
  <c r="J305" i="1"/>
  <c r="J306" i="1"/>
  <c r="J307" i="1"/>
  <c r="J308" i="1"/>
  <c r="J309" i="1"/>
  <c r="J310" i="1"/>
  <c r="J311" i="1"/>
  <c r="J312" i="1"/>
  <c r="J313" i="1"/>
  <c r="J314" i="1"/>
  <c r="J315" i="1"/>
  <c r="J316" i="1"/>
  <c r="J317" i="1"/>
  <c r="J318" i="1"/>
  <c r="J319" i="1"/>
  <c r="J320" i="1"/>
  <c r="J321" i="1"/>
  <c r="J322" i="1"/>
  <c r="J323" i="1"/>
  <c r="J324" i="1"/>
  <c r="J325" i="1"/>
  <c r="J326" i="1"/>
  <c r="J327" i="1"/>
  <c r="J328" i="1"/>
  <c r="J329" i="1"/>
  <c r="J330" i="1"/>
  <c r="J331" i="1"/>
  <c r="J332" i="1"/>
  <c r="J333" i="1"/>
  <c r="J334" i="1"/>
  <c r="J335" i="1"/>
  <c r="J336" i="1"/>
  <c r="J337" i="1"/>
  <c r="J338" i="1"/>
  <c r="J339" i="1"/>
  <c r="J340" i="1"/>
  <c r="J341" i="1"/>
  <c r="J342" i="1"/>
  <c r="J343" i="1"/>
  <c r="J344" i="1"/>
  <c r="J345" i="1"/>
  <c r="J346" i="1"/>
  <c r="J347" i="1"/>
  <c r="J348" i="1"/>
  <c r="J349" i="1"/>
  <c r="J350" i="1"/>
  <c r="J351" i="1"/>
  <c r="J352" i="1"/>
  <c r="J353" i="1"/>
  <c r="J354" i="1"/>
  <c r="J355" i="1"/>
  <c r="J356" i="1"/>
  <c r="J357" i="1"/>
  <c r="J358" i="1"/>
  <c r="J260" i="1"/>
  <c r="I359"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K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P262" i="1"/>
  <c r="P261" i="1"/>
  <c r="D261" i="1"/>
  <c r="D263" i="1"/>
  <c r="D264" i="1"/>
  <c r="D265" i="1"/>
  <c r="D266" i="1"/>
  <c r="D267" i="1"/>
  <c r="D268" i="1"/>
  <c r="D269" i="1"/>
  <c r="D270" i="1"/>
  <c r="D271" i="1"/>
  <c r="D272" i="1"/>
  <c r="D273" i="1"/>
  <c r="D274" i="1"/>
  <c r="D275" i="1"/>
  <c r="D276"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260" i="1"/>
  <c r="P264" i="1" l="1"/>
  <c r="P266" i="1" s="1"/>
  <c r="J7" i="2" l="1"/>
  <c r="I75" i="3"/>
  <c r="I69" i="3"/>
  <c r="I13" i="3"/>
  <c r="I70" i="3"/>
  <c r="I34" i="3"/>
  <c r="I33" i="3" s="1"/>
  <c r="H82" i="1"/>
  <c r="I8" i="1"/>
  <c r="U62" i="1"/>
  <c r="U63" i="1"/>
  <c r="H63" i="1"/>
  <c r="H71" i="1"/>
  <c r="I19" i="1"/>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179" i="3"/>
  <c r="I129" i="3"/>
  <c r="R129" i="3" s="1"/>
  <c r="I128" i="3"/>
  <c r="R128" i="3" s="1"/>
  <c r="I89" i="3"/>
  <c r="I77" i="3"/>
  <c r="I71" i="3"/>
  <c r="I76" i="3"/>
  <c r="I16" i="3"/>
  <c r="H90" i="2"/>
  <c r="H152" i="1"/>
  <c r="L155" i="1" s="1"/>
  <c r="M155" i="1" s="1"/>
  <c r="I11" i="1"/>
  <c r="H115" i="1"/>
  <c r="H114" i="1"/>
  <c r="H113" i="1"/>
  <c r="H84" i="1"/>
  <c r="H83" i="1"/>
  <c r="H72" i="1"/>
  <c r="I24" i="1"/>
  <c r="I23" i="1"/>
  <c r="I21" i="1"/>
  <c r="I20" i="1"/>
  <c r="I12" i="1"/>
  <c r="J11" i="1"/>
  <c r="I10" i="1"/>
  <c r="I9" i="1"/>
  <c r="J22" i="1"/>
  <c r="I22" i="1"/>
  <c r="I81" i="3" l="1"/>
  <c r="I194" i="3"/>
  <c r="I195" i="3"/>
  <c r="K139" i="3"/>
  <c r="I158" i="3" s="1"/>
  <c r="I37" i="3"/>
  <c r="M37" i="3" s="1"/>
  <c r="I24" i="3"/>
  <c r="M23" i="3" s="1"/>
  <c r="I90" i="3"/>
  <c r="I86" i="3" s="1"/>
  <c r="K138" i="3"/>
  <c r="I149" i="3" s="1"/>
  <c r="K11" i="1"/>
  <c r="I14" i="1"/>
  <c r="I239" i="1"/>
  <c r="J239" i="1" s="1"/>
  <c r="L221" i="1"/>
  <c r="M221" i="1" s="1"/>
  <c r="I252" i="1"/>
  <c r="J252" i="1" s="1"/>
  <c r="I209" i="1"/>
  <c r="J209" i="1" s="1"/>
  <c r="L244" i="1"/>
  <c r="M244" i="1" s="1"/>
  <c r="I251" i="1"/>
  <c r="J251" i="1" s="1"/>
  <c r="I235" i="1"/>
  <c r="J235" i="1" s="1"/>
  <c r="I220" i="1"/>
  <c r="J220" i="1" s="1"/>
  <c r="I208" i="1"/>
  <c r="J208" i="1" s="1"/>
  <c r="I197" i="1"/>
  <c r="J197" i="1" s="1"/>
  <c r="I182" i="1"/>
  <c r="J182" i="1" s="1"/>
  <c r="I155" i="1"/>
  <c r="J155" i="1" s="1"/>
  <c r="L243" i="1"/>
  <c r="M243" i="1" s="1"/>
  <c r="L231" i="1"/>
  <c r="M231" i="1" s="1"/>
  <c r="L205" i="1"/>
  <c r="M205" i="1" s="1"/>
  <c r="L194" i="1"/>
  <c r="M194" i="1" s="1"/>
  <c r="L179" i="1"/>
  <c r="M179" i="1" s="1"/>
  <c r="L167" i="1"/>
  <c r="M167" i="1" s="1"/>
  <c r="L156" i="1"/>
  <c r="M156" i="1" s="1"/>
  <c r="I224" i="1"/>
  <c r="J224" i="1" s="1"/>
  <c r="I172" i="1"/>
  <c r="J172" i="1" s="1"/>
  <c r="L183" i="1"/>
  <c r="M183" i="1" s="1"/>
  <c r="I223" i="1"/>
  <c r="J223" i="1" s="1"/>
  <c r="I186" i="1"/>
  <c r="J186" i="1" s="1"/>
  <c r="I159" i="1"/>
  <c r="J159" i="1" s="1"/>
  <c r="L217" i="1"/>
  <c r="M217" i="1" s="1"/>
  <c r="L206" i="1"/>
  <c r="M206" i="1" s="1"/>
  <c r="L180" i="1"/>
  <c r="M180" i="1" s="1"/>
  <c r="L168" i="1"/>
  <c r="M168" i="1" s="1"/>
  <c r="L157" i="1"/>
  <c r="M157" i="1" s="1"/>
  <c r="I250" i="1"/>
  <c r="J250" i="1" s="1"/>
  <c r="I234" i="1"/>
  <c r="J234" i="1" s="1"/>
  <c r="I219" i="1"/>
  <c r="J219" i="1" s="1"/>
  <c r="I207" i="1"/>
  <c r="J207" i="1" s="1"/>
  <c r="I193" i="1"/>
  <c r="J193" i="1" s="1"/>
  <c r="I170" i="1"/>
  <c r="J170" i="1" s="1"/>
  <c r="L154" i="1"/>
  <c r="M154" i="1" s="1"/>
  <c r="L228" i="1"/>
  <c r="M228" i="1" s="1"/>
  <c r="L216" i="1"/>
  <c r="M216" i="1" s="1"/>
  <c r="L201" i="1"/>
  <c r="M201" i="1" s="1"/>
  <c r="L190" i="1"/>
  <c r="M190" i="1" s="1"/>
  <c r="L164" i="1"/>
  <c r="M164" i="1" s="1"/>
  <c r="I198" i="1"/>
  <c r="J198" i="1" s="1"/>
  <c r="L247" i="1"/>
  <c r="M247" i="1" s="1"/>
  <c r="L210" i="1"/>
  <c r="M210" i="1" s="1"/>
  <c r="L158" i="1"/>
  <c r="M158" i="1" s="1"/>
  <c r="I246" i="1"/>
  <c r="J246" i="1" s="1"/>
  <c r="I230" i="1"/>
  <c r="J230" i="1" s="1"/>
  <c r="I204" i="1"/>
  <c r="J204" i="1" s="1"/>
  <c r="I192" i="1"/>
  <c r="J192" i="1" s="1"/>
  <c r="I181" i="1"/>
  <c r="J181" i="1" s="1"/>
  <c r="I166" i="1"/>
  <c r="J166" i="1" s="1"/>
  <c r="L253" i="1"/>
  <c r="M253" i="1" s="1"/>
  <c r="L242" i="1"/>
  <c r="M242" i="1" s="1"/>
  <c r="L227" i="1"/>
  <c r="M227" i="1" s="1"/>
  <c r="L215" i="1"/>
  <c r="M215" i="1" s="1"/>
  <c r="L189" i="1"/>
  <c r="M189" i="1" s="1"/>
  <c r="L178" i="1"/>
  <c r="M178" i="1" s="1"/>
  <c r="L163" i="1"/>
  <c r="M163" i="1" s="1"/>
  <c r="I236" i="1"/>
  <c r="J236" i="1" s="1"/>
  <c r="I171" i="1"/>
  <c r="J171" i="1" s="1"/>
  <c r="L232" i="1"/>
  <c r="M232" i="1" s="1"/>
  <c r="I245" i="1"/>
  <c r="J245" i="1" s="1"/>
  <c r="I218" i="1"/>
  <c r="J218" i="1" s="1"/>
  <c r="I203" i="1"/>
  <c r="J203" i="1" s="1"/>
  <c r="I191" i="1"/>
  <c r="J191" i="1" s="1"/>
  <c r="I177" i="1"/>
  <c r="J177" i="1" s="1"/>
  <c r="L249" i="1"/>
  <c r="M249" i="1" s="1"/>
  <c r="L238" i="1"/>
  <c r="M238" i="1" s="1"/>
  <c r="L212" i="1"/>
  <c r="M212" i="1" s="1"/>
  <c r="L200" i="1"/>
  <c r="M200" i="1" s="1"/>
  <c r="L185" i="1"/>
  <c r="M185" i="1" s="1"/>
  <c r="L174" i="1"/>
  <c r="M174" i="1" s="1"/>
  <c r="I241" i="1"/>
  <c r="J241" i="1" s="1"/>
  <c r="I214" i="1"/>
  <c r="J214" i="1" s="1"/>
  <c r="I188" i="1"/>
  <c r="J188" i="1" s="1"/>
  <c r="I165" i="1"/>
  <c r="J165" i="1" s="1"/>
  <c r="L237" i="1"/>
  <c r="M237" i="1" s="1"/>
  <c r="L226" i="1"/>
  <c r="M226" i="1" s="1"/>
  <c r="L211" i="1"/>
  <c r="M211" i="1" s="1"/>
  <c r="L199" i="1"/>
  <c r="M199" i="1" s="1"/>
  <c r="L173" i="1"/>
  <c r="M173" i="1" s="1"/>
  <c r="L162" i="1"/>
  <c r="M162" i="1" s="1"/>
  <c r="I213" i="1"/>
  <c r="J213" i="1" s="1"/>
  <c r="I160" i="1"/>
  <c r="J160" i="1" s="1"/>
  <c r="L195" i="1"/>
  <c r="M195" i="1" s="1"/>
  <c r="I229" i="1"/>
  <c r="J229" i="1" s="1"/>
  <c r="I176" i="1"/>
  <c r="J176" i="1" s="1"/>
  <c r="K22" i="1"/>
  <c r="I240" i="1"/>
  <c r="J240" i="1" s="1"/>
  <c r="I225" i="1"/>
  <c r="J225" i="1" s="1"/>
  <c r="I202" i="1"/>
  <c r="J202" i="1" s="1"/>
  <c r="I187" i="1"/>
  <c r="J187" i="1" s="1"/>
  <c r="I175" i="1"/>
  <c r="J175" i="1" s="1"/>
  <c r="I161" i="1"/>
  <c r="J161" i="1" s="1"/>
  <c r="L248" i="1"/>
  <c r="M248" i="1" s="1"/>
  <c r="L233" i="1"/>
  <c r="M233" i="1" s="1"/>
  <c r="L222" i="1"/>
  <c r="M222" i="1" s="1"/>
  <c r="L196" i="1"/>
  <c r="M196" i="1" s="1"/>
  <c r="L184" i="1"/>
  <c r="M184" i="1" s="1"/>
  <c r="L169" i="1"/>
  <c r="M169" i="1" s="1"/>
  <c r="I249" i="1"/>
  <c r="J249" i="1" s="1"/>
  <c r="I243" i="1"/>
  <c r="J243" i="1" s="1"/>
  <c r="I238" i="1"/>
  <c r="J238" i="1" s="1"/>
  <c r="I233" i="1"/>
  <c r="J233" i="1" s="1"/>
  <c r="I227" i="1"/>
  <c r="J227" i="1" s="1"/>
  <c r="I222" i="1"/>
  <c r="J222" i="1" s="1"/>
  <c r="I217" i="1"/>
  <c r="J217" i="1" s="1"/>
  <c r="I211" i="1"/>
  <c r="J211" i="1" s="1"/>
  <c r="I206" i="1"/>
  <c r="J206" i="1" s="1"/>
  <c r="I201" i="1"/>
  <c r="J201" i="1" s="1"/>
  <c r="I195" i="1"/>
  <c r="J195" i="1" s="1"/>
  <c r="I190" i="1"/>
  <c r="J190" i="1" s="1"/>
  <c r="I185" i="1"/>
  <c r="J185" i="1" s="1"/>
  <c r="I179" i="1"/>
  <c r="J179" i="1" s="1"/>
  <c r="I174" i="1"/>
  <c r="J174" i="1" s="1"/>
  <c r="I169" i="1"/>
  <c r="J169" i="1" s="1"/>
  <c r="I163" i="1"/>
  <c r="J163" i="1" s="1"/>
  <c r="I158" i="1"/>
  <c r="J158" i="1" s="1"/>
  <c r="L251" i="1"/>
  <c r="M251" i="1" s="1"/>
  <c r="L246" i="1"/>
  <c r="M246" i="1" s="1"/>
  <c r="L235" i="1"/>
  <c r="M235" i="1" s="1"/>
  <c r="L230" i="1"/>
  <c r="M230" i="1" s="1"/>
  <c r="L219" i="1"/>
  <c r="M219" i="1" s="1"/>
  <c r="L214" i="1"/>
  <c r="M214" i="1" s="1"/>
  <c r="L203" i="1"/>
  <c r="M203" i="1" s="1"/>
  <c r="L198" i="1"/>
  <c r="M198" i="1" s="1"/>
  <c r="L187" i="1"/>
  <c r="M187" i="1" s="1"/>
  <c r="L182" i="1"/>
  <c r="M182" i="1" s="1"/>
  <c r="L171" i="1"/>
  <c r="M171" i="1" s="1"/>
  <c r="L166" i="1"/>
  <c r="M166" i="1" s="1"/>
  <c r="I248" i="1"/>
  <c r="J248" i="1" s="1"/>
  <c r="I232" i="1"/>
  <c r="J232" i="1" s="1"/>
  <c r="I216" i="1"/>
  <c r="J216" i="1" s="1"/>
  <c r="I200" i="1"/>
  <c r="J200" i="1" s="1"/>
  <c r="I184" i="1"/>
  <c r="J184" i="1" s="1"/>
  <c r="I168" i="1"/>
  <c r="J168" i="1" s="1"/>
  <c r="I157" i="1"/>
  <c r="J157" i="1" s="1"/>
  <c r="L245" i="1"/>
  <c r="M245" i="1" s="1"/>
  <c r="L240" i="1"/>
  <c r="M240" i="1" s="1"/>
  <c r="L229" i="1"/>
  <c r="M229" i="1" s="1"/>
  <c r="L224" i="1"/>
  <c r="M224" i="1" s="1"/>
  <c r="L213" i="1"/>
  <c r="M213" i="1" s="1"/>
  <c r="L208" i="1"/>
  <c r="M208" i="1" s="1"/>
  <c r="L197" i="1"/>
  <c r="M197" i="1" s="1"/>
  <c r="L192" i="1"/>
  <c r="M192" i="1" s="1"/>
  <c r="L181" i="1"/>
  <c r="M181" i="1" s="1"/>
  <c r="L176" i="1"/>
  <c r="M176" i="1" s="1"/>
  <c r="L165" i="1"/>
  <c r="M165" i="1" s="1"/>
  <c r="L160" i="1"/>
  <c r="M160" i="1" s="1"/>
  <c r="I253" i="1"/>
  <c r="J253" i="1" s="1"/>
  <c r="I247" i="1"/>
  <c r="J247" i="1" s="1"/>
  <c r="I242" i="1"/>
  <c r="J242" i="1" s="1"/>
  <c r="I237" i="1"/>
  <c r="J237" i="1" s="1"/>
  <c r="I231" i="1"/>
  <c r="J231" i="1" s="1"/>
  <c r="I226" i="1"/>
  <c r="J226" i="1" s="1"/>
  <c r="I221" i="1"/>
  <c r="J221" i="1" s="1"/>
  <c r="I215" i="1"/>
  <c r="J215" i="1" s="1"/>
  <c r="I210" i="1"/>
  <c r="J210" i="1" s="1"/>
  <c r="I205" i="1"/>
  <c r="J205" i="1" s="1"/>
  <c r="I199" i="1"/>
  <c r="J199" i="1" s="1"/>
  <c r="I194" i="1"/>
  <c r="J194" i="1" s="1"/>
  <c r="I189" i="1"/>
  <c r="J189" i="1" s="1"/>
  <c r="I183" i="1"/>
  <c r="J183" i="1" s="1"/>
  <c r="I178" i="1"/>
  <c r="J178" i="1" s="1"/>
  <c r="I173" i="1"/>
  <c r="J173" i="1" s="1"/>
  <c r="I167" i="1"/>
  <c r="J167" i="1" s="1"/>
  <c r="I162" i="1"/>
  <c r="J162" i="1" s="1"/>
  <c r="I156" i="1"/>
  <c r="J156" i="1" s="1"/>
  <c r="L250" i="1"/>
  <c r="M250" i="1" s="1"/>
  <c r="L239" i="1"/>
  <c r="M239" i="1" s="1"/>
  <c r="L234" i="1"/>
  <c r="M234" i="1" s="1"/>
  <c r="L223" i="1"/>
  <c r="M223" i="1" s="1"/>
  <c r="L218" i="1"/>
  <c r="M218" i="1" s="1"/>
  <c r="L207" i="1"/>
  <c r="M207" i="1" s="1"/>
  <c r="L202" i="1"/>
  <c r="M202" i="1" s="1"/>
  <c r="L191" i="1"/>
  <c r="M191" i="1" s="1"/>
  <c r="L186" i="1"/>
  <c r="M186" i="1" s="1"/>
  <c r="L175" i="1"/>
  <c r="M175" i="1" s="1"/>
  <c r="L170" i="1"/>
  <c r="M170" i="1" s="1"/>
  <c r="L159" i="1"/>
  <c r="M159" i="1" s="1"/>
  <c r="J154" i="1"/>
  <c r="I244" i="1"/>
  <c r="J244" i="1" s="1"/>
  <c r="I228" i="1"/>
  <c r="J228" i="1" s="1"/>
  <c r="I212" i="1"/>
  <c r="J212" i="1" s="1"/>
  <c r="I196" i="1"/>
  <c r="J196" i="1" s="1"/>
  <c r="I180" i="1"/>
  <c r="J180" i="1" s="1"/>
  <c r="I164" i="1"/>
  <c r="J164" i="1" s="1"/>
  <c r="L252" i="1"/>
  <c r="M252" i="1" s="1"/>
  <c r="L241" i="1"/>
  <c r="M241" i="1" s="1"/>
  <c r="L236" i="1"/>
  <c r="M236" i="1" s="1"/>
  <c r="L225" i="1"/>
  <c r="M225" i="1" s="1"/>
  <c r="L220" i="1"/>
  <c r="M220" i="1" s="1"/>
  <c r="L209" i="1"/>
  <c r="M209" i="1" s="1"/>
  <c r="L204" i="1"/>
  <c r="M204" i="1" s="1"/>
  <c r="L193" i="1"/>
  <c r="M193" i="1" s="1"/>
  <c r="L188" i="1"/>
  <c r="M188" i="1" s="1"/>
  <c r="L177" i="1"/>
  <c r="M177" i="1" s="1"/>
  <c r="L172" i="1"/>
  <c r="M172" i="1" s="1"/>
  <c r="L161" i="1"/>
  <c r="M161" i="1" s="1"/>
  <c r="I94" i="3"/>
  <c r="I25" i="1"/>
  <c r="I159" i="3" l="1"/>
  <c r="I150" i="3"/>
  <c r="I198" i="3"/>
  <c r="I97" i="3"/>
  <c r="M24" i="3"/>
  <c r="M36" i="3"/>
  <c r="I98" i="3"/>
</calcChain>
</file>

<file path=xl/sharedStrings.xml><?xml version="1.0" encoding="utf-8"?>
<sst xmlns="http://schemas.openxmlformats.org/spreadsheetml/2006/main" count="277" uniqueCount="195">
  <si>
    <t>Edad</t>
  </si>
  <si>
    <t>Presion sistólica antes</t>
  </si>
  <si>
    <t>Presión sistólica después</t>
  </si>
  <si>
    <t>Grupo</t>
  </si>
  <si>
    <t>Colesterol total</t>
  </si>
  <si>
    <t>a) Obtener, usando algún programa estadístico, las medidas de centralización y dispersión para cada uno de los grupos de control de la variable (grupo 1 y grupo 2) que mide la presión sistólica antes de la toma del medicamento e indica si la media en cada uno de estos grupos puede considerarse representativa a partir de los datos obtenidos</t>
  </si>
  <si>
    <t xml:space="preserve">Grupo 1 </t>
  </si>
  <si>
    <t xml:space="preserve">Media Aritmetica </t>
  </si>
  <si>
    <t>Mediana</t>
  </si>
  <si>
    <t>Moda</t>
  </si>
  <si>
    <t xml:space="preserve">Rango </t>
  </si>
  <si>
    <t>Varianza</t>
  </si>
  <si>
    <t>Desviación Estándar</t>
  </si>
  <si>
    <t xml:space="preserve">Coeficiente de Variación </t>
  </si>
  <si>
    <t>Ejercicio 1:</t>
  </si>
  <si>
    <t xml:space="preserve">Grupo 2 </t>
  </si>
  <si>
    <t>Grupo 2:</t>
  </si>
  <si>
    <t>b) Estudiar la simetría y la curtosis del nivel de presión sistólica en los pacientes del segundo grupo para cada una de las mediciones de la hipertensión que aparecen en la tabla.</t>
  </si>
  <si>
    <t xml:space="preserve">Simetria </t>
  </si>
  <si>
    <t>La Asimetria en el segundo grupo a primera vista podemos ver que en la columna de (Presión Sistolica Antes) a partir del ejercicio anterior con respecto a la media y la mediana, la media es superior a la mediana, por lo tanto, estariamos hablando de una asimetría positiva.</t>
  </si>
  <si>
    <t>Curtosis</t>
  </si>
  <si>
    <t>c) Indicar para cada una de las variables relacionadas con la medición de la presión sistólica que aparecen en el fichero el valor de los cuartiles y su significado y obtener el box-plot (diagrama de cajas) correspondiente. Estudiar la presencia de valores atípicos.</t>
  </si>
  <si>
    <t>Primer Cuartil Q1</t>
  </si>
  <si>
    <t>Presión Sistólica Antes</t>
  </si>
  <si>
    <t>Segundo Cuartil Q2</t>
  </si>
  <si>
    <t>Tercer Cuartil</t>
  </si>
  <si>
    <t>Presión Sistólica después</t>
  </si>
  <si>
    <t xml:space="preserve">Tercer Cuartil </t>
  </si>
  <si>
    <t xml:space="preserve">El significado de estos valores, es que el primer cuartil Q1 nos quiere decir que el 25% de los datos de la presion sistolica antes es igual o inferior a 118, el segundo cuartil Q2 o mediana, donde el 50% de los datos es igual o inferior a 125, ubicandose justo en el medio de los datos cuando estan ordenados y el tercer cuartil Q3, donde el 75% de los datos es igual o inferior a 135. </t>
  </si>
  <si>
    <t xml:space="preserve"> </t>
  </si>
  <si>
    <t xml:space="preserve">El significado de estos valores, es que el primer cuartil Q1 nos quiere decir que el 25% de los datos de la presion sistolica antes es igual o inferior a 115, el segundo cuartil Q2 o mediana, donde el 50% de los datos es igual o inferior a 120, ubicandose justo en el medio de los datos cuando estan ordenados y el tercer cuartil Q3, donde el 75% de los datos es igual o inferior a 131,75. </t>
  </si>
  <si>
    <t>En el grupo de Presión Sistólica Después podemos observar atraves del diagrama de cajas que tenemos 4 valores atipico o raros que se encuentran fuera de nuestros limites para ambos grupos (grupo 1 y grupo2 de esta variable)</t>
  </si>
  <si>
    <t>d) Estudiar la normalidad de los datos de las variables relacionadas com la medición de la presión sistólica.</t>
  </si>
  <si>
    <t>n</t>
  </si>
  <si>
    <t>j</t>
  </si>
  <si>
    <t>Xj</t>
  </si>
  <si>
    <t>(j-0,5)/n</t>
  </si>
  <si>
    <t>Zj</t>
  </si>
  <si>
    <t>Yj</t>
  </si>
  <si>
    <t>Podemos concluir que la variable de Presion sistolica antes aparentemente se distribuyen de manera similar a una distribucion normal, sin embargo para la variable de Presion sistolica despues, los puntos se desvian ligeramente de la recta, indicando que tal vez no siguen una distribucion normal. Pero necesitamos de otros metodos estadisticos para tener una evalucion mas completa.</t>
  </si>
  <si>
    <t>a) Estudiar la relación lineal existente entre estas dos variables de estudio.</t>
  </si>
  <si>
    <t>Coeficiente de Correlación</t>
  </si>
  <si>
    <t>Variable X</t>
  </si>
  <si>
    <t>Colesterol Total</t>
  </si>
  <si>
    <t xml:space="preserve">Variable Y </t>
  </si>
  <si>
    <t>Presion Sistolica Despues</t>
  </si>
  <si>
    <t>b) Obtener un modelo linear que explica la presión sistólica del paciente joven a los 60 minutos de ingerir el medicamento en función de su colesterol total y realizar la estimación para un paciente del grupo 1 (joven) cuyo colesterol total es de 105 mg/Dl</t>
  </si>
  <si>
    <t>Nuestro modelo linear presentado en el anterior ejercicio atraves del grafico fue Y= 0,6076x + 6,1600</t>
  </si>
  <si>
    <t>Y = 0,6076x + 6,1699</t>
  </si>
  <si>
    <t>Ahora debemos sustituir para realizar la estimación para un paciente joven cuyo colesterol total es de 105 mg/Dl</t>
  </si>
  <si>
    <t>Y = mx + b</t>
  </si>
  <si>
    <t>Y es la presión sistolica del paciente joven a los 60 minutos</t>
  </si>
  <si>
    <t>X es el colesterol total</t>
  </si>
  <si>
    <t xml:space="preserve">m es la pediente de la linea </t>
  </si>
  <si>
    <t xml:space="preserve">b es la interseccion en el eje Y </t>
  </si>
  <si>
    <t>Y =</t>
  </si>
  <si>
    <t>y=</t>
  </si>
  <si>
    <t xml:space="preserve">Por lo tanto, segun el modelo lineal ajustado, la estimacion sistolica para un paciente del grupo 1 con un colesterol total de 105 mg/Dl sería aproximadamente 69,9679 mmHg a los 60 minutos despues de ingerir el medicamente </t>
  </si>
  <si>
    <t>c) Qué tanto por ciento de la presion sistolica del paciente joven a los 60 minutos de ingerir el medicamento no queda explicado por el anterior modelo? Comó podrías mejorar el modelo?</t>
  </si>
  <si>
    <t>R^2</t>
  </si>
  <si>
    <t>A través de nuestro grafico del ejercicio A, donde obtuvimos la ecuacion del modelo lineal y el Cálculo de R^2</t>
  </si>
  <si>
    <t xml:space="preserve">La bondad de ajuste del modelo se evalúa a través de varias métricas, podemos decir que una de ellas es el Coeficiente de Determinación (R^2). Nuestro R^2 en este caso es de 0,5885. Por lo que es un 58,85% de la variabilidad en la presión sistolica del paciente joven a los 60 minutos es explicada por el modelo lineal ajustado. Es decir que el 41,15% de la variabilidad no queda explicada por el modelo, por lo que se sugiere que hay otros factores o variables que podrian contribuir a la presion sistolica  y no estan considerado en el modelo actual. En cuanto a sugerencias o mejoras del modelo, podria decir que considerar terminos no lineales o explorar otras variables relevantes y la nomalidad. </t>
  </si>
  <si>
    <t>d) Si aumentásemos el colesterol de un paciente en 5 mg/Dl. Qué variación experimentaría su presión sistólica después de 60 minutos de ingerir el medicamento?</t>
  </si>
  <si>
    <t>Podemos utilizar la interpretación de los coeficientes en la ecuación del modelo lineal.</t>
  </si>
  <si>
    <t>En nuestro ejercicio, si aumentamos el colesterol total (x) en 5 mg/Dl, seria aproximadamente:</t>
  </si>
  <si>
    <t>y = 0,6076 * 5</t>
  </si>
  <si>
    <t xml:space="preserve">y= </t>
  </si>
  <si>
    <t>Por lo tanto, segun el modelo lineal, se esperaria que la presion sistolica despues de 60 minutos aumentase en aproximadamente en 3,038 por cada aumento de 5 mg/Dl en el colesterol total</t>
  </si>
  <si>
    <t>Intervarlo Confianza</t>
  </si>
  <si>
    <t>Z=</t>
  </si>
  <si>
    <t>alpha=</t>
  </si>
  <si>
    <t>Intervarlo de Confianza</t>
  </si>
  <si>
    <t>Limite superior</t>
  </si>
  <si>
    <t>Limite Inferior</t>
  </si>
  <si>
    <t>a) Se quiere estudiar si se puede admitir que la presión sistolica media en el momento de la ingestión de la poblacion adulta (grupo 2) es 130 mm de Hg. Obtener el intervalo de confianza al 95% y al 99% para el nivel medio de presion sistolica antes de la toma del medicamento en el grupo de los adultos y posteriormente contesta a la cuestion planteada con los resultado obtenidos o mediante un contraste de hipótesis.</t>
  </si>
  <si>
    <t>Para el 95%</t>
  </si>
  <si>
    <t>Para el 99%</t>
  </si>
  <si>
    <t>Conclusión:</t>
  </si>
  <si>
    <t>Hipotesis nula (H0): La presion sistolica media es igual a 130 mm Hg.</t>
  </si>
  <si>
    <t>Hipotesis alternativa (H1): la presion sistolica media no es igual a 130 o es diferente de 130 mm Hg</t>
  </si>
  <si>
    <t>b) Obtener el intervalo de confianza al 95% para la diferencia de medias en la presion sistolica entre adultos y jovenes despues de la ingestion del medicamento. Se puede concluir que después de la ingesta del medicamento la presión sistólica media de la población es distinta dependiendo de la edad?</t>
  </si>
  <si>
    <t xml:space="preserve">Presion Sistolica Despues </t>
  </si>
  <si>
    <t>Grupo 1 (Jovenes)</t>
  </si>
  <si>
    <t>Media Aritmetica</t>
  </si>
  <si>
    <t>Desviacion Estandar</t>
  </si>
  <si>
    <t>Grupo 2 (Adultos)</t>
  </si>
  <si>
    <t xml:space="preserve">N </t>
  </si>
  <si>
    <t>N</t>
  </si>
  <si>
    <t>Error Estándar (SE)</t>
  </si>
  <si>
    <t xml:space="preserve">Intervalo de Confianza </t>
  </si>
  <si>
    <t xml:space="preserve">Probabilidad </t>
  </si>
  <si>
    <t>Grados de libertad</t>
  </si>
  <si>
    <t xml:space="preserve">Valor Critico T </t>
  </si>
  <si>
    <t xml:space="preserve">Intervalo de confianza </t>
  </si>
  <si>
    <t xml:space="preserve">Diferencia de medias </t>
  </si>
  <si>
    <t>Intervalo Confianza</t>
  </si>
  <si>
    <t>Limite Superior</t>
  </si>
  <si>
    <t xml:space="preserve">Dado que el intervalo de confianza para la diferencia de medias incluye el cero, no hay suficiente evidencia estadistica para afirmar que la diferencia de medias es diferente de cero. No podemos concluir que haya un diferencia significativa en las presiones sistolicas despues de la ingestion del medicamento entre los grupos de jóvenes y adultos. </t>
  </si>
  <si>
    <t xml:space="preserve">Según los datos disponibles y el nivel de confianza del 95%, no hay una diferencia significativa en cómo el medicamento afecta la presion sistollica entre los grupos de jovenes y adultos. </t>
  </si>
  <si>
    <t>c) Se quiere estudiar la proporcion de la poblacion com una presion sistolica inicial igual o superior a 130 mm de Hg (prehipertension). A partir de la muestra del fichero (tomando todos los datos de presion sistolica antes de la toma del medicamento) obtener un intervalo de confianza al 99% de la proporcion de la poblacion con hipertension y contrastar la hipotesis que el porcentaje de la poblacion con presion sistolica superior o igual a 130 mm de Hg es 0,30 con nivel de significacion del 5%.</t>
  </si>
  <si>
    <t>Grupo 1</t>
  </si>
  <si>
    <t>Grupo 2</t>
  </si>
  <si>
    <t>N grupo 1</t>
  </si>
  <si>
    <t>N grupo 2</t>
  </si>
  <si>
    <t>Error Estándar de la Proporcion del Grupo 1</t>
  </si>
  <si>
    <t>Error Estándar de la Proporcion del Grupo 2</t>
  </si>
  <si>
    <t>Intervalo de Confianza para el Grupo 1</t>
  </si>
  <si>
    <t xml:space="preserve">Limite inferior </t>
  </si>
  <si>
    <t xml:space="preserve">Proporcion con respecto al tamaño total de la muestra del grupo 2 </t>
  </si>
  <si>
    <t xml:space="preserve">Proporcion con respecto al tamaño total de la muestra del grupo 1 </t>
  </si>
  <si>
    <t xml:space="preserve">valor-t </t>
  </si>
  <si>
    <t xml:space="preserve">Limite Superior </t>
  </si>
  <si>
    <t>valor-t</t>
  </si>
  <si>
    <t>Intervalo de confianza para el grupo 2</t>
  </si>
  <si>
    <t>Proporcion de la muestra superior o igual a 130 mm de Hg</t>
  </si>
  <si>
    <t>n-1</t>
  </si>
  <si>
    <t xml:space="preserve">En el grupo 1, el 22,4% al 22,6% de la muestra tiene una presion sistolica inicial igual o superior a 130 mm Hg. Y en el grupo 2, el 43,3% al 43,4% de la muestra tiene una presion sistolica inicial igual o superior a 130 mm Hg. </t>
  </si>
  <si>
    <t>Es relevante tener en cuenta que el tamaño de la muestra puede influir en la variabilidad de las estimaciones, y en este caso, el grupo 2 su tamaño de muestra es considerablemente mayor podria haber contribuido a la presion de la proporcion estimada</t>
  </si>
  <si>
    <t>Cuantas veces aparece 130 en cada grupo?</t>
  </si>
  <si>
    <t xml:space="preserve">Errores Estandar de las proporciones en los grupos </t>
  </si>
  <si>
    <t>d) (VOLUNTARIO) Por último, se quiere estudiar la eficacia del medicamento en la población adulta. Existe variacion significativa de la presion sistolica despues de la toma del medicamento en la poblacion del grupo 2? Plantea el correspondiente contraste de hipotesis considerando un nivel de significacion del 5%. Ayuda: Para contestar a la pregunta has de considerar la series de datos obtenidas a partir de las diferencias entre la presion sistolica antes de la toma y la presion sistolica al cabo de 60 minutos en el grupo de los adultos (contraste de muestras emparejadas).</t>
  </si>
  <si>
    <t>Contraste de Hipótesis para la Eficiencia del Medicamento en la Población Adulta (Grupo 2):</t>
  </si>
  <si>
    <t>Ud = 0</t>
  </si>
  <si>
    <t xml:space="preserve">Ud =/ 0 </t>
  </si>
  <si>
    <t xml:space="preserve">Nivel de Significación </t>
  </si>
  <si>
    <t xml:space="preserve">Hipótesis Nula (H0) </t>
  </si>
  <si>
    <t xml:space="preserve">Hipótesis Alternativa (H1) </t>
  </si>
  <si>
    <t xml:space="preserve">Diferencia </t>
  </si>
  <si>
    <t xml:space="preserve">Estadistico t </t>
  </si>
  <si>
    <t>Calculo el Valor p</t>
  </si>
  <si>
    <t>Grados de Libertad = 60-1 =</t>
  </si>
  <si>
    <t>Con respecto al analisis del contraste de hipotesis para evaluar la eficacia del medicamento en la poblacion adulta del grupo 2, he encontrado evidencia estadistica significativa que respalda la variacion en la presion sistolica despues de la toma del medicamente. Con un nivel de significacion del 5%, el valor p obtenido fue bastante bajo 0,000363118, lo que nos lleva a rechazar la hipotesis nula que afirmaba la inexistencia de variacion significativa. La media aritmetica negativa sugiere una disminucion en la presion sistolica despues del tratamiento en el grupo 2. Por ultimo podemos concluir que el medicamento ha tenido un impacto significativo en la presion sistolica de esta población, respaldando la eficacia del tratamiento.</t>
  </si>
  <si>
    <t>Presion Sistolica Antes</t>
  </si>
  <si>
    <t>Distribución Platicúrtica</t>
  </si>
  <si>
    <t>Distribución Leptocúrtica</t>
  </si>
  <si>
    <t>Promedio</t>
  </si>
  <si>
    <t>Media Arimetica</t>
  </si>
  <si>
    <t xml:space="preserve">Presion sistolica despues </t>
  </si>
  <si>
    <t>Ejercicio 2:</t>
  </si>
  <si>
    <t>Ejercicio 3:</t>
  </si>
  <si>
    <t>Nota: Segun mi conocimiento de las aulas de clase, X &gt; Me, donde si la media es mayor que la mediana, tomaria como conclusion que la asimetria es positiva, pero aca en excel me da un resultado ligeramente negativo, por lo que si es negativa quiere decir que es una asimetria negativa o asimetria a la izquierda</t>
  </si>
  <si>
    <t>Desviación Típica</t>
  </si>
  <si>
    <t>Q-Q Plot</t>
  </si>
  <si>
    <t>Un coeficiente de correlación cercano a 1 o -1 indica una fuerte relación lineal. Por lo tanto, en este caso se encuentra cercano a uno de los extremos (1), por lo que tiene una alta relación lineal positiva entre ambas variables.</t>
  </si>
  <si>
    <t>En esta ecuación, el coeficiente asociado con X (el coeficiente de pendiente) es 0,6076. La interpretación de este coeficiente es la variacion en Y (Presion sistolica despues de de 60 minutos) por cada unidad de cambio en X (colesterol total).</t>
  </si>
  <si>
    <t>Para el intervalo de confianza al 95%, podemos decir que el intervalo de confianza esta entre 123,96905 hasta 130,99761. Al incluir el valor hipotético de 130 mmHg en este intervalo, no contamos com suficiente evidencia para rechazar la hipótesis bula a un nivel de confianza del 95%. Por lo tanto, no podemos afirmar con confianza que la presión sistólica media en el momento de la ingestión en la poblacion adulta difiere significamente de 130 mm Hg.</t>
  </si>
  <si>
    <t xml:space="preserve">Para el intervalo de confianza al 99%, podemos decir que el intervalo de confianza esta entre 122,86479 hasta 132,10188. El valor hipotetico de 130 mm Hg esta dentro de este intervalo, lo que nos dice que no hay evidencia suficiente para rechazar la hipotesis nula a un nivel de confianza del 99%. La presion sistolica media en el momento de la ingestion en la poblacion adulta no se puede afirmar con confianza que difiere de 130 mmHg </t>
  </si>
  <si>
    <t>Promedio Presion Antes</t>
  </si>
  <si>
    <t>p-value</t>
  </si>
  <si>
    <t>2i-1</t>
  </si>
  <si>
    <t>x</t>
  </si>
  <si>
    <t>s</t>
  </si>
  <si>
    <t>Zi</t>
  </si>
  <si>
    <t>Zi INV</t>
  </si>
  <si>
    <t>P(Zi)</t>
  </si>
  <si>
    <t>P(Zi INV)</t>
  </si>
  <si>
    <t>LN(P(Zi))</t>
  </si>
  <si>
    <t>LN(1-P(Zi INV))</t>
  </si>
  <si>
    <t xml:space="preserve">si </t>
  </si>
  <si>
    <t>si</t>
  </si>
  <si>
    <t>AD c</t>
  </si>
  <si>
    <t>a</t>
  </si>
  <si>
    <t>0.1</t>
  </si>
  <si>
    <t>0.05</t>
  </si>
  <si>
    <t>0.025</t>
  </si>
  <si>
    <t>0.01</t>
  </si>
  <si>
    <t>VALOR ANDERSON DARLING CALCULADO</t>
  </si>
  <si>
    <t>AD t</t>
  </si>
  <si>
    <t>ANDERSON DARLING CRITICO</t>
  </si>
  <si>
    <t>0.632</t>
  </si>
  <si>
    <t>0.751</t>
  </si>
  <si>
    <t>0.870</t>
  </si>
  <si>
    <t>1.029</t>
  </si>
  <si>
    <t>&gt;0.1</t>
  </si>
  <si>
    <t>AD '</t>
  </si>
  <si>
    <t xml:space="preserve">Test Anderson Darling </t>
  </si>
  <si>
    <t>Promedio Presion despues</t>
  </si>
  <si>
    <t>desviacion estandar</t>
  </si>
  <si>
    <t xml:space="preserve">Hay evidencia para rechazar la hipotesis nula por lo que hay cierta probabilidad de que estos datos no se ajusten a una distribucion normal, ya que AD c = 0.75862481 es mayor que 0.751 a un nivel del 95% de significancia. Además de que el valor p es menor que 0,05 repaldando la conclusión de que los datos de esta variable de Presion Sistolica Después no siguen una distribucion normal. </t>
  </si>
  <si>
    <t xml:space="preserve">Abajo tambien lo compruebo a traves del test de Anderson Darling </t>
  </si>
  <si>
    <t xml:space="preserve">Atraves del calculo de los coeficientes de variación CV es una medida util para evaluar la consistencia de la dispersión de datos en diferentes grupos. En el grupo 1 podemos indicar y concluir que el CV es de 7,31% por lo que dispersion de los datos en relación con la media es relativamente baja y en el grupo 2, el CV es de 10,89%, por lo que la dispesion de los datos es relativamente mayor en comparación de la media. En este caso, podemos decir que la media del grupo 1 es más representativa que en el grupo 2, debido a que el CV es menor en el grupo 1. </t>
  </si>
  <si>
    <t>No tengo evidencia para rechazar la hipotesis nula por lo que hay cierta probabilidad de que estos datos se ajusten a una distribucion normal, ya que AD c = 0.2733858 es menor que 0.751 a un nivel de significancia del 0.05 (novel de confianza del 95%). Además que el valor p es mayor que 0,05.</t>
  </si>
  <si>
    <t>H0 = Los datos de la variable Presion sistolica antes siguen una distribucion normal</t>
  </si>
  <si>
    <t>H1 = Los datos de la variable Presion sistolica antes no siguen una distribucion normal</t>
  </si>
  <si>
    <t>H0 = Los datos de la variable Presion sistolica despues siguen una distribucion normal</t>
  </si>
  <si>
    <t>H1 = Los datos de la variable Presion sistolica despues no siguen una distribucion normal</t>
  </si>
  <si>
    <t>Valores Ordenados - calculos para realizar el Q-Q plot</t>
  </si>
  <si>
    <t xml:space="preserve">Adicional al ejercicio que quise comprobarlo de esta forma tambien </t>
  </si>
  <si>
    <t>Y para la presion sistolica despues obtuvimos los siguientes valores</t>
  </si>
  <si>
    <t>H1 : Presion Sistolica inicial igual o superior a 130mm Hg es menor de 30%</t>
  </si>
  <si>
    <t>H0 : Presion Sistolica Inicial igual o superior a 130mm Hg es al menos 30%</t>
  </si>
  <si>
    <t xml:space="preserve">Dado que los intervalos de confianza para los dos grupo no se superponen, es importante destacar que hemos empleado un nivel de significacion del 0,01 para el intervalo de confianza, lo que proporciona un alto grado de confianza en nuestras estimaciones. Dado que los intervalos de confianza para ambos grupos no incluyen el 0.30, rechazamos la hipotesis nula a un nivel de significacion del 0.01. Hay evidencia suficiente para concluir que el porcentaje de la poblacion con presion sistolica inicial igual o superior a 130mm Hg es menor del 30%. </t>
  </si>
  <si>
    <t>Atraves de un calculo hecho por un sitio web llamado Statskingdom, que permite realizar el test de Shapiro Wilk y obtuve los siguientes resultados:</t>
  </si>
  <si>
    <t xml:space="preserve">Presion sistolica antes </t>
  </si>
  <si>
    <t xml:space="preserve">NOTA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</si>
</sst>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0000"/>
    <numFmt numFmtId="165" formatCode="0.000"/>
    <numFmt numFmtId="166" formatCode="0.000000000"/>
  </numFmts>
  <fonts count="6" x14ac:knownFonts="1">
    <font>
      <sz val="11"/>
      <color theme="1"/>
      <name val="Calibri"/>
      <family val="2"/>
      <scheme val="minor"/>
    </font>
    <font>
      <b/>
      <sz val="11"/>
      <color theme="1"/>
      <name val="Calibri"/>
      <family val="2"/>
      <scheme val="minor"/>
    </font>
    <font>
      <sz val="11"/>
      <name val="Calibri"/>
      <family val="2"/>
      <scheme val="minor"/>
    </font>
    <font>
      <sz val="8"/>
      <color theme="1"/>
      <name val="Segoe UI"/>
      <family val="2"/>
    </font>
    <font>
      <b/>
      <sz val="14"/>
      <color theme="1"/>
      <name val="Calibri"/>
      <family val="2"/>
      <scheme val="minor"/>
    </font>
    <font>
      <b/>
      <sz val="24"/>
      <color theme="1"/>
      <name val="Calibri"/>
      <family val="2"/>
      <scheme val="minor"/>
    </font>
  </fonts>
  <fills count="11">
    <fill>
      <patternFill patternType="none"/>
    </fill>
    <fill>
      <patternFill patternType="gray125"/>
    </fill>
    <fill>
      <patternFill patternType="solid">
        <fgColor rgb="FFFFFF00"/>
        <bgColor indexed="64"/>
      </patternFill>
    </fill>
    <fill>
      <patternFill patternType="solid">
        <fgColor theme="5"/>
        <bgColor indexed="64"/>
      </patternFill>
    </fill>
    <fill>
      <patternFill patternType="solid">
        <fgColor theme="6"/>
        <bgColor indexed="64"/>
      </patternFill>
    </fill>
    <fill>
      <patternFill patternType="solid">
        <fgColor theme="7"/>
        <bgColor indexed="64"/>
      </patternFill>
    </fill>
    <fill>
      <patternFill patternType="solid">
        <fgColor theme="2"/>
        <bgColor indexed="64"/>
      </patternFill>
    </fill>
    <fill>
      <patternFill patternType="solid">
        <fgColor theme="8" tint="0.79998168889431442"/>
        <bgColor indexed="64"/>
      </patternFill>
    </fill>
    <fill>
      <patternFill patternType="solid">
        <fgColor theme="9"/>
        <bgColor indexed="64"/>
      </patternFill>
    </fill>
    <fill>
      <patternFill patternType="solid">
        <fgColor theme="9" tint="0.39997558519241921"/>
        <bgColor indexed="64"/>
      </patternFill>
    </fill>
    <fill>
      <patternFill patternType="solid">
        <fgColor rgb="FFFF0000"/>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ck">
        <color auto="1"/>
      </left>
      <right style="thick">
        <color auto="1"/>
      </right>
      <top style="thick">
        <color auto="1"/>
      </top>
      <bottom style="thick">
        <color auto="1"/>
      </bottom>
      <diagonal/>
    </border>
    <border>
      <left style="thick">
        <color auto="1"/>
      </left>
      <right/>
      <top/>
      <bottom/>
      <diagonal/>
    </border>
    <border>
      <left/>
      <right style="thick">
        <color auto="1"/>
      </right>
      <top/>
      <bottom/>
      <diagonal/>
    </border>
    <border>
      <left style="thick">
        <color auto="1"/>
      </left>
      <right/>
      <top/>
      <bottom style="thick">
        <color auto="1"/>
      </bottom>
      <diagonal/>
    </border>
    <border>
      <left/>
      <right/>
      <top/>
      <bottom style="thick">
        <color auto="1"/>
      </bottom>
      <diagonal/>
    </border>
    <border>
      <left/>
      <right style="thick">
        <color auto="1"/>
      </right>
      <top/>
      <bottom style="thick">
        <color auto="1"/>
      </bottom>
      <diagonal/>
    </border>
    <border>
      <left style="thick">
        <color auto="1"/>
      </left>
      <right/>
      <top style="thick">
        <color auto="1"/>
      </top>
      <bottom style="thick">
        <color auto="1"/>
      </bottom>
      <diagonal/>
    </border>
    <border>
      <left/>
      <right/>
      <top style="thick">
        <color auto="1"/>
      </top>
      <bottom style="thick">
        <color auto="1"/>
      </bottom>
      <diagonal/>
    </border>
    <border>
      <left/>
      <right style="thick">
        <color auto="1"/>
      </right>
      <top style="thick">
        <color auto="1"/>
      </top>
      <bottom style="thick">
        <color auto="1"/>
      </bottom>
      <diagonal/>
    </border>
    <border>
      <left style="thick">
        <color auto="1"/>
      </left>
      <right style="thick">
        <color auto="1"/>
      </right>
      <top/>
      <bottom/>
      <diagonal/>
    </border>
    <border>
      <left style="thick">
        <color auto="1"/>
      </left>
      <right style="thick">
        <color auto="1"/>
      </right>
      <top/>
      <bottom style="thick">
        <color auto="1"/>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bottom style="thick">
        <color auto="1"/>
      </bottom>
      <diagonal/>
    </border>
  </borders>
  <cellStyleXfs count="1">
    <xf numFmtId="0" fontId="0" fillId="0" borderId="0"/>
  </cellStyleXfs>
  <cellXfs count="75">
    <xf numFmtId="0" fontId="0" fillId="0" borderId="0" xfId="0"/>
    <xf numFmtId="0" fontId="1" fillId="0" borderId="0" xfId="0" applyFont="1"/>
    <xf numFmtId="0" fontId="1" fillId="0" borderId="1" xfId="0" applyFont="1" applyBorder="1"/>
    <xf numFmtId="0" fontId="1" fillId="0" borderId="1" xfId="0" applyFont="1" applyBorder="1" applyAlignment="1">
      <alignment horizontal="center"/>
    </xf>
    <xf numFmtId="0" fontId="1" fillId="0" borderId="1" xfId="0" applyFont="1" applyBorder="1" applyAlignment="1">
      <alignment horizontal="right"/>
    </xf>
    <xf numFmtId="0" fontId="0" fillId="0" borderId="2" xfId="0" applyBorder="1"/>
    <xf numFmtId="0" fontId="0" fillId="0" borderId="3" xfId="0" applyBorder="1"/>
    <xf numFmtId="0" fontId="2" fillId="0" borderId="0" xfId="0" applyFont="1"/>
    <xf numFmtId="0" fontId="0" fillId="0" borderId="4" xfId="0" applyBorder="1"/>
    <xf numFmtId="0" fontId="0" fillId="0" borderId="5" xfId="0" applyBorder="1"/>
    <xf numFmtId="0" fontId="0" fillId="0" borderId="6" xfId="0" applyBorder="1"/>
    <xf numFmtId="0" fontId="3" fillId="0" borderId="0" xfId="0" applyFont="1" applyAlignment="1">
      <alignment vertical="center"/>
    </xf>
    <xf numFmtId="0" fontId="1" fillId="0" borderId="1" xfId="0" applyFont="1" applyBorder="1" applyAlignment="1">
      <alignment horizontal="left"/>
    </xf>
    <xf numFmtId="0" fontId="1" fillId="2" borderId="0" xfId="0" applyFont="1" applyFill="1"/>
    <xf numFmtId="164" fontId="0" fillId="0" borderId="0" xfId="0" applyNumberFormat="1"/>
    <xf numFmtId="0" fontId="0" fillId="0" borderId="0" xfId="0" applyAlignment="1">
      <alignment horizontal="center"/>
    </xf>
    <xf numFmtId="0" fontId="0" fillId="0" borderId="0" xfId="0" applyAlignment="1">
      <alignment vertical="center" wrapText="1"/>
    </xf>
    <xf numFmtId="166" fontId="0" fillId="0" borderId="0" xfId="0" applyNumberFormat="1"/>
    <xf numFmtId="0" fontId="0" fillId="0" borderId="9" xfId="0" applyBorder="1"/>
    <xf numFmtId="0" fontId="0" fillId="0" borderId="11" xfId="0" applyBorder="1"/>
    <xf numFmtId="0" fontId="0" fillId="0" borderId="12" xfId="0" applyBorder="1"/>
    <xf numFmtId="0" fontId="0" fillId="0" borderId="13"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1" fillId="0" borderId="13" xfId="0" applyFont="1" applyBorder="1" applyAlignment="1">
      <alignment horizontal="center"/>
    </xf>
    <xf numFmtId="0" fontId="0" fillId="0" borderId="7" xfId="0" applyBorder="1" applyAlignment="1">
      <alignment horizontal="center"/>
    </xf>
    <xf numFmtId="0" fontId="0" fillId="0" borderId="16" xfId="0" applyBorder="1"/>
    <xf numFmtId="0" fontId="0" fillId="0" borderId="17" xfId="0" applyBorder="1"/>
    <xf numFmtId="165" fontId="0" fillId="0" borderId="8" xfId="0" applyNumberFormat="1" applyBorder="1"/>
    <xf numFmtId="165" fontId="0" fillId="0" borderId="0" xfId="0" applyNumberFormat="1"/>
    <xf numFmtId="165" fontId="0" fillId="0" borderId="10" xfId="0" applyNumberFormat="1" applyBorder="1"/>
    <xf numFmtId="165" fontId="0" fillId="0" borderId="11" xfId="0" applyNumberFormat="1" applyBorder="1"/>
    <xf numFmtId="0" fontId="0" fillId="0" borderId="0" xfId="0" applyAlignment="1">
      <alignment horizontal="left"/>
    </xf>
    <xf numFmtId="9" fontId="0" fillId="0" borderId="0" xfId="0" applyNumberFormat="1"/>
    <xf numFmtId="2" fontId="0" fillId="0" borderId="0" xfId="0" applyNumberFormat="1"/>
    <xf numFmtId="0" fontId="1" fillId="4" borderId="0" xfId="0" applyFont="1" applyFill="1"/>
    <xf numFmtId="0" fontId="1" fillId="3" borderId="0" xfId="0" applyFont="1" applyFill="1"/>
    <xf numFmtId="9" fontId="1" fillId="3" borderId="0" xfId="0" applyNumberFormat="1" applyFont="1" applyFill="1"/>
    <xf numFmtId="1" fontId="0" fillId="0" borderId="0" xfId="0" applyNumberFormat="1"/>
    <xf numFmtId="0" fontId="1" fillId="0" borderId="1" xfId="0" applyFont="1" applyBorder="1" applyAlignment="1">
      <alignment horizontal="center" vertical="center"/>
    </xf>
    <xf numFmtId="0" fontId="1" fillId="7" borderId="0" xfId="0" applyFont="1" applyFill="1" applyAlignment="1">
      <alignment horizontal="left"/>
    </xf>
    <xf numFmtId="0" fontId="1" fillId="7" borderId="0" xfId="0" applyFont="1" applyFill="1"/>
    <xf numFmtId="0" fontId="0" fillId="6" borderId="0" xfId="0" applyFill="1"/>
    <xf numFmtId="0" fontId="0" fillId="0" borderId="1" xfId="0" applyBorder="1"/>
    <xf numFmtId="0" fontId="0" fillId="0" borderId="1" xfId="0" applyBorder="1" applyAlignment="1">
      <alignment horizontal="center"/>
    </xf>
    <xf numFmtId="0" fontId="1" fillId="0" borderId="0" xfId="0" applyFont="1" applyAlignment="1">
      <alignment horizontal="center"/>
    </xf>
    <xf numFmtId="0" fontId="0" fillId="2" borderId="0" xfId="0" applyFill="1"/>
    <xf numFmtId="0" fontId="0" fillId="0" borderId="0" xfId="0" applyAlignment="1">
      <alignment horizontal="right"/>
    </xf>
    <xf numFmtId="0" fontId="0" fillId="0" borderId="18" xfId="0" applyBorder="1"/>
    <xf numFmtId="0" fontId="0" fillId="0" borderId="19" xfId="0" applyBorder="1"/>
    <xf numFmtId="0" fontId="0" fillId="0" borderId="20" xfId="0" applyBorder="1"/>
    <xf numFmtId="0" fontId="0" fillId="0" borderId="21" xfId="0" applyBorder="1" applyAlignment="1">
      <alignment horizontal="center"/>
    </xf>
    <xf numFmtId="0" fontId="1" fillId="2" borderId="1" xfId="0" applyFont="1" applyFill="1" applyBorder="1" applyAlignment="1">
      <alignment horizontal="right"/>
    </xf>
    <xf numFmtId="0" fontId="1" fillId="0" borderId="21" xfId="0" applyFont="1" applyBorder="1" applyAlignment="1">
      <alignment horizontal="center"/>
    </xf>
    <xf numFmtId="0" fontId="4" fillId="6" borderId="0" xfId="0" applyFont="1" applyFill="1"/>
    <xf numFmtId="0" fontId="0" fillId="0" borderId="0" xfId="0" applyAlignment="1">
      <alignment horizontal="left" vertical="center" wrapText="1"/>
    </xf>
    <xf numFmtId="0" fontId="0" fillId="0" borderId="0" xfId="0" applyAlignment="1">
      <alignment horizontal="left" vertical="center"/>
    </xf>
    <xf numFmtId="0" fontId="1" fillId="9" borderId="0" xfId="0" applyFont="1" applyFill="1" applyAlignment="1">
      <alignment horizontal="center"/>
    </xf>
    <xf numFmtId="0" fontId="1" fillId="10" borderId="0" xfId="0" applyFont="1" applyFill="1" applyAlignment="1">
      <alignment horizontal="center"/>
    </xf>
    <xf numFmtId="0" fontId="1" fillId="2" borderId="0" xfId="0" applyFont="1" applyFill="1" applyAlignment="1">
      <alignment horizontal="left" vertical="center" wrapText="1"/>
    </xf>
    <xf numFmtId="0" fontId="1" fillId="3" borderId="0" xfId="0" applyFont="1" applyFill="1" applyAlignment="1">
      <alignment horizontal="center"/>
    </xf>
    <xf numFmtId="0" fontId="0" fillId="6" borderId="0" xfId="0" applyFill="1" applyAlignment="1">
      <alignment horizontal="center" vertical="center" wrapText="1"/>
    </xf>
    <xf numFmtId="0" fontId="1" fillId="2" borderId="0" xfId="0" applyFont="1" applyFill="1" applyAlignment="1">
      <alignment horizontal="center"/>
    </xf>
    <xf numFmtId="0" fontId="0" fillId="0" borderId="0" xfId="0" applyAlignment="1">
      <alignment horizontal="center" vertical="center" wrapText="1"/>
    </xf>
    <xf numFmtId="0" fontId="0" fillId="0" borderId="0" xfId="0" applyAlignment="1">
      <alignment horizontal="left" vertical="center" wrapText="1"/>
    </xf>
    <xf numFmtId="0" fontId="1" fillId="0" borderId="10" xfId="0" applyFont="1" applyBorder="1" applyAlignment="1">
      <alignment horizontal="center"/>
    </xf>
    <xf numFmtId="0" fontId="1" fillId="0" borderId="11" xfId="0" applyFont="1" applyBorder="1" applyAlignment="1">
      <alignment horizontal="center"/>
    </xf>
    <xf numFmtId="0" fontId="1" fillId="0" borderId="22" xfId="0" applyFont="1" applyBorder="1" applyAlignment="1">
      <alignment horizontal="center"/>
    </xf>
    <xf numFmtId="0" fontId="5" fillId="6" borderId="0" xfId="0" applyFont="1" applyFill="1" applyAlignment="1">
      <alignment horizontal="center"/>
    </xf>
    <xf numFmtId="0" fontId="1" fillId="0" borderId="0" xfId="0" applyFont="1" applyAlignment="1">
      <alignment horizontal="center"/>
    </xf>
    <xf numFmtId="0" fontId="0" fillId="0" borderId="0" xfId="0" applyAlignment="1">
      <alignment horizontal="left"/>
    </xf>
    <xf numFmtId="0" fontId="0" fillId="0" borderId="1" xfId="0" applyBorder="1" applyAlignment="1">
      <alignment horizontal="center"/>
    </xf>
    <xf numFmtId="0" fontId="0" fillId="0" borderId="0" xfId="0" applyAlignment="1">
      <alignment horizontal="center"/>
    </xf>
    <xf numFmtId="0" fontId="1" fillId="8" borderId="0" xfId="0" applyFont="1" applyFill="1" applyAlignment="1">
      <alignment horizontal="center"/>
    </xf>
    <xf numFmtId="0" fontId="1" fillId="5" borderId="0" xfId="0" applyFont="1"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Presion</a:t>
            </a:r>
            <a:r>
              <a:rPr lang="pt-PT" baseline="0"/>
              <a:t> Sistolica Antes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cmpd="sng">
                <a:solidFill>
                  <a:schemeClr val="accent4"/>
                </a:solidFill>
                <a:prstDash val="sysDot"/>
              </a:ln>
              <a:effectLst/>
            </c:spPr>
            <c:trendlineType val="linear"/>
            <c:dispRSqr val="0"/>
            <c:dispEq val="0"/>
          </c:trendline>
          <c:xVal>
            <c:numRef>
              <c:f>'Ejercicio 1'!$H$154:$H$253</c:f>
              <c:numCache>
                <c:formatCode>0.000</c:formatCode>
                <c:ptCount val="100"/>
                <c:pt idx="0">
                  <c:v>96</c:v>
                </c:pt>
                <c:pt idx="1">
                  <c:v>100</c:v>
                </c:pt>
                <c:pt idx="2">
                  <c:v>102</c:v>
                </c:pt>
                <c:pt idx="3">
                  <c:v>105</c:v>
                </c:pt>
                <c:pt idx="4">
                  <c:v>105</c:v>
                </c:pt>
                <c:pt idx="5">
                  <c:v>107</c:v>
                </c:pt>
                <c:pt idx="6">
                  <c:v>108</c:v>
                </c:pt>
                <c:pt idx="7">
                  <c:v>108</c:v>
                </c:pt>
                <c:pt idx="8">
                  <c:v>108</c:v>
                </c:pt>
                <c:pt idx="9">
                  <c:v>109</c:v>
                </c:pt>
                <c:pt idx="10">
                  <c:v>110</c:v>
                </c:pt>
                <c:pt idx="11">
                  <c:v>110</c:v>
                </c:pt>
                <c:pt idx="12">
                  <c:v>110</c:v>
                </c:pt>
                <c:pt idx="13">
                  <c:v>112</c:v>
                </c:pt>
                <c:pt idx="14">
                  <c:v>112</c:v>
                </c:pt>
                <c:pt idx="15">
                  <c:v>112</c:v>
                </c:pt>
                <c:pt idx="16">
                  <c:v>114</c:v>
                </c:pt>
                <c:pt idx="17">
                  <c:v>114</c:v>
                </c:pt>
                <c:pt idx="18">
                  <c:v>115</c:v>
                </c:pt>
                <c:pt idx="19">
                  <c:v>115</c:v>
                </c:pt>
                <c:pt idx="20">
                  <c:v>116</c:v>
                </c:pt>
                <c:pt idx="21">
                  <c:v>117</c:v>
                </c:pt>
                <c:pt idx="22">
                  <c:v>117</c:v>
                </c:pt>
                <c:pt idx="23">
                  <c:v>118</c:v>
                </c:pt>
                <c:pt idx="24">
                  <c:v>118</c:v>
                </c:pt>
                <c:pt idx="25">
                  <c:v>118</c:v>
                </c:pt>
                <c:pt idx="26">
                  <c:v>119</c:v>
                </c:pt>
                <c:pt idx="27">
                  <c:v>120</c:v>
                </c:pt>
                <c:pt idx="28">
                  <c:v>120</c:v>
                </c:pt>
                <c:pt idx="29">
                  <c:v>120</c:v>
                </c:pt>
                <c:pt idx="30">
                  <c:v>121</c:v>
                </c:pt>
                <c:pt idx="31">
                  <c:v>121</c:v>
                </c:pt>
                <c:pt idx="32">
                  <c:v>121</c:v>
                </c:pt>
                <c:pt idx="33">
                  <c:v>121</c:v>
                </c:pt>
                <c:pt idx="34">
                  <c:v>121</c:v>
                </c:pt>
                <c:pt idx="35">
                  <c:v>121</c:v>
                </c:pt>
                <c:pt idx="36">
                  <c:v>121</c:v>
                </c:pt>
                <c:pt idx="37">
                  <c:v>121</c:v>
                </c:pt>
                <c:pt idx="38">
                  <c:v>121</c:v>
                </c:pt>
                <c:pt idx="39">
                  <c:v>121</c:v>
                </c:pt>
                <c:pt idx="40">
                  <c:v>122</c:v>
                </c:pt>
                <c:pt idx="41">
                  <c:v>123</c:v>
                </c:pt>
                <c:pt idx="42">
                  <c:v>123</c:v>
                </c:pt>
                <c:pt idx="43">
                  <c:v>124</c:v>
                </c:pt>
                <c:pt idx="44">
                  <c:v>124</c:v>
                </c:pt>
                <c:pt idx="45">
                  <c:v>125</c:v>
                </c:pt>
                <c:pt idx="46">
                  <c:v>125</c:v>
                </c:pt>
                <c:pt idx="47">
                  <c:v>125</c:v>
                </c:pt>
                <c:pt idx="48">
                  <c:v>125</c:v>
                </c:pt>
                <c:pt idx="49">
                  <c:v>125</c:v>
                </c:pt>
                <c:pt idx="50">
                  <c:v>125</c:v>
                </c:pt>
                <c:pt idx="51">
                  <c:v>125</c:v>
                </c:pt>
                <c:pt idx="52">
                  <c:v>126</c:v>
                </c:pt>
                <c:pt idx="53">
                  <c:v>126</c:v>
                </c:pt>
                <c:pt idx="54">
                  <c:v>126</c:v>
                </c:pt>
                <c:pt idx="55">
                  <c:v>127</c:v>
                </c:pt>
                <c:pt idx="56">
                  <c:v>127</c:v>
                </c:pt>
                <c:pt idx="57">
                  <c:v>127</c:v>
                </c:pt>
                <c:pt idx="58">
                  <c:v>128</c:v>
                </c:pt>
                <c:pt idx="59">
                  <c:v>128</c:v>
                </c:pt>
                <c:pt idx="60">
                  <c:v>128</c:v>
                </c:pt>
                <c:pt idx="61">
                  <c:v>129</c:v>
                </c:pt>
                <c:pt idx="62">
                  <c:v>129</c:v>
                </c:pt>
                <c:pt idx="63">
                  <c:v>129</c:v>
                </c:pt>
                <c:pt idx="64">
                  <c:v>129</c:v>
                </c:pt>
                <c:pt idx="65">
                  <c:v>130</c:v>
                </c:pt>
                <c:pt idx="66">
                  <c:v>130</c:v>
                </c:pt>
                <c:pt idx="67">
                  <c:v>131</c:v>
                </c:pt>
                <c:pt idx="68">
                  <c:v>131</c:v>
                </c:pt>
                <c:pt idx="69">
                  <c:v>131</c:v>
                </c:pt>
                <c:pt idx="70">
                  <c:v>132</c:v>
                </c:pt>
                <c:pt idx="71">
                  <c:v>134</c:v>
                </c:pt>
                <c:pt idx="72">
                  <c:v>134</c:v>
                </c:pt>
                <c:pt idx="73">
                  <c:v>135</c:v>
                </c:pt>
                <c:pt idx="74">
                  <c:v>135</c:v>
                </c:pt>
                <c:pt idx="75">
                  <c:v>135</c:v>
                </c:pt>
                <c:pt idx="76">
                  <c:v>136</c:v>
                </c:pt>
                <c:pt idx="77">
                  <c:v>136</c:v>
                </c:pt>
                <c:pt idx="78">
                  <c:v>137</c:v>
                </c:pt>
                <c:pt idx="79">
                  <c:v>138</c:v>
                </c:pt>
                <c:pt idx="80">
                  <c:v>138</c:v>
                </c:pt>
                <c:pt idx="81">
                  <c:v>138</c:v>
                </c:pt>
                <c:pt idx="82">
                  <c:v>138</c:v>
                </c:pt>
                <c:pt idx="83">
                  <c:v>139</c:v>
                </c:pt>
                <c:pt idx="84">
                  <c:v>139</c:v>
                </c:pt>
                <c:pt idx="85">
                  <c:v>140</c:v>
                </c:pt>
                <c:pt idx="86">
                  <c:v>140</c:v>
                </c:pt>
                <c:pt idx="87">
                  <c:v>140</c:v>
                </c:pt>
                <c:pt idx="88">
                  <c:v>141</c:v>
                </c:pt>
                <c:pt idx="89">
                  <c:v>142</c:v>
                </c:pt>
                <c:pt idx="90">
                  <c:v>142</c:v>
                </c:pt>
                <c:pt idx="91">
                  <c:v>143</c:v>
                </c:pt>
                <c:pt idx="92">
                  <c:v>143</c:v>
                </c:pt>
                <c:pt idx="93">
                  <c:v>143</c:v>
                </c:pt>
                <c:pt idx="94">
                  <c:v>145</c:v>
                </c:pt>
                <c:pt idx="95">
                  <c:v>148</c:v>
                </c:pt>
                <c:pt idx="96">
                  <c:v>149</c:v>
                </c:pt>
                <c:pt idx="97">
                  <c:v>151</c:v>
                </c:pt>
                <c:pt idx="98">
                  <c:v>153</c:v>
                </c:pt>
                <c:pt idx="99">
                  <c:v>154</c:v>
                </c:pt>
              </c:numCache>
            </c:numRef>
          </c:xVal>
          <c:yVal>
            <c:numRef>
              <c:f>'Ejercicio 1'!$J$154:$J$253</c:f>
              <c:numCache>
                <c:formatCode>General</c:formatCode>
                <c:ptCount val="100"/>
                <c:pt idx="0">
                  <c:v>-2.5758293035488999</c:v>
                </c:pt>
                <c:pt idx="1">
                  <c:v>-2.1700903775845601</c:v>
                </c:pt>
                <c:pt idx="2">
                  <c:v>-1.9599639845400538</c:v>
                </c:pt>
                <c:pt idx="3">
                  <c:v>-1.8119106729525978</c:v>
                </c:pt>
                <c:pt idx="4">
                  <c:v>-1.6953977102721358</c:v>
                </c:pt>
                <c:pt idx="5">
                  <c:v>-1.5981931399228173</c:v>
                </c:pt>
                <c:pt idx="6">
                  <c:v>-1.5141018876192833</c:v>
                </c:pt>
                <c:pt idx="7">
                  <c:v>-1.4395314709384572</c:v>
                </c:pt>
                <c:pt idx="8">
                  <c:v>-1.3722038089987272</c:v>
                </c:pt>
                <c:pt idx="9">
                  <c:v>-1.3105791121681303</c:v>
                </c:pt>
                <c:pt idx="10">
                  <c:v>-1.2535654384704511</c:v>
                </c:pt>
                <c:pt idx="11">
                  <c:v>-1.2003588580308597</c:v>
                </c:pt>
                <c:pt idx="12">
                  <c:v>-1.1503493803760083</c:v>
                </c:pt>
                <c:pt idx="13">
                  <c:v>-1.1030625561995977</c:v>
                </c:pt>
                <c:pt idx="14">
                  <c:v>-1.058121617684777</c:v>
                </c:pt>
                <c:pt idx="15">
                  <c:v>-1.0152220332170301</c:v>
                </c:pt>
                <c:pt idx="16">
                  <c:v>-0.97411387705930974</c:v>
                </c:pt>
                <c:pt idx="17">
                  <c:v>-0.93458929107347943</c:v>
                </c:pt>
                <c:pt idx="18">
                  <c:v>-0.89647336400191613</c:v>
                </c:pt>
                <c:pt idx="19">
                  <c:v>-0.85961736424191304</c:v>
                </c:pt>
                <c:pt idx="20">
                  <c:v>-0.82389363033855767</c:v>
                </c:pt>
                <c:pt idx="21">
                  <c:v>-0.78919165265822189</c:v>
                </c:pt>
                <c:pt idx="22">
                  <c:v>-0.75541502636046909</c:v>
                </c:pt>
                <c:pt idx="23">
                  <c:v>-0.72247905192806261</c:v>
                </c:pt>
                <c:pt idx="24">
                  <c:v>-0.69030882393303394</c:v>
                </c:pt>
                <c:pt idx="25">
                  <c:v>-0.65883769273618775</c:v>
                </c:pt>
                <c:pt idx="26">
                  <c:v>-0.62800601443756987</c:v>
                </c:pt>
                <c:pt idx="27">
                  <c:v>-0.59776012604247841</c:v>
                </c:pt>
                <c:pt idx="28">
                  <c:v>-0.56805149833898283</c:v>
                </c:pt>
                <c:pt idx="29">
                  <c:v>-0.5388360302784504</c:v>
                </c:pt>
                <c:pt idx="30">
                  <c:v>-0.51007345696859485</c:v>
                </c:pt>
                <c:pt idx="31">
                  <c:v>-0.48172684958473044</c:v>
                </c:pt>
                <c:pt idx="32">
                  <c:v>-0.45376219016987951</c:v>
                </c:pt>
                <c:pt idx="33">
                  <c:v>-0.42614800784127821</c:v>
                </c:pt>
                <c:pt idx="34">
                  <c:v>-0.39885506564233691</c:v>
                </c:pt>
                <c:pt idx="35">
                  <c:v>-0.3718560893850747</c:v>
                </c:pt>
                <c:pt idx="36">
                  <c:v>-0.34512553147047242</c:v>
                </c:pt>
                <c:pt idx="37">
                  <c:v>-0.3186393639643752</c:v>
                </c:pt>
                <c:pt idx="38">
                  <c:v>-0.29237489622680418</c:v>
                </c:pt>
                <c:pt idx="39">
                  <c:v>-0.26631061320409499</c:v>
                </c:pt>
                <c:pt idx="40">
                  <c:v>-0.2404260311423079</c:v>
                </c:pt>
                <c:pt idx="41">
                  <c:v>-0.21470156800174456</c:v>
                </c:pt>
                <c:pt idx="42">
                  <c:v>-0.18911842627279254</c:v>
                </c:pt>
                <c:pt idx="43">
                  <c:v>-0.16365848623314128</c:v>
                </c:pt>
                <c:pt idx="44">
                  <c:v>-0.1383042079614045</c:v>
                </c:pt>
                <c:pt idx="45">
                  <c:v>-0.11303854064456513</c:v>
                </c:pt>
                <c:pt idx="46">
                  <c:v>-8.7844837895871677E-2</c:v>
                </c:pt>
                <c:pt idx="47">
                  <c:v>-6.2706777943213846E-2</c:v>
                </c:pt>
                <c:pt idx="48">
                  <c:v>-3.7608287661255936E-2</c:v>
                </c:pt>
                <c:pt idx="49">
                  <c:v>-1.2533469508069276E-2</c:v>
                </c:pt>
                <c:pt idx="50">
                  <c:v>1.2533469508069276E-2</c:v>
                </c:pt>
                <c:pt idx="51">
                  <c:v>3.7608287661255936E-2</c:v>
                </c:pt>
                <c:pt idx="52">
                  <c:v>6.2706777943213846E-2</c:v>
                </c:pt>
                <c:pt idx="53">
                  <c:v>8.7844837895871816E-2</c:v>
                </c:pt>
                <c:pt idx="54">
                  <c:v>0.11303854064456527</c:v>
                </c:pt>
                <c:pt idx="55">
                  <c:v>0.13830420796140466</c:v>
                </c:pt>
                <c:pt idx="56">
                  <c:v>0.16365848623314114</c:v>
                </c:pt>
                <c:pt idx="57">
                  <c:v>0.18911842627279243</c:v>
                </c:pt>
                <c:pt idx="58">
                  <c:v>0.21470156800174439</c:v>
                </c:pt>
                <c:pt idx="59">
                  <c:v>0.2404260311423079</c:v>
                </c:pt>
                <c:pt idx="60">
                  <c:v>0.26631061320409499</c:v>
                </c:pt>
                <c:pt idx="61">
                  <c:v>0.29237489622680418</c:v>
                </c:pt>
                <c:pt idx="62">
                  <c:v>0.3186393639643752</c:v>
                </c:pt>
                <c:pt idx="63">
                  <c:v>0.34512553147047242</c:v>
                </c:pt>
                <c:pt idx="64">
                  <c:v>0.3718560893850747</c:v>
                </c:pt>
                <c:pt idx="65">
                  <c:v>0.39885506564233691</c:v>
                </c:pt>
                <c:pt idx="66">
                  <c:v>0.42614800784127838</c:v>
                </c:pt>
                <c:pt idx="67">
                  <c:v>0.45376219016987968</c:v>
                </c:pt>
                <c:pt idx="68">
                  <c:v>0.48172684958473044</c:v>
                </c:pt>
                <c:pt idx="69">
                  <c:v>0.51007345696859474</c:v>
                </c:pt>
                <c:pt idx="70">
                  <c:v>0.53883603027845006</c:v>
                </c:pt>
                <c:pt idx="71">
                  <c:v>0.56805149833898272</c:v>
                </c:pt>
                <c:pt idx="72">
                  <c:v>0.59776012604247841</c:v>
                </c:pt>
                <c:pt idx="73">
                  <c:v>0.62800601443756987</c:v>
                </c:pt>
                <c:pt idx="74">
                  <c:v>0.65883769273618775</c:v>
                </c:pt>
                <c:pt idx="75">
                  <c:v>0.69030882393303394</c:v>
                </c:pt>
                <c:pt idx="76">
                  <c:v>0.72247905192806261</c:v>
                </c:pt>
                <c:pt idx="77">
                  <c:v>0.75541502636046909</c:v>
                </c:pt>
                <c:pt idx="78">
                  <c:v>0.78919165265822189</c:v>
                </c:pt>
                <c:pt idx="79">
                  <c:v>0.82389363033855767</c:v>
                </c:pt>
                <c:pt idx="80">
                  <c:v>0.85961736424191149</c:v>
                </c:pt>
                <c:pt idx="81">
                  <c:v>0.89647336400191591</c:v>
                </c:pt>
                <c:pt idx="82">
                  <c:v>0.9345892910734801</c:v>
                </c:pt>
                <c:pt idx="83">
                  <c:v>0.97411387705930974</c:v>
                </c:pt>
                <c:pt idx="84">
                  <c:v>1.0152220332170301</c:v>
                </c:pt>
                <c:pt idx="85">
                  <c:v>1.058121617684777</c:v>
                </c:pt>
                <c:pt idx="86">
                  <c:v>1.1030625561995977</c:v>
                </c:pt>
                <c:pt idx="87">
                  <c:v>1.1503493803760083</c:v>
                </c:pt>
                <c:pt idx="88">
                  <c:v>1.2003588580308597</c:v>
                </c:pt>
                <c:pt idx="89">
                  <c:v>1.2535654384704511</c:v>
                </c:pt>
                <c:pt idx="90">
                  <c:v>1.3105791121681303</c:v>
                </c:pt>
                <c:pt idx="91">
                  <c:v>1.3722038089987258</c:v>
                </c:pt>
                <c:pt idx="92">
                  <c:v>1.4395314709384563</c:v>
                </c:pt>
                <c:pt idx="93">
                  <c:v>1.5141018876192844</c:v>
                </c:pt>
                <c:pt idx="94">
                  <c:v>1.5981931399228169</c:v>
                </c:pt>
                <c:pt idx="95">
                  <c:v>1.6953977102721358</c:v>
                </c:pt>
                <c:pt idx="96">
                  <c:v>1.8119106729525971</c:v>
                </c:pt>
                <c:pt idx="97">
                  <c:v>1.9599639845400536</c:v>
                </c:pt>
                <c:pt idx="98">
                  <c:v>2.1700903775845601</c:v>
                </c:pt>
                <c:pt idx="99">
                  <c:v>2.5758293035488999</c:v>
                </c:pt>
              </c:numCache>
            </c:numRef>
          </c:yVal>
          <c:smooth val="0"/>
          <c:extLst>
            <c:ext xmlns:c16="http://schemas.microsoft.com/office/drawing/2014/chart" uri="{C3380CC4-5D6E-409C-BE32-E72D297353CC}">
              <c16:uniqueId val="{00000001-1787-4DC4-851B-53DF6F33FDB0}"/>
            </c:ext>
          </c:extLst>
        </c:ser>
        <c:dLbls>
          <c:showLegendKey val="0"/>
          <c:showVal val="0"/>
          <c:showCatName val="0"/>
          <c:showSerName val="0"/>
          <c:showPercent val="0"/>
          <c:showBubbleSize val="0"/>
        </c:dLbls>
        <c:axId val="1398124896"/>
        <c:axId val="221876192"/>
      </c:scatterChart>
      <c:valAx>
        <c:axId val="1398124896"/>
        <c:scaling>
          <c:orientation val="minMax"/>
        </c:scaling>
        <c:delete val="0"/>
        <c:axPos val="b"/>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21876192"/>
        <c:crosses val="autoZero"/>
        <c:crossBetween val="midCat"/>
      </c:valAx>
      <c:valAx>
        <c:axId val="2218761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3981248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Presion</a:t>
            </a:r>
            <a:r>
              <a:rPr lang="pt-PT" baseline="0"/>
              <a:t> Sistolica Despues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4"/>
                </a:solidFill>
                <a:prstDash val="sysDot"/>
              </a:ln>
              <a:effectLst/>
            </c:spPr>
            <c:trendlineType val="linear"/>
            <c:dispRSqr val="0"/>
            <c:dispEq val="0"/>
          </c:trendline>
          <c:xVal>
            <c:numRef>
              <c:f>'Ejercicio 1'!$K$154:$K$253</c:f>
              <c:numCache>
                <c:formatCode>General</c:formatCode>
                <c:ptCount val="100"/>
                <c:pt idx="0">
                  <c:v>77</c:v>
                </c:pt>
                <c:pt idx="1">
                  <c:v>83</c:v>
                </c:pt>
                <c:pt idx="2">
                  <c:v>90</c:v>
                </c:pt>
                <c:pt idx="3">
                  <c:v>96</c:v>
                </c:pt>
                <c:pt idx="4">
                  <c:v>100</c:v>
                </c:pt>
                <c:pt idx="5">
                  <c:v>101</c:v>
                </c:pt>
                <c:pt idx="6">
                  <c:v>102</c:v>
                </c:pt>
                <c:pt idx="7">
                  <c:v>103</c:v>
                </c:pt>
                <c:pt idx="8">
                  <c:v>105</c:v>
                </c:pt>
                <c:pt idx="9">
                  <c:v>105</c:v>
                </c:pt>
                <c:pt idx="10">
                  <c:v>105</c:v>
                </c:pt>
                <c:pt idx="11">
                  <c:v>105</c:v>
                </c:pt>
                <c:pt idx="12">
                  <c:v>106</c:v>
                </c:pt>
                <c:pt idx="13">
                  <c:v>108</c:v>
                </c:pt>
                <c:pt idx="14">
                  <c:v>110</c:v>
                </c:pt>
                <c:pt idx="15">
                  <c:v>110</c:v>
                </c:pt>
                <c:pt idx="16">
                  <c:v>110</c:v>
                </c:pt>
                <c:pt idx="17">
                  <c:v>110</c:v>
                </c:pt>
                <c:pt idx="18">
                  <c:v>110</c:v>
                </c:pt>
                <c:pt idx="19">
                  <c:v>110</c:v>
                </c:pt>
                <c:pt idx="20">
                  <c:v>110</c:v>
                </c:pt>
                <c:pt idx="21">
                  <c:v>110</c:v>
                </c:pt>
                <c:pt idx="22">
                  <c:v>113</c:v>
                </c:pt>
                <c:pt idx="23">
                  <c:v>115</c:v>
                </c:pt>
                <c:pt idx="24">
                  <c:v>115</c:v>
                </c:pt>
                <c:pt idx="25">
                  <c:v>115</c:v>
                </c:pt>
                <c:pt idx="26">
                  <c:v>115</c:v>
                </c:pt>
                <c:pt idx="27">
                  <c:v>115</c:v>
                </c:pt>
                <c:pt idx="28">
                  <c:v>115</c:v>
                </c:pt>
                <c:pt idx="29">
                  <c:v>115</c:v>
                </c:pt>
                <c:pt idx="30">
                  <c:v>115</c:v>
                </c:pt>
                <c:pt idx="31">
                  <c:v>116</c:v>
                </c:pt>
                <c:pt idx="32">
                  <c:v>116</c:v>
                </c:pt>
                <c:pt idx="33">
                  <c:v>117</c:v>
                </c:pt>
                <c:pt idx="34">
                  <c:v>118</c:v>
                </c:pt>
                <c:pt idx="35">
                  <c:v>118</c:v>
                </c:pt>
                <c:pt idx="36">
                  <c:v>118</c:v>
                </c:pt>
                <c:pt idx="37">
                  <c:v>118</c:v>
                </c:pt>
                <c:pt idx="38">
                  <c:v>118</c:v>
                </c:pt>
                <c:pt idx="39">
                  <c:v>119</c:v>
                </c:pt>
                <c:pt idx="40">
                  <c:v>120</c:v>
                </c:pt>
                <c:pt idx="41">
                  <c:v>120</c:v>
                </c:pt>
                <c:pt idx="42">
                  <c:v>120</c:v>
                </c:pt>
                <c:pt idx="43">
                  <c:v>120</c:v>
                </c:pt>
                <c:pt idx="44">
                  <c:v>120</c:v>
                </c:pt>
                <c:pt idx="45">
                  <c:v>120</c:v>
                </c:pt>
                <c:pt idx="46">
                  <c:v>120</c:v>
                </c:pt>
                <c:pt idx="47">
                  <c:v>120</c:v>
                </c:pt>
                <c:pt idx="48">
                  <c:v>120</c:v>
                </c:pt>
                <c:pt idx="49">
                  <c:v>120</c:v>
                </c:pt>
                <c:pt idx="50">
                  <c:v>120</c:v>
                </c:pt>
                <c:pt idx="51">
                  <c:v>121</c:v>
                </c:pt>
                <c:pt idx="52">
                  <c:v>121</c:v>
                </c:pt>
                <c:pt idx="53">
                  <c:v>121</c:v>
                </c:pt>
                <c:pt idx="54">
                  <c:v>121</c:v>
                </c:pt>
                <c:pt idx="55">
                  <c:v>121</c:v>
                </c:pt>
                <c:pt idx="56">
                  <c:v>122</c:v>
                </c:pt>
                <c:pt idx="57">
                  <c:v>122</c:v>
                </c:pt>
                <c:pt idx="58">
                  <c:v>123</c:v>
                </c:pt>
                <c:pt idx="59">
                  <c:v>123</c:v>
                </c:pt>
                <c:pt idx="60">
                  <c:v>124</c:v>
                </c:pt>
                <c:pt idx="61">
                  <c:v>124</c:v>
                </c:pt>
                <c:pt idx="62">
                  <c:v>124</c:v>
                </c:pt>
                <c:pt idx="63">
                  <c:v>125</c:v>
                </c:pt>
                <c:pt idx="64">
                  <c:v>125</c:v>
                </c:pt>
                <c:pt idx="65">
                  <c:v>125</c:v>
                </c:pt>
                <c:pt idx="66">
                  <c:v>127</c:v>
                </c:pt>
                <c:pt idx="67">
                  <c:v>128</c:v>
                </c:pt>
                <c:pt idx="68">
                  <c:v>128</c:v>
                </c:pt>
                <c:pt idx="69">
                  <c:v>129</c:v>
                </c:pt>
                <c:pt idx="70">
                  <c:v>130</c:v>
                </c:pt>
                <c:pt idx="71">
                  <c:v>130</c:v>
                </c:pt>
                <c:pt idx="72">
                  <c:v>130</c:v>
                </c:pt>
                <c:pt idx="73">
                  <c:v>131</c:v>
                </c:pt>
                <c:pt idx="74">
                  <c:v>131</c:v>
                </c:pt>
                <c:pt idx="75">
                  <c:v>132</c:v>
                </c:pt>
                <c:pt idx="76">
                  <c:v>132</c:v>
                </c:pt>
                <c:pt idx="77">
                  <c:v>133</c:v>
                </c:pt>
                <c:pt idx="78">
                  <c:v>134</c:v>
                </c:pt>
                <c:pt idx="79">
                  <c:v>134</c:v>
                </c:pt>
                <c:pt idx="80">
                  <c:v>134</c:v>
                </c:pt>
                <c:pt idx="81">
                  <c:v>135</c:v>
                </c:pt>
                <c:pt idx="82">
                  <c:v>135</c:v>
                </c:pt>
                <c:pt idx="83">
                  <c:v>135</c:v>
                </c:pt>
                <c:pt idx="84">
                  <c:v>135</c:v>
                </c:pt>
                <c:pt idx="85">
                  <c:v>138</c:v>
                </c:pt>
                <c:pt idx="86">
                  <c:v>138</c:v>
                </c:pt>
                <c:pt idx="87">
                  <c:v>138</c:v>
                </c:pt>
                <c:pt idx="88">
                  <c:v>138</c:v>
                </c:pt>
                <c:pt idx="89">
                  <c:v>139</c:v>
                </c:pt>
                <c:pt idx="90">
                  <c:v>140</c:v>
                </c:pt>
                <c:pt idx="91">
                  <c:v>141</c:v>
                </c:pt>
                <c:pt idx="92">
                  <c:v>141</c:v>
                </c:pt>
                <c:pt idx="93">
                  <c:v>142</c:v>
                </c:pt>
                <c:pt idx="94">
                  <c:v>145</c:v>
                </c:pt>
                <c:pt idx="95">
                  <c:v>152</c:v>
                </c:pt>
                <c:pt idx="96">
                  <c:v>155</c:v>
                </c:pt>
                <c:pt idx="97">
                  <c:v>155</c:v>
                </c:pt>
                <c:pt idx="98">
                  <c:v>158</c:v>
                </c:pt>
                <c:pt idx="99">
                  <c:v>161</c:v>
                </c:pt>
              </c:numCache>
            </c:numRef>
          </c:xVal>
          <c:yVal>
            <c:numRef>
              <c:f>'Ejercicio 1'!$M$154:$M$253</c:f>
              <c:numCache>
                <c:formatCode>General</c:formatCode>
                <c:ptCount val="100"/>
                <c:pt idx="0">
                  <c:v>-2.5758293035488999</c:v>
                </c:pt>
                <c:pt idx="1">
                  <c:v>-2.1700903775845601</c:v>
                </c:pt>
                <c:pt idx="2">
                  <c:v>-1.9599639845400538</c:v>
                </c:pt>
                <c:pt idx="3">
                  <c:v>-1.8119106729525978</c:v>
                </c:pt>
                <c:pt idx="4">
                  <c:v>-1.6953977102721358</c:v>
                </c:pt>
                <c:pt idx="5">
                  <c:v>-1.5981931399228173</c:v>
                </c:pt>
                <c:pt idx="6">
                  <c:v>-1.5141018876192833</c:v>
                </c:pt>
                <c:pt idx="7">
                  <c:v>-1.4395314709384572</c:v>
                </c:pt>
                <c:pt idx="8">
                  <c:v>-1.3722038089987272</c:v>
                </c:pt>
                <c:pt idx="9">
                  <c:v>-1.3105791121681303</c:v>
                </c:pt>
                <c:pt idx="10">
                  <c:v>-1.2535654384704511</c:v>
                </c:pt>
                <c:pt idx="11">
                  <c:v>-1.2003588580308597</c:v>
                </c:pt>
                <c:pt idx="12">
                  <c:v>-1.1503493803760083</c:v>
                </c:pt>
                <c:pt idx="13">
                  <c:v>-1.1030625561995977</c:v>
                </c:pt>
                <c:pt idx="14">
                  <c:v>-1.058121617684777</c:v>
                </c:pt>
                <c:pt idx="15">
                  <c:v>-1.0152220332170301</c:v>
                </c:pt>
                <c:pt idx="16">
                  <c:v>-0.97411387705930974</c:v>
                </c:pt>
                <c:pt idx="17">
                  <c:v>-0.93458929107347943</c:v>
                </c:pt>
                <c:pt idx="18">
                  <c:v>-0.89647336400191613</c:v>
                </c:pt>
                <c:pt idx="19">
                  <c:v>-0.85961736424191304</c:v>
                </c:pt>
                <c:pt idx="20">
                  <c:v>-0.82389363033855767</c:v>
                </c:pt>
                <c:pt idx="21">
                  <c:v>-0.78919165265822189</c:v>
                </c:pt>
                <c:pt idx="22">
                  <c:v>-0.75541502636046909</c:v>
                </c:pt>
                <c:pt idx="23">
                  <c:v>-0.72247905192806261</c:v>
                </c:pt>
                <c:pt idx="24">
                  <c:v>-0.69030882393303394</c:v>
                </c:pt>
                <c:pt idx="25">
                  <c:v>-0.65883769273618775</c:v>
                </c:pt>
                <c:pt idx="26">
                  <c:v>-0.62800601443756987</c:v>
                </c:pt>
                <c:pt idx="27">
                  <c:v>-0.59776012604247841</c:v>
                </c:pt>
                <c:pt idx="28">
                  <c:v>-0.56805149833898283</c:v>
                </c:pt>
                <c:pt idx="29">
                  <c:v>-0.5388360302784504</c:v>
                </c:pt>
                <c:pt idx="30">
                  <c:v>-0.51007345696859485</c:v>
                </c:pt>
                <c:pt idx="31">
                  <c:v>-0.48172684958473044</c:v>
                </c:pt>
                <c:pt idx="32">
                  <c:v>-0.45376219016987951</c:v>
                </c:pt>
                <c:pt idx="33">
                  <c:v>-0.42614800784127821</c:v>
                </c:pt>
                <c:pt idx="34">
                  <c:v>-0.39885506564233691</c:v>
                </c:pt>
                <c:pt idx="35">
                  <c:v>-0.3718560893850747</c:v>
                </c:pt>
                <c:pt idx="36">
                  <c:v>-0.34512553147047242</c:v>
                </c:pt>
                <c:pt idx="37">
                  <c:v>-0.3186393639643752</c:v>
                </c:pt>
                <c:pt idx="38">
                  <c:v>-0.29237489622680418</c:v>
                </c:pt>
                <c:pt idx="39">
                  <c:v>-0.26631061320409499</c:v>
                </c:pt>
                <c:pt idx="40">
                  <c:v>-0.2404260311423079</c:v>
                </c:pt>
                <c:pt idx="41">
                  <c:v>-0.21470156800174456</c:v>
                </c:pt>
                <c:pt idx="42">
                  <c:v>-0.18911842627279254</c:v>
                </c:pt>
                <c:pt idx="43">
                  <c:v>-0.16365848623314128</c:v>
                </c:pt>
                <c:pt idx="44">
                  <c:v>-0.1383042079614045</c:v>
                </c:pt>
                <c:pt idx="45">
                  <c:v>-0.11303854064456513</c:v>
                </c:pt>
                <c:pt idx="46">
                  <c:v>-8.7844837895871677E-2</c:v>
                </c:pt>
                <c:pt idx="47">
                  <c:v>-6.2706777943213846E-2</c:v>
                </c:pt>
                <c:pt idx="48">
                  <c:v>-3.7608287661255936E-2</c:v>
                </c:pt>
                <c:pt idx="49">
                  <c:v>-1.2533469508069276E-2</c:v>
                </c:pt>
                <c:pt idx="50">
                  <c:v>1.2533469508069276E-2</c:v>
                </c:pt>
                <c:pt idx="51">
                  <c:v>3.7608287661255936E-2</c:v>
                </c:pt>
                <c:pt idx="52">
                  <c:v>6.2706777943213846E-2</c:v>
                </c:pt>
                <c:pt idx="53">
                  <c:v>8.7844837895871816E-2</c:v>
                </c:pt>
                <c:pt idx="54">
                  <c:v>0.11303854064456527</c:v>
                </c:pt>
                <c:pt idx="55">
                  <c:v>0.13830420796140466</c:v>
                </c:pt>
                <c:pt idx="56">
                  <c:v>0.16365848623314114</c:v>
                </c:pt>
                <c:pt idx="57">
                  <c:v>0.18911842627279243</c:v>
                </c:pt>
                <c:pt idx="58">
                  <c:v>0.21470156800174439</c:v>
                </c:pt>
                <c:pt idx="59">
                  <c:v>0.2404260311423079</c:v>
                </c:pt>
                <c:pt idx="60">
                  <c:v>0.26631061320409499</c:v>
                </c:pt>
                <c:pt idx="61">
                  <c:v>0.29237489622680418</c:v>
                </c:pt>
                <c:pt idx="62">
                  <c:v>0.3186393639643752</c:v>
                </c:pt>
                <c:pt idx="63">
                  <c:v>0.34512553147047242</c:v>
                </c:pt>
                <c:pt idx="64">
                  <c:v>0.3718560893850747</c:v>
                </c:pt>
                <c:pt idx="65">
                  <c:v>0.39885506564233691</c:v>
                </c:pt>
                <c:pt idx="66">
                  <c:v>0.42614800784127838</c:v>
                </c:pt>
                <c:pt idx="67">
                  <c:v>0.45376219016987968</c:v>
                </c:pt>
                <c:pt idx="68">
                  <c:v>0.48172684958473044</c:v>
                </c:pt>
                <c:pt idx="69">
                  <c:v>0.51007345696859474</c:v>
                </c:pt>
                <c:pt idx="70">
                  <c:v>0.53883603027845006</c:v>
                </c:pt>
                <c:pt idx="71">
                  <c:v>0.56805149833898272</c:v>
                </c:pt>
                <c:pt idx="72">
                  <c:v>0.59776012604247841</c:v>
                </c:pt>
                <c:pt idx="73">
                  <c:v>0.62800601443756987</c:v>
                </c:pt>
                <c:pt idx="74">
                  <c:v>0.65883769273618775</c:v>
                </c:pt>
                <c:pt idx="75">
                  <c:v>0.69030882393303394</c:v>
                </c:pt>
                <c:pt idx="76">
                  <c:v>0.72247905192806261</c:v>
                </c:pt>
                <c:pt idx="77">
                  <c:v>0.75541502636046909</c:v>
                </c:pt>
                <c:pt idx="78">
                  <c:v>0.78919165265822189</c:v>
                </c:pt>
                <c:pt idx="79">
                  <c:v>0.82389363033855767</c:v>
                </c:pt>
                <c:pt idx="80">
                  <c:v>0.85961736424191149</c:v>
                </c:pt>
                <c:pt idx="81">
                  <c:v>0.89647336400191591</c:v>
                </c:pt>
                <c:pt idx="82">
                  <c:v>0.9345892910734801</c:v>
                </c:pt>
                <c:pt idx="83">
                  <c:v>0.97411387705930974</c:v>
                </c:pt>
                <c:pt idx="84">
                  <c:v>1.0152220332170301</c:v>
                </c:pt>
                <c:pt idx="85">
                  <c:v>1.058121617684777</c:v>
                </c:pt>
                <c:pt idx="86">
                  <c:v>1.1030625561995977</c:v>
                </c:pt>
                <c:pt idx="87">
                  <c:v>1.1503493803760083</c:v>
                </c:pt>
                <c:pt idx="88">
                  <c:v>1.2003588580308597</c:v>
                </c:pt>
                <c:pt idx="89">
                  <c:v>1.2535654384704511</c:v>
                </c:pt>
                <c:pt idx="90">
                  <c:v>1.3105791121681303</c:v>
                </c:pt>
                <c:pt idx="91">
                  <c:v>1.3722038089987258</c:v>
                </c:pt>
                <c:pt idx="92">
                  <c:v>1.4395314709384563</c:v>
                </c:pt>
                <c:pt idx="93">
                  <c:v>1.5141018876192844</c:v>
                </c:pt>
                <c:pt idx="94">
                  <c:v>1.5981931399228169</c:v>
                </c:pt>
                <c:pt idx="95">
                  <c:v>1.6953977102721358</c:v>
                </c:pt>
                <c:pt idx="96">
                  <c:v>1.8119106729525971</c:v>
                </c:pt>
                <c:pt idx="97">
                  <c:v>1.9599639845400536</c:v>
                </c:pt>
                <c:pt idx="98">
                  <c:v>2.1700903775845601</c:v>
                </c:pt>
                <c:pt idx="99">
                  <c:v>2.5758293035488999</c:v>
                </c:pt>
              </c:numCache>
            </c:numRef>
          </c:yVal>
          <c:smooth val="0"/>
          <c:extLst>
            <c:ext xmlns:c16="http://schemas.microsoft.com/office/drawing/2014/chart" uri="{C3380CC4-5D6E-409C-BE32-E72D297353CC}">
              <c16:uniqueId val="{00000000-97CC-4FE2-8F4E-BF555C754412}"/>
            </c:ext>
          </c:extLst>
        </c:ser>
        <c:dLbls>
          <c:showLegendKey val="0"/>
          <c:showVal val="0"/>
          <c:showCatName val="0"/>
          <c:showSerName val="0"/>
          <c:showPercent val="0"/>
          <c:showBubbleSize val="0"/>
        </c:dLbls>
        <c:axId val="258603680"/>
        <c:axId val="264732128"/>
      </c:scatterChart>
      <c:valAx>
        <c:axId val="2586036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64732128"/>
        <c:crosses val="autoZero"/>
        <c:crossBetween val="midCat"/>
      </c:valAx>
      <c:valAx>
        <c:axId val="264732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2586036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pt-PT"/>
              <a:t>Diagrama de dispersion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pt-PT"/>
        </a:p>
      </c:txPr>
    </c:title>
    <c:autoTitleDeleted val="0"/>
    <c:plotArea>
      <c:layout/>
      <c:scatterChart>
        <c:scatterStyle val="lineMarker"/>
        <c:varyColors val="0"/>
        <c:ser>
          <c:idx val="0"/>
          <c:order val="0"/>
          <c:spPr>
            <a:ln w="2540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4"/>
                </a:solidFill>
                <a:prstDash val="sysDot"/>
              </a:ln>
              <a:effectLst/>
            </c:spPr>
            <c:trendlineType val="linear"/>
            <c:dispRSqr val="0"/>
            <c:dispEq val="0"/>
          </c:trendline>
          <c:trendline>
            <c:spPr>
              <a:ln w="28575" cap="rnd" cmpd="sng">
                <a:solidFill>
                  <a:schemeClr val="accent4"/>
                </a:solidFill>
                <a:prstDash val="sysDash"/>
              </a:ln>
              <a:effectLst/>
            </c:spPr>
            <c:trendlineType val="linear"/>
            <c:dispRSqr val="1"/>
            <c:dispEq val="1"/>
            <c:trendlineLbl>
              <c:layout>
                <c:manualLayout>
                  <c:x val="-0.52073186667301896"/>
                  <c:y val="-0.197059972766562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trendlineLbl>
          </c:trendline>
          <c:xVal>
            <c:numRef>
              <c:f>'Ejercicio 2'!$E$2:$E$41</c:f>
              <c:numCache>
                <c:formatCode>General</c:formatCode>
                <c:ptCount val="40"/>
                <c:pt idx="0">
                  <c:v>191</c:v>
                </c:pt>
                <c:pt idx="1">
                  <c:v>174</c:v>
                </c:pt>
                <c:pt idx="2">
                  <c:v>175</c:v>
                </c:pt>
                <c:pt idx="3">
                  <c:v>173</c:v>
                </c:pt>
                <c:pt idx="4">
                  <c:v>200</c:v>
                </c:pt>
                <c:pt idx="5">
                  <c:v>184</c:v>
                </c:pt>
                <c:pt idx="6">
                  <c:v>185</c:v>
                </c:pt>
                <c:pt idx="7">
                  <c:v>178</c:v>
                </c:pt>
                <c:pt idx="8">
                  <c:v>190</c:v>
                </c:pt>
                <c:pt idx="9">
                  <c:v>192</c:v>
                </c:pt>
                <c:pt idx="10">
                  <c:v>190</c:v>
                </c:pt>
                <c:pt idx="11">
                  <c:v>202</c:v>
                </c:pt>
                <c:pt idx="12">
                  <c:v>197</c:v>
                </c:pt>
                <c:pt idx="13">
                  <c:v>193</c:v>
                </c:pt>
                <c:pt idx="14">
                  <c:v>206</c:v>
                </c:pt>
                <c:pt idx="15">
                  <c:v>180</c:v>
                </c:pt>
                <c:pt idx="16">
                  <c:v>172</c:v>
                </c:pt>
                <c:pt idx="17">
                  <c:v>164</c:v>
                </c:pt>
                <c:pt idx="18">
                  <c:v>188</c:v>
                </c:pt>
                <c:pt idx="19">
                  <c:v>185</c:v>
                </c:pt>
                <c:pt idx="20">
                  <c:v>170</c:v>
                </c:pt>
                <c:pt idx="21">
                  <c:v>214</c:v>
                </c:pt>
                <c:pt idx="22">
                  <c:v>210</c:v>
                </c:pt>
                <c:pt idx="23">
                  <c:v>200</c:v>
                </c:pt>
                <c:pt idx="24">
                  <c:v>183</c:v>
                </c:pt>
                <c:pt idx="25">
                  <c:v>182</c:v>
                </c:pt>
                <c:pt idx="26">
                  <c:v>177</c:v>
                </c:pt>
                <c:pt idx="27">
                  <c:v>185</c:v>
                </c:pt>
                <c:pt idx="28">
                  <c:v>200</c:v>
                </c:pt>
                <c:pt idx="29">
                  <c:v>184</c:v>
                </c:pt>
                <c:pt idx="30">
                  <c:v>192</c:v>
                </c:pt>
                <c:pt idx="31">
                  <c:v>189</c:v>
                </c:pt>
                <c:pt idx="32">
                  <c:v>196</c:v>
                </c:pt>
                <c:pt idx="33">
                  <c:v>210</c:v>
                </c:pt>
                <c:pt idx="34">
                  <c:v>177</c:v>
                </c:pt>
                <c:pt idx="35">
                  <c:v>179</c:v>
                </c:pt>
                <c:pt idx="36">
                  <c:v>180</c:v>
                </c:pt>
                <c:pt idx="37">
                  <c:v>183</c:v>
                </c:pt>
                <c:pt idx="38">
                  <c:v>177</c:v>
                </c:pt>
                <c:pt idx="39">
                  <c:v>180</c:v>
                </c:pt>
              </c:numCache>
            </c:numRef>
          </c:xVal>
          <c:yVal>
            <c:numRef>
              <c:f>'Ejercicio 2'!$D$2:$D$41</c:f>
              <c:numCache>
                <c:formatCode>General</c:formatCode>
                <c:ptCount val="40"/>
                <c:pt idx="0">
                  <c:v>118</c:v>
                </c:pt>
                <c:pt idx="1">
                  <c:v>110</c:v>
                </c:pt>
                <c:pt idx="2">
                  <c:v>110</c:v>
                </c:pt>
                <c:pt idx="3">
                  <c:v>105</c:v>
                </c:pt>
                <c:pt idx="4">
                  <c:v>132</c:v>
                </c:pt>
                <c:pt idx="5">
                  <c:v>110</c:v>
                </c:pt>
                <c:pt idx="6">
                  <c:v>115</c:v>
                </c:pt>
                <c:pt idx="7">
                  <c:v>110</c:v>
                </c:pt>
                <c:pt idx="8">
                  <c:v>122</c:v>
                </c:pt>
                <c:pt idx="9">
                  <c:v>120</c:v>
                </c:pt>
                <c:pt idx="10">
                  <c:v>125</c:v>
                </c:pt>
                <c:pt idx="11">
                  <c:v>128</c:v>
                </c:pt>
                <c:pt idx="12">
                  <c:v>134</c:v>
                </c:pt>
                <c:pt idx="13">
                  <c:v>132</c:v>
                </c:pt>
                <c:pt idx="14">
                  <c:v>131</c:v>
                </c:pt>
                <c:pt idx="15">
                  <c:v>115</c:v>
                </c:pt>
                <c:pt idx="16">
                  <c:v>106</c:v>
                </c:pt>
                <c:pt idx="17">
                  <c:v>110</c:v>
                </c:pt>
                <c:pt idx="18">
                  <c:v>118</c:v>
                </c:pt>
                <c:pt idx="19">
                  <c:v>117</c:v>
                </c:pt>
                <c:pt idx="20">
                  <c:v>127</c:v>
                </c:pt>
                <c:pt idx="21">
                  <c:v>138</c:v>
                </c:pt>
                <c:pt idx="22">
                  <c:v>129</c:v>
                </c:pt>
                <c:pt idx="23">
                  <c:v>125</c:v>
                </c:pt>
                <c:pt idx="24">
                  <c:v>110</c:v>
                </c:pt>
                <c:pt idx="25">
                  <c:v>108</c:v>
                </c:pt>
                <c:pt idx="26">
                  <c:v>103</c:v>
                </c:pt>
                <c:pt idx="27">
                  <c:v>115</c:v>
                </c:pt>
                <c:pt idx="28">
                  <c:v>142</c:v>
                </c:pt>
                <c:pt idx="29">
                  <c:v>124</c:v>
                </c:pt>
                <c:pt idx="30">
                  <c:v>121</c:v>
                </c:pt>
                <c:pt idx="31">
                  <c:v>123</c:v>
                </c:pt>
                <c:pt idx="32">
                  <c:v>121</c:v>
                </c:pt>
                <c:pt idx="33">
                  <c:v>131</c:v>
                </c:pt>
                <c:pt idx="34">
                  <c:v>121</c:v>
                </c:pt>
                <c:pt idx="35">
                  <c:v>120</c:v>
                </c:pt>
                <c:pt idx="36">
                  <c:v>119</c:v>
                </c:pt>
                <c:pt idx="37">
                  <c:v>115</c:v>
                </c:pt>
                <c:pt idx="38">
                  <c:v>120</c:v>
                </c:pt>
                <c:pt idx="39">
                  <c:v>116</c:v>
                </c:pt>
              </c:numCache>
            </c:numRef>
          </c:yVal>
          <c:smooth val="0"/>
          <c:extLst>
            <c:ext xmlns:c16="http://schemas.microsoft.com/office/drawing/2014/chart" uri="{C3380CC4-5D6E-409C-BE32-E72D297353CC}">
              <c16:uniqueId val="{00000000-2F42-48C2-B564-470F7B4E9335}"/>
            </c:ext>
          </c:extLst>
        </c:ser>
        <c:dLbls>
          <c:showLegendKey val="0"/>
          <c:showVal val="0"/>
          <c:showCatName val="0"/>
          <c:showSerName val="0"/>
          <c:showPercent val="0"/>
          <c:showBubbleSize val="0"/>
        </c:dLbls>
        <c:axId val="1969887344"/>
        <c:axId val="1975778528"/>
      </c:scatterChart>
      <c:valAx>
        <c:axId val="196988734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75778528"/>
        <c:crosses val="autoZero"/>
        <c:crossBetween val="midCat"/>
      </c:valAx>
      <c:valAx>
        <c:axId val="1975778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pt-PT"/>
          </a:p>
        </c:txPr>
        <c:crossAx val="19698873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PT"/>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Presión Sistólica Antes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Presión Sistólica Antes</a:t>
          </a:r>
        </a:p>
      </cx:txPr>
    </cx:title>
    <cx:plotArea>
      <cx:plotAreaRegion>
        <cx:series layoutId="boxWhisker" uniqueId="{7AB699A0-5679-4886-A197-4EDF7BAEEABB}">
          <cx:tx>
            <cx:txData>
              <cx:f>_xlchart.v1.0</cx:f>
              <cx:v>Presion sistólica antes</cx:v>
            </cx:txData>
          </cx:tx>
          <cx:dataLabels/>
          <cx:dataId val="0"/>
          <cx:layoutPr>
            <cx:visibility meanLine="0" meanMarker="1" nonoutliers="0" outliers="1"/>
            <cx:statistics quartileMethod="exclusive"/>
          </cx:layoutPr>
        </cx:series>
      </cx:plotAreaRegion>
      <cx:axis id="0" hidden="1">
        <cx:catScaling gapWidth="1"/>
        <cx:tickLabels/>
      </cx:axis>
      <cx:axis id="1">
        <cx:valScaling min="60"/>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_xlchart.v1.3</cx:f>
      </cx:numDim>
    </cx:data>
  </cx:chartData>
  <cx:chart>
    <cx:title pos="t" align="ctr" overlay="0">
      <cx:tx>
        <cx:txData>
          <cx:v>Presion Sistolica Despues</cx:v>
        </cx:txData>
      </cx:tx>
      <cx:txPr>
        <a:bodyPr spcFirstLastPara="1" vertOverflow="ellipsis" horzOverflow="overflow" wrap="square" lIns="0" tIns="0" rIns="0" bIns="0" anchor="ctr" anchorCtr="1"/>
        <a:lstStyle/>
        <a:p>
          <a:pPr algn="ctr" rtl="0">
            <a:defRPr/>
          </a:pPr>
          <a:r>
            <a:rPr lang="es-ES" sz="1400" b="0" i="0" u="none" strike="noStrike" baseline="0">
              <a:solidFill>
                <a:sysClr val="windowText" lastClr="000000">
                  <a:lumMod val="65000"/>
                  <a:lumOff val="35000"/>
                </a:sysClr>
              </a:solidFill>
              <a:latin typeface="Calibri" panose="020F0502020204030204"/>
            </a:rPr>
            <a:t>Presion Sistolica Despues</a:t>
          </a:r>
        </a:p>
      </cx:txPr>
    </cx:title>
    <cx:plotArea>
      <cx:plotAreaRegion>
        <cx:series layoutId="boxWhisker" uniqueId="{AECB062C-A0F3-40C2-84DB-BB151A612183}">
          <cx:tx>
            <cx:txData>
              <cx:f>_xlchart.v1.2</cx:f>
              <cx:v>Presión sistólica después</cx:v>
            </cx:txData>
          </cx:tx>
          <cx:dataLabels/>
          <cx:dataId val="0"/>
          <cx:layoutPr>
            <cx:visibility meanLine="0" meanMarker="1" nonoutliers="0" outliers="1"/>
            <cx:statistics quartileMethod="exclusive"/>
          </cx:layoutPr>
        </cx:series>
      </cx:plotAreaRegion>
      <cx:axis id="0" hidden="1">
        <cx:catScaling gapWidth="1"/>
        <cx:tickLabels/>
      </cx:axis>
      <cx:axis id="1">
        <cx:valScaling/>
        <cx:majorGridlines/>
        <cx:tickLabels/>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13" Type="http://schemas.openxmlformats.org/officeDocument/2006/relationships/image" Target="../media/image9.jpeg"/><Relationship Id="rId3" Type="http://schemas.openxmlformats.org/officeDocument/2006/relationships/chart" Target="../charts/chart1.xml"/><Relationship Id="rId7" Type="http://schemas.openxmlformats.org/officeDocument/2006/relationships/image" Target="../media/image3.png"/><Relationship Id="rId12" Type="http://schemas.openxmlformats.org/officeDocument/2006/relationships/image" Target="../media/image8.jpeg"/><Relationship Id="rId2" Type="http://schemas.microsoft.com/office/2014/relationships/chartEx" Target="../charts/chartEx2.xml"/><Relationship Id="rId1" Type="http://schemas.microsoft.com/office/2014/relationships/chartEx" Target="../charts/chartEx1.xml"/><Relationship Id="rId6" Type="http://schemas.openxmlformats.org/officeDocument/2006/relationships/image" Target="../media/image2.png"/><Relationship Id="rId11" Type="http://schemas.openxmlformats.org/officeDocument/2006/relationships/image" Target="../media/image7.png"/><Relationship Id="rId5" Type="http://schemas.openxmlformats.org/officeDocument/2006/relationships/image" Target="../media/image1.png"/><Relationship Id="rId10" Type="http://schemas.openxmlformats.org/officeDocument/2006/relationships/image" Target="../media/image6.png"/><Relationship Id="rId4" Type="http://schemas.openxmlformats.org/officeDocument/2006/relationships/chart" Target="../charts/chart2.xml"/><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6</xdr:col>
      <xdr:colOff>283599</xdr:colOff>
      <xdr:row>85</xdr:row>
      <xdr:rowOff>30825</xdr:rowOff>
    </xdr:from>
    <xdr:to>
      <xdr:col>10</xdr:col>
      <xdr:colOff>307257</xdr:colOff>
      <xdr:row>107</xdr:row>
      <xdr:rowOff>167046</xdr:rowOff>
    </xdr:to>
    <mc:AlternateContent xmlns:mc="http://schemas.openxmlformats.org/markup-compatibility/2006">
      <mc:Choice xmlns:cx1="http://schemas.microsoft.com/office/drawing/2015/9/8/chartex" Requires="cx1">
        <xdr:graphicFrame macro="">
          <xdr:nvGraphicFramePr>
            <xdr:cNvPr id="2" name="Gráfico 1">
              <a:extLst>
                <a:ext uri="{FF2B5EF4-FFF2-40B4-BE49-F238E27FC236}">
                  <a16:creationId xmlns:a16="http://schemas.microsoft.com/office/drawing/2014/main" id="{8181BE6A-431E-06BB-FB2F-991661F2A0F0}"/>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6027174" y="15410525"/>
              <a:ext cx="4490883" cy="4117671"/>
            </a:xfrm>
            <a:prstGeom prst="rect">
              <a:avLst/>
            </a:prstGeom>
            <a:solidFill>
              <a:prstClr val="white"/>
            </a:solidFill>
            <a:ln w="1">
              <a:solidFill>
                <a:prstClr val="green"/>
              </a:solidFill>
            </a:ln>
          </xdr:spPr>
          <xdr:txBody>
            <a:bodyPr vertOverflow="clip" horzOverflow="clip"/>
            <a:lstStyle/>
            <a:p>
              <a:r>
                <a:rPr lang="pt-PT"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6</xdr:col>
      <xdr:colOff>281551</xdr:colOff>
      <xdr:row>117</xdr:row>
      <xdr:rowOff>10242</xdr:rowOff>
    </xdr:from>
    <xdr:to>
      <xdr:col>10</xdr:col>
      <xdr:colOff>314324</xdr:colOff>
      <xdr:row>141</xdr:row>
      <xdr:rowOff>143387</xdr:rowOff>
    </xdr:to>
    <mc:AlternateContent xmlns:mc="http://schemas.openxmlformats.org/markup-compatibility/2006">
      <mc:Choice xmlns:cx1="http://schemas.microsoft.com/office/drawing/2015/9/8/chartex" Requires="cx1">
        <xdr:graphicFrame macro="">
          <xdr:nvGraphicFramePr>
            <xdr:cNvPr id="3" name="Gráfico 2">
              <a:extLst>
                <a:ext uri="{FF2B5EF4-FFF2-40B4-BE49-F238E27FC236}">
                  <a16:creationId xmlns:a16="http://schemas.microsoft.com/office/drawing/2014/main" id="{C3E9BA35-7F43-BDF7-4446-84409F4EB60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6021951" y="21181142"/>
              <a:ext cx="4506348" cy="4476545"/>
            </a:xfrm>
            <a:prstGeom prst="rect">
              <a:avLst/>
            </a:prstGeom>
            <a:solidFill>
              <a:prstClr val="white"/>
            </a:solidFill>
            <a:ln w="1">
              <a:solidFill>
                <a:prstClr val="green"/>
              </a:solidFill>
            </a:ln>
          </xdr:spPr>
          <xdr:txBody>
            <a:bodyPr vertOverflow="clip" horzOverflow="clip"/>
            <a:lstStyle/>
            <a:p>
              <a:r>
                <a:rPr lang="pt-PT" sz="1100"/>
                <a:t>Este gráfico no está disponible en su versión de Excel.
Si edita esta forma o guarda el libro en un formato de archivo diferente, el gráfico no se podrá utilizar.</a:t>
              </a:r>
            </a:p>
          </xdr:txBody>
        </xdr:sp>
      </mc:Fallback>
    </mc:AlternateContent>
    <xdr:clientData/>
  </xdr:twoCellAnchor>
  <xdr:twoCellAnchor>
    <xdr:from>
      <xdr:col>13</xdr:col>
      <xdr:colOff>282609</xdr:colOff>
      <xdr:row>149</xdr:row>
      <xdr:rowOff>68621</xdr:rowOff>
    </xdr:from>
    <xdr:to>
      <xdr:col>19</xdr:col>
      <xdr:colOff>124952</xdr:colOff>
      <xdr:row>164</xdr:row>
      <xdr:rowOff>0</xdr:rowOff>
    </xdr:to>
    <xdr:graphicFrame macro="">
      <xdr:nvGraphicFramePr>
        <xdr:cNvPr id="4" name="Gráfico 3">
          <a:extLst>
            <a:ext uri="{FF2B5EF4-FFF2-40B4-BE49-F238E27FC236}">
              <a16:creationId xmlns:a16="http://schemas.microsoft.com/office/drawing/2014/main" id="{07946FCC-0FFA-98A0-239D-3F1CFA785AD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282610</xdr:colOff>
      <xdr:row>165</xdr:row>
      <xdr:rowOff>44962</xdr:rowOff>
    </xdr:from>
    <xdr:to>
      <xdr:col>19</xdr:col>
      <xdr:colOff>159570</xdr:colOff>
      <xdr:row>179</xdr:row>
      <xdr:rowOff>157006</xdr:rowOff>
    </xdr:to>
    <xdr:graphicFrame macro="">
      <xdr:nvGraphicFramePr>
        <xdr:cNvPr id="5" name="Gráfico 4">
          <a:extLst>
            <a:ext uri="{FF2B5EF4-FFF2-40B4-BE49-F238E27FC236}">
              <a16:creationId xmlns:a16="http://schemas.microsoft.com/office/drawing/2014/main" id="{0EFF1F7E-A2D7-92DE-C491-B7F32F383B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16</xdr:col>
      <xdr:colOff>240743</xdr:colOff>
      <xdr:row>270</xdr:row>
      <xdr:rowOff>112087</xdr:rowOff>
    </xdr:from>
    <xdr:to>
      <xdr:col>20</xdr:col>
      <xdr:colOff>84208</xdr:colOff>
      <xdr:row>278</xdr:row>
      <xdr:rowOff>3174</xdr:rowOff>
    </xdr:to>
    <xdr:pic>
      <xdr:nvPicPr>
        <xdr:cNvPr id="6" name="Imagen 5">
          <a:extLst>
            <a:ext uri="{FF2B5EF4-FFF2-40B4-BE49-F238E27FC236}">
              <a16:creationId xmlns:a16="http://schemas.microsoft.com/office/drawing/2014/main" id="{A16D6D5D-3FA9-753C-A010-0BDA46CAA034}"/>
            </a:ext>
          </a:extLst>
        </xdr:cNvPr>
        <xdr:cNvPicPr>
          <a:picLocks noChangeAspect="1"/>
        </xdr:cNvPicPr>
      </xdr:nvPicPr>
      <xdr:blipFill>
        <a:blip xmlns:r="http://schemas.openxmlformats.org/officeDocument/2006/relationships" r:embed="rId5"/>
        <a:stretch>
          <a:fillRect/>
        </a:stretch>
      </xdr:blipFill>
      <xdr:spPr>
        <a:xfrm>
          <a:off x="14925990" y="48239505"/>
          <a:ext cx="3266186" cy="1311429"/>
        </a:xfrm>
        <a:prstGeom prst="rect">
          <a:avLst/>
        </a:prstGeom>
      </xdr:spPr>
    </xdr:pic>
    <xdr:clientData/>
  </xdr:twoCellAnchor>
  <xdr:twoCellAnchor editAs="oneCell">
    <xdr:from>
      <xdr:col>15</xdr:col>
      <xdr:colOff>641010</xdr:colOff>
      <xdr:row>390</xdr:row>
      <xdr:rowOff>36731</xdr:rowOff>
    </xdr:from>
    <xdr:to>
      <xdr:col>19</xdr:col>
      <xdr:colOff>849513</xdr:colOff>
      <xdr:row>397</xdr:row>
      <xdr:rowOff>102583</xdr:rowOff>
    </xdr:to>
    <xdr:pic>
      <xdr:nvPicPr>
        <xdr:cNvPr id="7" name="Imagen 6">
          <a:extLst>
            <a:ext uri="{FF2B5EF4-FFF2-40B4-BE49-F238E27FC236}">
              <a16:creationId xmlns:a16="http://schemas.microsoft.com/office/drawing/2014/main" id="{81662CD6-0E04-448F-8C8E-5D47E91C684F}"/>
            </a:ext>
          </a:extLst>
        </xdr:cNvPr>
        <xdr:cNvPicPr>
          <a:picLocks noChangeAspect="1"/>
        </xdr:cNvPicPr>
      </xdr:nvPicPr>
      <xdr:blipFill>
        <a:blip xmlns:r="http://schemas.openxmlformats.org/officeDocument/2006/relationships" r:embed="rId5"/>
        <a:stretch>
          <a:fillRect/>
        </a:stretch>
      </xdr:blipFill>
      <xdr:spPr>
        <a:xfrm>
          <a:off x="14741412" y="69985950"/>
          <a:ext cx="3270111" cy="1322358"/>
        </a:xfrm>
        <a:prstGeom prst="rect">
          <a:avLst/>
        </a:prstGeom>
      </xdr:spPr>
    </xdr:pic>
    <xdr:clientData/>
  </xdr:twoCellAnchor>
  <xdr:twoCellAnchor editAs="oneCell">
    <xdr:from>
      <xdr:col>12</xdr:col>
      <xdr:colOff>484757</xdr:colOff>
      <xdr:row>389</xdr:row>
      <xdr:rowOff>174807</xdr:rowOff>
    </xdr:from>
    <xdr:to>
      <xdr:col>15</xdr:col>
      <xdr:colOff>312336</xdr:colOff>
      <xdr:row>400</xdr:row>
      <xdr:rowOff>7951</xdr:rowOff>
    </xdr:to>
    <xdr:pic>
      <xdr:nvPicPr>
        <xdr:cNvPr id="8" name="Imagen 7">
          <a:extLst>
            <a:ext uri="{FF2B5EF4-FFF2-40B4-BE49-F238E27FC236}">
              <a16:creationId xmlns:a16="http://schemas.microsoft.com/office/drawing/2014/main" id="{6AF242C7-A520-9AB9-259B-AED278BB46CD}"/>
            </a:ext>
          </a:extLst>
        </xdr:cNvPr>
        <xdr:cNvPicPr>
          <a:picLocks noChangeAspect="1"/>
        </xdr:cNvPicPr>
      </xdr:nvPicPr>
      <xdr:blipFill>
        <a:blip xmlns:r="http://schemas.openxmlformats.org/officeDocument/2006/relationships" r:embed="rId6"/>
        <a:stretch>
          <a:fillRect/>
        </a:stretch>
      </xdr:blipFill>
      <xdr:spPr>
        <a:xfrm>
          <a:off x="12288953" y="69945432"/>
          <a:ext cx="2228168" cy="1804026"/>
        </a:xfrm>
        <a:prstGeom prst="rect">
          <a:avLst/>
        </a:prstGeom>
      </xdr:spPr>
    </xdr:pic>
    <xdr:clientData/>
  </xdr:twoCellAnchor>
  <xdr:twoCellAnchor editAs="oneCell">
    <xdr:from>
      <xdr:col>20</xdr:col>
      <xdr:colOff>276242</xdr:colOff>
      <xdr:row>270</xdr:row>
      <xdr:rowOff>82890</xdr:rowOff>
    </xdr:from>
    <xdr:to>
      <xdr:col>24</xdr:col>
      <xdr:colOff>161586</xdr:colOff>
      <xdr:row>283</xdr:row>
      <xdr:rowOff>164183</xdr:rowOff>
    </xdr:to>
    <xdr:pic>
      <xdr:nvPicPr>
        <xdr:cNvPr id="9" name="Imagen 8">
          <a:extLst>
            <a:ext uri="{FF2B5EF4-FFF2-40B4-BE49-F238E27FC236}">
              <a16:creationId xmlns:a16="http://schemas.microsoft.com/office/drawing/2014/main" id="{B7D9BD5D-3F1A-4CD6-AA77-E8DEB8B656EE}"/>
            </a:ext>
          </a:extLst>
        </xdr:cNvPr>
        <xdr:cNvPicPr>
          <a:picLocks noChangeAspect="1"/>
        </xdr:cNvPicPr>
      </xdr:nvPicPr>
      <xdr:blipFill>
        <a:blip xmlns:r="http://schemas.openxmlformats.org/officeDocument/2006/relationships" r:embed="rId6"/>
        <a:stretch>
          <a:fillRect/>
        </a:stretch>
      </xdr:blipFill>
      <xdr:spPr>
        <a:xfrm>
          <a:off x="18569345" y="48600859"/>
          <a:ext cx="2946950" cy="2396662"/>
        </a:xfrm>
        <a:prstGeom prst="rect">
          <a:avLst/>
        </a:prstGeom>
      </xdr:spPr>
    </xdr:pic>
    <xdr:clientData/>
  </xdr:twoCellAnchor>
  <xdr:twoCellAnchor>
    <xdr:from>
      <xdr:col>16</xdr:col>
      <xdr:colOff>127567</xdr:colOff>
      <xdr:row>265</xdr:row>
      <xdr:rowOff>93549</xdr:rowOff>
    </xdr:from>
    <xdr:to>
      <xdr:col>16</xdr:col>
      <xdr:colOff>688861</xdr:colOff>
      <xdr:row>265</xdr:row>
      <xdr:rowOff>93549</xdr:rowOff>
    </xdr:to>
    <xdr:cxnSp macro="">
      <xdr:nvCxnSpPr>
        <xdr:cNvPr id="11" name="Conector recto de flecha 10">
          <a:extLst>
            <a:ext uri="{FF2B5EF4-FFF2-40B4-BE49-F238E27FC236}">
              <a16:creationId xmlns:a16="http://schemas.microsoft.com/office/drawing/2014/main" id="{3399EAA9-0B8D-025B-C94B-50C73BF6BE9E}"/>
            </a:ext>
          </a:extLst>
        </xdr:cNvPr>
        <xdr:cNvCxnSpPr/>
      </xdr:nvCxnSpPr>
      <xdr:spPr>
        <a:xfrm>
          <a:off x="14993371" y="47718549"/>
          <a:ext cx="56129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27668</xdr:colOff>
      <xdr:row>269</xdr:row>
      <xdr:rowOff>93549</xdr:rowOff>
    </xdr:from>
    <xdr:to>
      <xdr:col>19</xdr:col>
      <xdr:colOff>1054553</xdr:colOff>
      <xdr:row>269</xdr:row>
      <xdr:rowOff>93549</xdr:rowOff>
    </xdr:to>
    <xdr:cxnSp macro="">
      <xdr:nvCxnSpPr>
        <xdr:cNvPr id="13" name="Conector recto de flecha 12">
          <a:extLst>
            <a:ext uri="{FF2B5EF4-FFF2-40B4-BE49-F238E27FC236}">
              <a16:creationId xmlns:a16="http://schemas.microsoft.com/office/drawing/2014/main" id="{CF296F26-70E4-4286-84B7-C87577E6CC39}"/>
            </a:ext>
          </a:extLst>
        </xdr:cNvPr>
        <xdr:cNvCxnSpPr/>
      </xdr:nvCxnSpPr>
      <xdr:spPr>
        <a:xfrm>
          <a:off x="14128070" y="48432924"/>
          <a:ext cx="408849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366346</xdr:colOff>
      <xdr:row>194</xdr:row>
      <xdr:rowOff>31401</xdr:rowOff>
    </xdr:from>
    <xdr:to>
      <xdr:col>16</xdr:col>
      <xdr:colOff>366346</xdr:colOff>
      <xdr:row>211</xdr:row>
      <xdr:rowOff>0</xdr:rowOff>
    </xdr:to>
    <xdr:cxnSp macro="">
      <xdr:nvCxnSpPr>
        <xdr:cNvPr id="12" name="Conector recto de flecha 11">
          <a:extLst>
            <a:ext uri="{FF2B5EF4-FFF2-40B4-BE49-F238E27FC236}">
              <a16:creationId xmlns:a16="http://schemas.microsoft.com/office/drawing/2014/main" id="{17BC89A4-9BDD-A670-52A2-0582212CA142}"/>
            </a:ext>
          </a:extLst>
        </xdr:cNvPr>
        <xdr:cNvCxnSpPr/>
      </xdr:nvCxnSpPr>
      <xdr:spPr>
        <a:xfrm>
          <a:off x="15334203" y="34677280"/>
          <a:ext cx="0" cy="2993572"/>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13</xdr:col>
      <xdr:colOff>119333</xdr:colOff>
      <xdr:row>420</xdr:row>
      <xdr:rowOff>99277</xdr:rowOff>
    </xdr:from>
    <xdr:to>
      <xdr:col>19</xdr:col>
      <xdr:colOff>237608</xdr:colOff>
      <xdr:row>439</xdr:row>
      <xdr:rowOff>169217</xdr:rowOff>
    </xdr:to>
    <xdr:pic>
      <xdr:nvPicPr>
        <xdr:cNvPr id="10" name="Imagen 9">
          <a:extLst>
            <a:ext uri="{FF2B5EF4-FFF2-40B4-BE49-F238E27FC236}">
              <a16:creationId xmlns:a16="http://schemas.microsoft.com/office/drawing/2014/main" id="{26475E0C-DC89-7B6F-BA15-AF986BE1AD94}"/>
            </a:ext>
          </a:extLst>
        </xdr:cNvPr>
        <xdr:cNvPicPr>
          <a:picLocks noChangeAspect="1"/>
        </xdr:cNvPicPr>
      </xdr:nvPicPr>
      <xdr:blipFill>
        <a:blip xmlns:r="http://schemas.openxmlformats.org/officeDocument/2006/relationships" r:embed="rId7"/>
        <a:stretch>
          <a:fillRect/>
        </a:stretch>
      </xdr:blipFill>
      <xdr:spPr>
        <a:xfrm>
          <a:off x="12803845" y="78459826"/>
          <a:ext cx="4718153" cy="3601159"/>
        </a:xfrm>
        <a:prstGeom prst="rect">
          <a:avLst/>
        </a:prstGeom>
      </xdr:spPr>
    </xdr:pic>
    <xdr:clientData/>
  </xdr:twoCellAnchor>
  <xdr:twoCellAnchor editAs="oneCell">
    <xdr:from>
      <xdr:col>13</xdr:col>
      <xdr:colOff>119334</xdr:colOff>
      <xdr:row>439</xdr:row>
      <xdr:rowOff>178220</xdr:rowOff>
    </xdr:from>
    <xdr:to>
      <xdr:col>21</xdr:col>
      <xdr:colOff>21187</xdr:colOff>
      <xdr:row>460</xdr:row>
      <xdr:rowOff>168925</xdr:rowOff>
    </xdr:to>
    <xdr:pic>
      <xdr:nvPicPr>
        <xdr:cNvPr id="14" name="Imagen 13">
          <a:extLst>
            <a:ext uri="{FF2B5EF4-FFF2-40B4-BE49-F238E27FC236}">
              <a16:creationId xmlns:a16="http://schemas.microsoft.com/office/drawing/2014/main" id="{2D0A5AF3-5CE7-BA47-2DE4-23F863B525DF}"/>
            </a:ext>
          </a:extLst>
        </xdr:cNvPr>
        <xdr:cNvPicPr>
          <a:picLocks noChangeAspect="1"/>
        </xdr:cNvPicPr>
      </xdr:nvPicPr>
      <xdr:blipFill>
        <a:blip xmlns:r="http://schemas.openxmlformats.org/officeDocument/2006/relationships" r:embed="rId8"/>
        <a:stretch>
          <a:fillRect/>
        </a:stretch>
      </xdr:blipFill>
      <xdr:spPr>
        <a:xfrm>
          <a:off x="12803846" y="82069988"/>
          <a:ext cx="6406731" cy="3893632"/>
        </a:xfrm>
        <a:prstGeom prst="rect">
          <a:avLst/>
        </a:prstGeom>
      </xdr:spPr>
    </xdr:pic>
    <xdr:clientData/>
  </xdr:twoCellAnchor>
  <xdr:twoCellAnchor editAs="oneCell">
    <xdr:from>
      <xdr:col>13</xdr:col>
      <xdr:colOff>129232</xdr:colOff>
      <xdr:row>461</xdr:row>
      <xdr:rowOff>23232</xdr:rowOff>
    </xdr:from>
    <xdr:to>
      <xdr:col>20</xdr:col>
      <xdr:colOff>373110</xdr:colOff>
      <xdr:row>487</xdr:row>
      <xdr:rowOff>117196</xdr:rowOff>
    </xdr:to>
    <xdr:pic>
      <xdr:nvPicPr>
        <xdr:cNvPr id="15" name="Imagen 14">
          <a:extLst>
            <a:ext uri="{FF2B5EF4-FFF2-40B4-BE49-F238E27FC236}">
              <a16:creationId xmlns:a16="http://schemas.microsoft.com/office/drawing/2014/main" id="{D8441669-7944-E7E4-3511-E89188F993DA}"/>
            </a:ext>
          </a:extLst>
        </xdr:cNvPr>
        <xdr:cNvPicPr>
          <a:picLocks noChangeAspect="1"/>
        </xdr:cNvPicPr>
      </xdr:nvPicPr>
      <xdr:blipFill>
        <a:blip xmlns:r="http://schemas.openxmlformats.org/officeDocument/2006/relationships" r:embed="rId9"/>
        <a:stretch>
          <a:fillRect/>
        </a:stretch>
      </xdr:blipFill>
      <xdr:spPr>
        <a:xfrm>
          <a:off x="12813744" y="86003781"/>
          <a:ext cx="5975760" cy="4926159"/>
        </a:xfrm>
        <a:prstGeom prst="rect">
          <a:avLst/>
        </a:prstGeom>
      </xdr:spPr>
    </xdr:pic>
    <xdr:clientData/>
  </xdr:twoCellAnchor>
  <xdr:twoCellAnchor editAs="oneCell">
    <xdr:from>
      <xdr:col>13</xdr:col>
      <xdr:colOff>151006</xdr:colOff>
      <xdr:row>493</xdr:row>
      <xdr:rowOff>139391</xdr:rowOff>
    </xdr:from>
    <xdr:to>
      <xdr:col>19</xdr:col>
      <xdr:colOff>66210</xdr:colOff>
      <xdr:row>513</xdr:row>
      <xdr:rowOff>178536</xdr:rowOff>
    </xdr:to>
    <xdr:pic>
      <xdr:nvPicPr>
        <xdr:cNvPr id="16" name="Imagen 15">
          <a:extLst>
            <a:ext uri="{FF2B5EF4-FFF2-40B4-BE49-F238E27FC236}">
              <a16:creationId xmlns:a16="http://schemas.microsoft.com/office/drawing/2014/main" id="{28B492B3-E588-7B1A-82DB-24927AF56919}"/>
            </a:ext>
          </a:extLst>
        </xdr:cNvPr>
        <xdr:cNvPicPr>
          <a:picLocks noChangeAspect="1"/>
        </xdr:cNvPicPr>
      </xdr:nvPicPr>
      <xdr:blipFill>
        <a:blip xmlns:r="http://schemas.openxmlformats.org/officeDocument/2006/relationships" r:embed="rId10"/>
        <a:stretch>
          <a:fillRect/>
        </a:stretch>
      </xdr:blipFill>
      <xdr:spPr>
        <a:xfrm>
          <a:off x="12835518" y="92067257"/>
          <a:ext cx="4511907" cy="3753043"/>
        </a:xfrm>
        <a:prstGeom prst="rect">
          <a:avLst/>
        </a:prstGeom>
      </xdr:spPr>
    </xdr:pic>
    <xdr:clientData/>
  </xdr:twoCellAnchor>
  <xdr:twoCellAnchor editAs="oneCell">
    <xdr:from>
      <xdr:col>13</xdr:col>
      <xdr:colOff>107718</xdr:colOff>
      <xdr:row>514</xdr:row>
      <xdr:rowOff>136215</xdr:rowOff>
    </xdr:from>
    <xdr:to>
      <xdr:col>22</xdr:col>
      <xdr:colOff>151006</xdr:colOff>
      <xdr:row>534</xdr:row>
      <xdr:rowOff>131700</xdr:rowOff>
    </xdr:to>
    <xdr:pic>
      <xdr:nvPicPr>
        <xdr:cNvPr id="17" name="Imagen 16">
          <a:extLst>
            <a:ext uri="{FF2B5EF4-FFF2-40B4-BE49-F238E27FC236}">
              <a16:creationId xmlns:a16="http://schemas.microsoft.com/office/drawing/2014/main" id="{80CF9FF9-12FB-7FF0-DEA7-EAA478943614}"/>
            </a:ext>
          </a:extLst>
        </xdr:cNvPr>
        <xdr:cNvPicPr>
          <a:picLocks noChangeAspect="1"/>
        </xdr:cNvPicPr>
      </xdr:nvPicPr>
      <xdr:blipFill>
        <a:blip xmlns:r="http://schemas.openxmlformats.org/officeDocument/2006/relationships" r:embed="rId11"/>
        <a:stretch>
          <a:fillRect/>
        </a:stretch>
      </xdr:blipFill>
      <xdr:spPr>
        <a:xfrm>
          <a:off x="12792230" y="95967008"/>
          <a:ext cx="7314813" cy="3712558"/>
        </a:xfrm>
        <a:prstGeom prst="rect">
          <a:avLst/>
        </a:prstGeom>
      </xdr:spPr>
    </xdr:pic>
    <xdr:clientData/>
  </xdr:twoCellAnchor>
  <xdr:twoCellAnchor editAs="oneCell">
    <xdr:from>
      <xdr:col>13</xdr:col>
      <xdr:colOff>126924</xdr:colOff>
      <xdr:row>537</xdr:row>
      <xdr:rowOff>92927</xdr:rowOff>
    </xdr:from>
    <xdr:to>
      <xdr:col>23</xdr:col>
      <xdr:colOff>599854</xdr:colOff>
      <xdr:row>550</xdr:row>
      <xdr:rowOff>102452</xdr:rowOff>
    </xdr:to>
    <xdr:pic>
      <xdr:nvPicPr>
        <xdr:cNvPr id="18" name="Imagen 17">
          <a:extLst>
            <a:ext uri="{FF2B5EF4-FFF2-40B4-BE49-F238E27FC236}">
              <a16:creationId xmlns:a16="http://schemas.microsoft.com/office/drawing/2014/main" id="{D96CF9AC-3815-D05D-1B0F-D9402CE443C8}"/>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2811436" y="100198354"/>
          <a:ext cx="8511101" cy="24256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154181</xdr:colOff>
      <xdr:row>554</xdr:row>
      <xdr:rowOff>25335</xdr:rowOff>
    </xdr:from>
    <xdr:to>
      <xdr:col>23</xdr:col>
      <xdr:colOff>545945</xdr:colOff>
      <xdr:row>566</xdr:row>
      <xdr:rowOff>59162</xdr:rowOff>
    </xdr:to>
    <xdr:pic>
      <xdr:nvPicPr>
        <xdr:cNvPr id="19" name="Imagen 18">
          <a:extLst>
            <a:ext uri="{FF2B5EF4-FFF2-40B4-BE49-F238E27FC236}">
              <a16:creationId xmlns:a16="http://schemas.microsoft.com/office/drawing/2014/main" id="{B27BCBCB-3A25-FFCE-16EE-152198F96325}"/>
            </a:ext>
          </a:extLst>
        </xdr:cNvPr>
        <xdr:cNvPicPr>
          <a:picLocks noChangeAspect="1" noChangeArrowheads="1"/>
        </xdr:cNvPicPr>
      </xdr:nvPicPr>
      <xdr:blipFill>
        <a:blip xmlns:r="http://schemas.openxmlformats.org/officeDocument/2006/relationships" r:embed="rId13">
          <a:extLst>
            <a:ext uri="{28A0092B-C50C-407E-A947-70E740481C1C}">
              <a14:useLocalDpi xmlns:a14="http://schemas.microsoft.com/office/drawing/2010/main" val="0"/>
            </a:ext>
          </a:extLst>
        </a:blip>
        <a:srcRect/>
        <a:stretch>
          <a:fillRect/>
        </a:stretch>
      </xdr:blipFill>
      <xdr:spPr bwMode="auto">
        <a:xfrm>
          <a:off x="12838693" y="103290274"/>
          <a:ext cx="8429935" cy="22640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16</xdr:col>
      <xdr:colOff>251559</xdr:colOff>
      <xdr:row>296</xdr:row>
      <xdr:rowOff>108500</xdr:rowOff>
    </xdr:from>
    <xdr:to>
      <xdr:col>16</xdr:col>
      <xdr:colOff>251559</xdr:colOff>
      <xdr:row>313</xdr:row>
      <xdr:rowOff>70749</xdr:rowOff>
    </xdr:to>
    <xdr:cxnSp macro="">
      <xdr:nvCxnSpPr>
        <xdr:cNvPr id="20" name="Conector recto de flecha 19">
          <a:extLst>
            <a:ext uri="{FF2B5EF4-FFF2-40B4-BE49-F238E27FC236}">
              <a16:creationId xmlns:a16="http://schemas.microsoft.com/office/drawing/2014/main" id="{FCC5BF1C-41E8-46BE-8C30-53124516A2EE}"/>
            </a:ext>
          </a:extLst>
        </xdr:cNvPr>
        <xdr:cNvCxnSpPr/>
      </xdr:nvCxnSpPr>
      <xdr:spPr>
        <a:xfrm>
          <a:off x="15236010" y="55411579"/>
          <a:ext cx="0" cy="312176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25400</xdr:colOff>
      <xdr:row>8</xdr:row>
      <xdr:rowOff>101600</xdr:rowOff>
    </xdr:from>
    <xdr:to>
      <xdr:col>14</xdr:col>
      <xdr:colOff>457201</xdr:colOff>
      <xdr:row>22</xdr:row>
      <xdr:rowOff>101600</xdr:rowOff>
    </xdr:to>
    <xdr:graphicFrame macro="">
      <xdr:nvGraphicFramePr>
        <xdr:cNvPr id="3" name="Gráfico 2">
          <a:extLst>
            <a:ext uri="{FF2B5EF4-FFF2-40B4-BE49-F238E27FC236}">
              <a16:creationId xmlns:a16="http://schemas.microsoft.com/office/drawing/2014/main" id="{58BA76BC-76D0-0B6E-25F9-7B1FD164B3B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E31F2D-AEC4-48F5-8FDB-6DF5C632C9AB}">
  <dimension ref="A1:U493"/>
  <sheetViews>
    <sheetView tabSelected="1" zoomScale="82" zoomScaleNormal="82" workbookViewId="0">
      <selection activeCell="Q415" sqref="Q415"/>
    </sheetView>
  </sheetViews>
  <sheetFormatPr baseColWidth="10" defaultRowHeight="14.5" x14ac:dyDescent="0.35"/>
  <cols>
    <col min="1" max="1" width="6.36328125" bestFit="1" customWidth="1"/>
    <col min="2" max="2" width="5" bestFit="1" customWidth="1"/>
    <col min="3" max="3" width="21.54296875" customWidth="1"/>
    <col min="4" max="4" width="22.1796875" customWidth="1"/>
    <col min="5" max="5" width="14" customWidth="1"/>
    <col min="6" max="6" width="13" customWidth="1"/>
    <col min="7" max="7" width="22.81640625" customWidth="1"/>
    <col min="8" max="8" width="14.26953125" customWidth="1"/>
    <col min="9" max="9" width="13.6328125" customWidth="1"/>
    <col min="10" max="10" width="13.1796875" customWidth="1"/>
    <col min="11" max="11" width="11.90625" customWidth="1"/>
    <col min="13" max="13" width="12.453125" customWidth="1"/>
    <col min="20" max="20" width="16.26953125" customWidth="1"/>
  </cols>
  <sheetData>
    <row r="1" spans="1:11" x14ac:dyDescent="0.35">
      <c r="A1" s="2" t="s">
        <v>3</v>
      </c>
      <c r="B1" s="3" t="s">
        <v>0</v>
      </c>
      <c r="C1" s="4" t="s">
        <v>1</v>
      </c>
      <c r="D1" s="4" t="s">
        <v>2</v>
      </c>
      <c r="E1" s="4" t="s">
        <v>4</v>
      </c>
    </row>
    <row r="2" spans="1:11" x14ac:dyDescent="0.35">
      <c r="A2" s="5">
        <v>1</v>
      </c>
      <c r="B2">
        <v>30</v>
      </c>
      <c r="C2">
        <v>126</v>
      </c>
      <c r="D2">
        <v>118</v>
      </c>
      <c r="E2" s="6">
        <v>191</v>
      </c>
      <c r="G2" s="41" t="s">
        <v>14</v>
      </c>
    </row>
    <row r="3" spans="1:11" x14ac:dyDescent="0.35">
      <c r="A3" s="5">
        <v>1</v>
      </c>
      <c r="B3">
        <v>25</v>
      </c>
      <c r="C3">
        <v>114</v>
      </c>
      <c r="D3">
        <v>110</v>
      </c>
      <c r="E3" s="6">
        <v>174</v>
      </c>
    </row>
    <row r="4" spans="1:11" x14ac:dyDescent="0.35">
      <c r="A4" s="5">
        <v>1</v>
      </c>
      <c r="B4">
        <v>27</v>
      </c>
      <c r="C4">
        <v>110</v>
      </c>
      <c r="D4">
        <v>110</v>
      </c>
      <c r="E4" s="6">
        <v>175</v>
      </c>
      <c r="G4" t="s">
        <v>5</v>
      </c>
    </row>
    <row r="5" spans="1:11" x14ac:dyDescent="0.35">
      <c r="A5" s="5">
        <v>1</v>
      </c>
      <c r="B5">
        <v>34</v>
      </c>
      <c r="C5">
        <v>108</v>
      </c>
      <c r="D5">
        <v>105</v>
      </c>
      <c r="E5" s="6">
        <v>173</v>
      </c>
    </row>
    <row r="6" spans="1:11" x14ac:dyDescent="0.35">
      <c r="A6" s="5">
        <v>1</v>
      </c>
      <c r="B6">
        <v>35</v>
      </c>
      <c r="C6">
        <v>131</v>
      </c>
      <c r="D6">
        <v>132</v>
      </c>
      <c r="E6" s="6">
        <v>200</v>
      </c>
      <c r="G6" s="13" t="s">
        <v>6</v>
      </c>
      <c r="I6" s="60" t="s">
        <v>132</v>
      </c>
      <c r="J6" s="60"/>
    </row>
    <row r="7" spans="1:11" x14ac:dyDescent="0.35">
      <c r="A7" s="5">
        <v>1</v>
      </c>
      <c r="B7">
        <v>18</v>
      </c>
      <c r="C7">
        <v>109</v>
      </c>
      <c r="D7">
        <v>110</v>
      </c>
      <c r="E7" s="6">
        <v>184</v>
      </c>
    </row>
    <row r="8" spans="1:11" x14ac:dyDescent="0.35">
      <c r="A8" s="5">
        <v>1</v>
      </c>
      <c r="B8">
        <v>18</v>
      </c>
      <c r="C8">
        <v>121</v>
      </c>
      <c r="D8">
        <v>115</v>
      </c>
      <c r="E8" s="6">
        <v>185</v>
      </c>
      <c r="G8" t="s">
        <v>7</v>
      </c>
      <c r="I8">
        <f>AVERAGE(C2:C41)</f>
        <v>123.425</v>
      </c>
    </row>
    <row r="9" spans="1:11" x14ac:dyDescent="0.35">
      <c r="A9" s="5">
        <v>1</v>
      </c>
      <c r="B9">
        <v>22</v>
      </c>
      <c r="C9">
        <v>123</v>
      </c>
      <c r="D9">
        <v>110</v>
      </c>
      <c r="E9" s="6">
        <v>178</v>
      </c>
      <c r="G9" t="s">
        <v>8</v>
      </c>
      <c r="I9">
        <f>MEDIAN(C2:C41)</f>
        <v>124.5</v>
      </c>
    </row>
    <row r="10" spans="1:11" x14ac:dyDescent="0.35">
      <c r="A10" s="5">
        <v>1</v>
      </c>
      <c r="B10">
        <v>21</v>
      </c>
      <c r="C10">
        <v>127</v>
      </c>
      <c r="D10">
        <v>122</v>
      </c>
      <c r="E10" s="6">
        <v>190</v>
      </c>
      <c r="G10" t="s">
        <v>9</v>
      </c>
      <c r="I10">
        <f>MODE(C2:C41)</f>
        <v>131</v>
      </c>
    </row>
    <row r="11" spans="1:11" x14ac:dyDescent="0.35">
      <c r="A11" s="5">
        <v>1</v>
      </c>
      <c r="B11">
        <v>29</v>
      </c>
      <c r="C11">
        <v>128</v>
      </c>
      <c r="D11">
        <v>120</v>
      </c>
      <c r="E11" s="6">
        <v>192</v>
      </c>
      <c r="G11" t="s">
        <v>10</v>
      </c>
      <c r="I11">
        <f>MAX(C2:C41)</f>
        <v>142</v>
      </c>
      <c r="J11">
        <f>MIN(C2:C41)</f>
        <v>105</v>
      </c>
      <c r="K11" s="42">
        <f>I11-J11</f>
        <v>37</v>
      </c>
    </row>
    <row r="12" spans="1:11" x14ac:dyDescent="0.35">
      <c r="A12" s="5">
        <v>1</v>
      </c>
      <c r="B12">
        <v>26</v>
      </c>
      <c r="C12">
        <v>125</v>
      </c>
      <c r="D12">
        <v>125</v>
      </c>
      <c r="E12" s="6">
        <v>190</v>
      </c>
      <c r="G12" t="s">
        <v>11</v>
      </c>
      <c r="I12" s="14">
        <f>VAR(C2:C41)</f>
        <v>81.481410256410271</v>
      </c>
    </row>
    <row r="13" spans="1:11" x14ac:dyDescent="0.35">
      <c r="A13" s="5">
        <v>1</v>
      </c>
      <c r="B13">
        <v>24</v>
      </c>
      <c r="C13">
        <v>131</v>
      </c>
      <c r="D13">
        <v>128</v>
      </c>
      <c r="E13" s="6">
        <v>202</v>
      </c>
      <c r="G13" t="s">
        <v>141</v>
      </c>
      <c r="I13">
        <f>STDEV(C2:C41)</f>
        <v>9.0267053932434429</v>
      </c>
    </row>
    <row r="14" spans="1:11" x14ac:dyDescent="0.35">
      <c r="A14" s="5">
        <v>1</v>
      </c>
      <c r="B14">
        <v>23</v>
      </c>
      <c r="C14">
        <v>128</v>
      </c>
      <c r="D14">
        <v>134</v>
      </c>
      <c r="E14" s="6">
        <v>197</v>
      </c>
      <c r="G14" t="s">
        <v>13</v>
      </c>
      <c r="I14">
        <f>(I13/I8)*100</f>
        <v>7.3135145985363126</v>
      </c>
    </row>
    <row r="15" spans="1:11" x14ac:dyDescent="0.35">
      <c r="A15" s="5">
        <v>1</v>
      </c>
      <c r="B15">
        <v>28</v>
      </c>
      <c r="C15">
        <v>129</v>
      </c>
      <c r="D15">
        <v>132</v>
      </c>
      <c r="E15" s="6">
        <v>193</v>
      </c>
    </row>
    <row r="16" spans="1:11" x14ac:dyDescent="0.35">
      <c r="A16" s="5">
        <v>1</v>
      </c>
      <c r="B16">
        <v>25</v>
      </c>
      <c r="C16">
        <v>134</v>
      </c>
      <c r="D16">
        <v>131</v>
      </c>
      <c r="E16" s="6">
        <v>206</v>
      </c>
    </row>
    <row r="17" spans="1:21" x14ac:dyDescent="0.35">
      <c r="A17" s="5">
        <v>1</v>
      </c>
      <c r="B17">
        <v>20</v>
      </c>
      <c r="C17">
        <v>116</v>
      </c>
      <c r="D17">
        <v>115</v>
      </c>
      <c r="E17" s="6">
        <v>180</v>
      </c>
      <c r="G17" s="13" t="s">
        <v>15</v>
      </c>
    </row>
    <row r="18" spans="1:21" x14ac:dyDescent="0.35">
      <c r="A18" s="5">
        <v>1</v>
      </c>
      <c r="B18">
        <v>21</v>
      </c>
      <c r="C18">
        <v>105</v>
      </c>
      <c r="D18">
        <v>106</v>
      </c>
      <c r="E18" s="6">
        <v>172</v>
      </c>
    </row>
    <row r="19" spans="1:21" x14ac:dyDescent="0.35">
      <c r="A19" s="5">
        <v>1</v>
      </c>
      <c r="B19">
        <v>19</v>
      </c>
      <c r="C19">
        <v>118</v>
      </c>
      <c r="D19">
        <v>110</v>
      </c>
      <c r="E19" s="6">
        <v>164</v>
      </c>
      <c r="G19" t="s">
        <v>7</v>
      </c>
      <c r="I19">
        <f>AVERAGE(C42:C101)</f>
        <v>127.48333333333333</v>
      </c>
    </row>
    <row r="20" spans="1:21" x14ac:dyDescent="0.35">
      <c r="A20" s="5">
        <v>1</v>
      </c>
      <c r="B20">
        <v>32</v>
      </c>
      <c r="C20">
        <v>124</v>
      </c>
      <c r="D20">
        <v>118</v>
      </c>
      <c r="E20" s="6">
        <v>188</v>
      </c>
      <c r="G20" t="s">
        <v>8</v>
      </c>
      <c r="I20">
        <f>MEDIAN(C42:C101)</f>
        <v>126</v>
      </c>
    </row>
    <row r="21" spans="1:21" x14ac:dyDescent="0.35">
      <c r="A21" s="5">
        <v>1</v>
      </c>
      <c r="B21">
        <v>18</v>
      </c>
      <c r="C21">
        <v>121</v>
      </c>
      <c r="D21">
        <v>117</v>
      </c>
      <c r="E21" s="6">
        <v>185</v>
      </c>
      <c r="G21" t="s">
        <v>9</v>
      </c>
      <c r="I21">
        <f>MODE(C42:C101)</f>
        <v>121</v>
      </c>
    </row>
    <row r="22" spans="1:21" x14ac:dyDescent="0.35">
      <c r="A22" s="5">
        <v>1</v>
      </c>
      <c r="B22">
        <v>35</v>
      </c>
      <c r="C22">
        <v>127</v>
      </c>
      <c r="D22">
        <v>127</v>
      </c>
      <c r="E22" s="6">
        <v>170</v>
      </c>
      <c r="G22" t="s">
        <v>10</v>
      </c>
      <c r="I22">
        <f>MAX(C42:C101)</f>
        <v>154</v>
      </c>
      <c r="J22">
        <f>MIN(C42:C101)</f>
        <v>96</v>
      </c>
      <c r="K22" s="42">
        <f>I22-J22</f>
        <v>58</v>
      </c>
    </row>
    <row r="23" spans="1:21" x14ac:dyDescent="0.35">
      <c r="A23" s="5">
        <v>1</v>
      </c>
      <c r="B23">
        <v>33</v>
      </c>
      <c r="C23">
        <v>142</v>
      </c>
      <c r="D23">
        <v>138</v>
      </c>
      <c r="E23" s="6">
        <v>214</v>
      </c>
      <c r="G23" t="s">
        <v>11</v>
      </c>
      <c r="I23">
        <f>VAR(C42:C101)</f>
        <v>192.89802259886915</v>
      </c>
    </row>
    <row r="24" spans="1:21" x14ac:dyDescent="0.35">
      <c r="A24" s="5">
        <v>1</v>
      </c>
      <c r="B24" s="7">
        <v>31</v>
      </c>
      <c r="C24">
        <v>138</v>
      </c>
      <c r="D24">
        <v>129</v>
      </c>
      <c r="E24" s="6">
        <v>210</v>
      </c>
      <c r="G24" t="s">
        <v>141</v>
      </c>
      <c r="I24">
        <f>STDEV(C42:C101)</f>
        <v>13.888773257522391</v>
      </c>
    </row>
    <row r="25" spans="1:21" x14ac:dyDescent="0.35">
      <c r="A25" s="5">
        <v>1</v>
      </c>
      <c r="B25">
        <v>29</v>
      </c>
      <c r="C25">
        <v>139</v>
      </c>
      <c r="D25">
        <v>125</v>
      </c>
      <c r="E25" s="6">
        <v>200</v>
      </c>
      <c r="G25" t="s">
        <v>13</v>
      </c>
      <c r="I25">
        <f>(I24/I19)*100</f>
        <v>10.894579624151438</v>
      </c>
    </row>
    <row r="26" spans="1:21" x14ac:dyDescent="0.35">
      <c r="A26" s="5">
        <v>1</v>
      </c>
      <c r="B26">
        <v>25</v>
      </c>
      <c r="C26">
        <v>110</v>
      </c>
      <c r="D26">
        <v>110</v>
      </c>
      <c r="E26" s="6">
        <v>183</v>
      </c>
    </row>
    <row r="27" spans="1:21" ht="14.5" customHeight="1" x14ac:dyDescent="0.35">
      <c r="A27" s="5">
        <v>1</v>
      </c>
      <c r="B27">
        <v>29</v>
      </c>
      <c r="C27">
        <v>112</v>
      </c>
      <c r="D27">
        <v>108</v>
      </c>
      <c r="E27" s="6">
        <v>182</v>
      </c>
      <c r="G27" s="63" t="s">
        <v>180</v>
      </c>
      <c r="H27" s="63"/>
      <c r="I27" s="63"/>
      <c r="J27" s="63"/>
      <c r="K27" s="63"/>
      <c r="L27" s="63"/>
      <c r="M27" s="63"/>
      <c r="N27" s="16"/>
      <c r="O27" s="16"/>
      <c r="P27" s="16"/>
      <c r="Q27" s="16"/>
      <c r="R27" s="16"/>
      <c r="S27" s="16"/>
      <c r="T27" s="16"/>
      <c r="U27" s="16"/>
    </row>
    <row r="28" spans="1:21" x14ac:dyDescent="0.35">
      <c r="A28" s="5">
        <v>1</v>
      </c>
      <c r="B28">
        <v>33</v>
      </c>
      <c r="C28">
        <v>114</v>
      </c>
      <c r="D28">
        <v>103</v>
      </c>
      <c r="E28" s="6">
        <v>177</v>
      </c>
      <c r="G28" s="63"/>
      <c r="H28" s="63"/>
      <c r="I28" s="63"/>
      <c r="J28" s="63"/>
      <c r="K28" s="63"/>
      <c r="L28" s="63"/>
      <c r="M28" s="63"/>
      <c r="N28" s="16"/>
      <c r="O28" s="16"/>
      <c r="P28" s="16"/>
      <c r="Q28" s="16"/>
      <c r="R28" s="16"/>
      <c r="S28" s="16"/>
      <c r="T28" s="16"/>
      <c r="U28" s="16"/>
    </row>
    <row r="29" spans="1:21" x14ac:dyDescent="0.35">
      <c r="A29" s="5">
        <v>1</v>
      </c>
      <c r="B29">
        <v>34</v>
      </c>
      <c r="C29">
        <v>121</v>
      </c>
      <c r="D29">
        <v>115</v>
      </c>
      <c r="E29" s="6">
        <v>185</v>
      </c>
      <c r="G29" s="63"/>
      <c r="H29" s="63"/>
      <c r="I29" s="63"/>
      <c r="J29" s="63"/>
      <c r="K29" s="63"/>
      <c r="L29" s="63"/>
      <c r="M29" s="63"/>
      <c r="N29" s="16"/>
      <c r="O29" s="16"/>
      <c r="P29" s="16"/>
      <c r="Q29" s="16"/>
      <c r="R29" s="16"/>
      <c r="S29" s="16"/>
      <c r="T29" s="16"/>
      <c r="U29" s="16"/>
    </row>
    <row r="30" spans="1:21" x14ac:dyDescent="0.35">
      <c r="A30" s="5">
        <v>1</v>
      </c>
      <c r="B30" s="7">
        <v>21</v>
      </c>
      <c r="C30">
        <v>131</v>
      </c>
      <c r="D30">
        <v>142</v>
      </c>
      <c r="E30" s="6">
        <v>200</v>
      </c>
      <c r="G30" s="63"/>
      <c r="H30" s="63"/>
      <c r="I30" s="63"/>
      <c r="J30" s="63"/>
      <c r="K30" s="63"/>
      <c r="L30" s="63"/>
      <c r="M30" s="63"/>
      <c r="N30" s="16"/>
      <c r="O30" s="16"/>
      <c r="P30" s="16"/>
      <c r="Q30" s="16"/>
      <c r="R30" s="16"/>
      <c r="S30" s="16"/>
      <c r="T30" s="16"/>
      <c r="U30" s="16"/>
    </row>
    <row r="31" spans="1:21" x14ac:dyDescent="0.35">
      <c r="A31" s="5">
        <v>1</v>
      </c>
      <c r="B31">
        <v>22</v>
      </c>
      <c r="C31">
        <v>125</v>
      </c>
      <c r="D31">
        <v>124</v>
      </c>
      <c r="E31" s="6">
        <v>184</v>
      </c>
      <c r="G31" s="63"/>
      <c r="H31" s="63"/>
      <c r="I31" s="63"/>
      <c r="J31" s="63"/>
      <c r="K31" s="63"/>
      <c r="L31" s="63"/>
      <c r="M31" s="63"/>
      <c r="N31" s="16"/>
      <c r="O31" s="16"/>
      <c r="P31" s="16"/>
      <c r="Q31" s="16"/>
      <c r="R31" s="16"/>
      <c r="S31" s="16"/>
      <c r="T31" s="16"/>
      <c r="U31" s="16"/>
    </row>
    <row r="32" spans="1:21" x14ac:dyDescent="0.35">
      <c r="A32" s="5">
        <v>1</v>
      </c>
      <c r="B32">
        <v>23</v>
      </c>
      <c r="C32">
        <v>128</v>
      </c>
      <c r="D32">
        <v>121</v>
      </c>
      <c r="E32" s="6">
        <v>192</v>
      </c>
      <c r="G32" s="63"/>
      <c r="H32" s="63"/>
      <c r="I32" s="63"/>
      <c r="J32" s="63"/>
      <c r="K32" s="63"/>
      <c r="L32" s="63"/>
      <c r="M32" s="63"/>
      <c r="N32" s="16"/>
      <c r="O32" s="16"/>
      <c r="P32" s="16"/>
      <c r="Q32" s="16"/>
      <c r="R32" s="16"/>
      <c r="S32" s="16"/>
      <c r="T32" s="16"/>
      <c r="U32" s="16"/>
    </row>
    <row r="33" spans="1:21" x14ac:dyDescent="0.35">
      <c r="A33" s="5">
        <v>1</v>
      </c>
      <c r="B33">
        <v>27</v>
      </c>
      <c r="C33">
        <v>129</v>
      </c>
      <c r="D33">
        <v>123</v>
      </c>
      <c r="E33" s="6">
        <v>189</v>
      </c>
      <c r="G33" s="63"/>
      <c r="H33" s="63"/>
      <c r="I33" s="63"/>
      <c r="J33" s="63"/>
      <c r="K33" s="63"/>
      <c r="L33" s="63"/>
      <c r="M33" s="63"/>
      <c r="N33" s="16"/>
      <c r="O33" s="16"/>
      <c r="P33" s="16"/>
      <c r="Q33" s="16"/>
      <c r="R33" s="16"/>
      <c r="S33" s="16"/>
      <c r="T33" s="16"/>
      <c r="U33" s="16"/>
    </row>
    <row r="34" spans="1:21" x14ac:dyDescent="0.35">
      <c r="A34" s="5">
        <v>1</v>
      </c>
      <c r="B34">
        <v>28</v>
      </c>
      <c r="C34">
        <v>130</v>
      </c>
      <c r="D34">
        <v>121</v>
      </c>
      <c r="E34" s="6">
        <v>196</v>
      </c>
      <c r="G34" s="63"/>
      <c r="H34" s="63"/>
      <c r="I34" s="63"/>
      <c r="J34" s="63"/>
      <c r="K34" s="63"/>
      <c r="L34" s="63"/>
      <c r="M34" s="63"/>
      <c r="N34" s="16"/>
      <c r="O34" s="16"/>
      <c r="P34" s="16"/>
      <c r="Q34" s="16"/>
      <c r="R34" s="16"/>
      <c r="S34" s="16"/>
      <c r="T34" s="16"/>
      <c r="U34" s="16"/>
    </row>
    <row r="35" spans="1:21" x14ac:dyDescent="0.35">
      <c r="A35" s="5">
        <v>1</v>
      </c>
      <c r="B35">
        <v>35</v>
      </c>
      <c r="C35">
        <v>137</v>
      </c>
      <c r="D35">
        <v>131</v>
      </c>
      <c r="E35" s="6">
        <v>210</v>
      </c>
      <c r="G35" s="63"/>
      <c r="H35" s="63"/>
      <c r="I35" s="63"/>
      <c r="J35" s="63"/>
      <c r="K35" s="63"/>
      <c r="L35" s="63"/>
      <c r="M35" s="63"/>
      <c r="N35" s="16"/>
      <c r="O35" s="16"/>
      <c r="P35" s="16"/>
      <c r="Q35" s="16"/>
      <c r="R35" s="16"/>
      <c r="S35" s="16"/>
      <c r="T35" s="16"/>
      <c r="U35" s="16"/>
    </row>
    <row r="36" spans="1:21" x14ac:dyDescent="0.35">
      <c r="A36" s="5">
        <v>1</v>
      </c>
      <c r="B36">
        <v>30</v>
      </c>
      <c r="C36">
        <v>125</v>
      </c>
      <c r="D36">
        <v>121</v>
      </c>
      <c r="E36" s="6">
        <v>177</v>
      </c>
      <c r="G36" s="63"/>
      <c r="H36" s="63"/>
      <c r="I36" s="63"/>
      <c r="J36" s="63"/>
      <c r="K36" s="63"/>
      <c r="L36" s="63"/>
      <c r="M36" s="63"/>
      <c r="N36" s="16"/>
      <c r="O36" s="16"/>
      <c r="P36" s="16"/>
      <c r="Q36" s="16"/>
      <c r="R36" s="16"/>
      <c r="S36" s="16"/>
      <c r="T36" s="16"/>
      <c r="U36" s="16"/>
    </row>
    <row r="37" spans="1:21" x14ac:dyDescent="0.35">
      <c r="A37" s="5">
        <v>1</v>
      </c>
      <c r="B37">
        <v>20</v>
      </c>
      <c r="C37">
        <v>124</v>
      </c>
      <c r="D37">
        <v>120</v>
      </c>
      <c r="E37" s="6">
        <v>179</v>
      </c>
      <c r="G37" s="63"/>
      <c r="H37" s="63"/>
      <c r="I37" s="63"/>
      <c r="J37" s="63"/>
      <c r="K37" s="63"/>
      <c r="L37" s="63"/>
      <c r="M37" s="63"/>
    </row>
    <row r="38" spans="1:21" x14ac:dyDescent="0.35">
      <c r="A38" s="5">
        <v>1</v>
      </c>
      <c r="B38">
        <v>27</v>
      </c>
      <c r="C38">
        <v>123</v>
      </c>
      <c r="D38">
        <v>119</v>
      </c>
      <c r="E38" s="6">
        <v>180</v>
      </c>
      <c r="G38" s="63"/>
      <c r="H38" s="63"/>
      <c r="I38" s="63"/>
      <c r="J38" s="63"/>
      <c r="K38" s="63"/>
      <c r="L38" s="63"/>
      <c r="M38" s="63"/>
    </row>
    <row r="39" spans="1:21" x14ac:dyDescent="0.35">
      <c r="A39" s="5">
        <v>1</v>
      </c>
      <c r="B39">
        <v>29</v>
      </c>
      <c r="C39">
        <v>122</v>
      </c>
      <c r="D39">
        <v>115</v>
      </c>
      <c r="E39" s="6">
        <v>183</v>
      </c>
      <c r="G39" s="63"/>
      <c r="H39" s="63"/>
      <c r="I39" s="63"/>
      <c r="J39" s="63"/>
      <c r="K39" s="63"/>
      <c r="L39" s="63"/>
      <c r="M39" s="63"/>
    </row>
    <row r="40" spans="1:21" x14ac:dyDescent="0.35">
      <c r="A40" s="5">
        <v>1</v>
      </c>
      <c r="B40">
        <v>25</v>
      </c>
      <c r="C40">
        <v>120</v>
      </c>
      <c r="D40">
        <v>120</v>
      </c>
      <c r="E40" s="6">
        <v>177</v>
      </c>
      <c r="G40" s="63"/>
      <c r="H40" s="63"/>
      <c r="I40" s="63"/>
      <c r="J40" s="63"/>
      <c r="K40" s="63"/>
      <c r="L40" s="63"/>
      <c r="M40" s="63"/>
    </row>
    <row r="41" spans="1:21" x14ac:dyDescent="0.35">
      <c r="A41" s="8">
        <v>1</v>
      </c>
      <c r="B41" s="9">
        <v>31</v>
      </c>
      <c r="C41" s="9">
        <v>112</v>
      </c>
      <c r="D41" s="9">
        <v>116</v>
      </c>
      <c r="E41" s="10">
        <v>180</v>
      </c>
      <c r="G41" s="63"/>
      <c r="H41" s="63"/>
      <c r="I41" s="63"/>
      <c r="J41" s="63"/>
      <c r="K41" s="63"/>
      <c r="L41" s="63"/>
      <c r="M41" s="63"/>
    </row>
    <row r="42" spans="1:21" x14ac:dyDescent="0.35">
      <c r="A42" s="5">
        <v>2</v>
      </c>
      <c r="B42">
        <v>36</v>
      </c>
      <c r="C42">
        <v>126</v>
      </c>
      <c r="D42">
        <v>124</v>
      </c>
      <c r="E42" s="6">
        <v>173</v>
      </c>
      <c r="G42" s="11"/>
    </row>
    <row r="43" spans="1:21" x14ac:dyDescent="0.35">
      <c r="A43" s="5">
        <v>2</v>
      </c>
      <c r="B43">
        <v>61</v>
      </c>
      <c r="C43">
        <v>125</v>
      </c>
      <c r="D43">
        <v>120</v>
      </c>
      <c r="E43" s="6">
        <v>181</v>
      </c>
    </row>
    <row r="44" spans="1:21" x14ac:dyDescent="0.35">
      <c r="A44" s="5">
        <v>2</v>
      </c>
      <c r="B44">
        <v>76</v>
      </c>
      <c r="C44">
        <v>151</v>
      </c>
      <c r="D44">
        <v>158</v>
      </c>
      <c r="E44" s="6">
        <v>246</v>
      </c>
      <c r="G44" s="11"/>
    </row>
    <row r="45" spans="1:21" x14ac:dyDescent="0.35">
      <c r="A45" s="5">
        <v>2</v>
      </c>
      <c r="B45">
        <v>39</v>
      </c>
      <c r="C45">
        <v>141</v>
      </c>
      <c r="D45">
        <v>135</v>
      </c>
      <c r="E45" s="6">
        <v>212</v>
      </c>
    </row>
    <row r="46" spans="1:21" x14ac:dyDescent="0.35">
      <c r="A46" s="5">
        <v>2</v>
      </c>
      <c r="B46">
        <v>41</v>
      </c>
      <c r="C46">
        <v>118</v>
      </c>
      <c r="D46">
        <v>130</v>
      </c>
      <c r="E46" s="6">
        <v>170</v>
      </c>
    </row>
    <row r="47" spans="1:21" x14ac:dyDescent="0.35">
      <c r="A47" s="5">
        <v>2</v>
      </c>
      <c r="B47">
        <v>54</v>
      </c>
      <c r="C47">
        <v>132</v>
      </c>
      <c r="D47">
        <v>128</v>
      </c>
      <c r="E47" s="6">
        <v>195</v>
      </c>
      <c r="G47" t="s">
        <v>17</v>
      </c>
    </row>
    <row r="48" spans="1:21" x14ac:dyDescent="0.35">
      <c r="A48" s="5">
        <v>2</v>
      </c>
      <c r="B48">
        <v>53</v>
      </c>
      <c r="C48">
        <v>136</v>
      </c>
      <c r="D48">
        <v>141</v>
      </c>
      <c r="E48" s="6">
        <v>198</v>
      </c>
    </row>
    <row r="49" spans="1:21" x14ac:dyDescent="0.35">
      <c r="A49" s="5">
        <v>2</v>
      </c>
      <c r="B49">
        <v>52</v>
      </c>
      <c r="C49">
        <v>129</v>
      </c>
      <c r="D49">
        <v>123</v>
      </c>
      <c r="E49" s="6">
        <v>210</v>
      </c>
    </row>
    <row r="50" spans="1:21" x14ac:dyDescent="0.35">
      <c r="A50" s="5">
        <v>2</v>
      </c>
      <c r="B50">
        <v>61</v>
      </c>
      <c r="C50">
        <v>140</v>
      </c>
      <c r="D50">
        <v>113</v>
      </c>
      <c r="E50" s="6">
        <v>174</v>
      </c>
      <c r="G50" s="64" t="s">
        <v>19</v>
      </c>
      <c r="H50" s="64"/>
      <c r="I50" s="64"/>
      <c r="J50" s="64"/>
      <c r="K50" s="64"/>
      <c r="L50" s="64"/>
      <c r="M50" s="64"/>
    </row>
    <row r="51" spans="1:21" x14ac:dyDescent="0.35">
      <c r="A51" s="5">
        <v>2</v>
      </c>
      <c r="B51">
        <v>66</v>
      </c>
      <c r="C51">
        <v>125</v>
      </c>
      <c r="D51">
        <v>124</v>
      </c>
      <c r="E51" s="6">
        <v>256</v>
      </c>
      <c r="G51" s="64"/>
      <c r="H51" s="64"/>
      <c r="I51" s="64"/>
      <c r="J51" s="64"/>
      <c r="K51" s="64"/>
      <c r="L51" s="64"/>
      <c r="M51" s="64"/>
    </row>
    <row r="52" spans="1:21" x14ac:dyDescent="0.35">
      <c r="A52" s="5">
        <v>2</v>
      </c>
      <c r="B52">
        <v>49</v>
      </c>
      <c r="C52">
        <v>138</v>
      </c>
      <c r="D52">
        <v>139</v>
      </c>
      <c r="E52" s="6">
        <v>214</v>
      </c>
      <c r="G52" s="64"/>
      <c r="H52" s="64"/>
      <c r="I52" s="64"/>
      <c r="J52" s="64"/>
      <c r="K52" s="64"/>
      <c r="L52" s="64"/>
      <c r="M52" s="64"/>
    </row>
    <row r="53" spans="1:21" x14ac:dyDescent="0.35">
      <c r="A53" s="5">
        <v>2</v>
      </c>
      <c r="B53">
        <v>50</v>
      </c>
      <c r="C53">
        <v>129</v>
      </c>
      <c r="D53">
        <v>118</v>
      </c>
      <c r="E53" s="6">
        <v>198</v>
      </c>
      <c r="G53" s="64"/>
      <c r="H53" s="64"/>
      <c r="I53" s="64"/>
      <c r="J53" s="64"/>
      <c r="K53" s="64"/>
      <c r="L53" s="64"/>
      <c r="M53" s="64"/>
    </row>
    <row r="54" spans="1:21" x14ac:dyDescent="0.35">
      <c r="A54" s="5">
        <v>2</v>
      </c>
      <c r="B54">
        <v>57</v>
      </c>
      <c r="C54">
        <v>107</v>
      </c>
      <c r="D54">
        <v>120</v>
      </c>
      <c r="E54" s="6">
        <v>176</v>
      </c>
      <c r="G54" s="64"/>
      <c r="H54" s="64"/>
      <c r="I54" s="64"/>
      <c r="J54" s="64"/>
      <c r="K54" s="64"/>
      <c r="L54" s="64"/>
      <c r="M54" s="64"/>
    </row>
    <row r="55" spans="1:21" x14ac:dyDescent="0.35">
      <c r="A55" s="5">
        <v>2</v>
      </c>
      <c r="B55">
        <v>61</v>
      </c>
      <c r="C55">
        <v>117</v>
      </c>
      <c r="D55">
        <v>118</v>
      </c>
      <c r="E55" s="6">
        <v>191</v>
      </c>
    </row>
    <row r="56" spans="1:21" x14ac:dyDescent="0.35">
      <c r="A56" s="5">
        <v>2</v>
      </c>
      <c r="B56">
        <v>63</v>
      </c>
      <c r="C56">
        <v>96</v>
      </c>
      <c r="D56">
        <v>96</v>
      </c>
      <c r="E56" s="6">
        <v>154</v>
      </c>
    </row>
    <row r="57" spans="1:21" x14ac:dyDescent="0.35">
      <c r="A57" s="5">
        <v>2</v>
      </c>
      <c r="B57">
        <v>57</v>
      </c>
      <c r="C57">
        <v>110</v>
      </c>
      <c r="D57">
        <v>105</v>
      </c>
      <c r="E57" s="6">
        <v>168</v>
      </c>
    </row>
    <row r="58" spans="1:21" x14ac:dyDescent="0.35">
      <c r="A58" s="5">
        <v>2</v>
      </c>
      <c r="B58">
        <v>54</v>
      </c>
      <c r="C58">
        <v>121</v>
      </c>
      <c r="D58">
        <v>110</v>
      </c>
      <c r="E58" s="6">
        <v>179</v>
      </c>
      <c r="G58" s="13" t="s">
        <v>16</v>
      </c>
    </row>
    <row r="59" spans="1:21" x14ac:dyDescent="0.35">
      <c r="A59" s="5">
        <v>2</v>
      </c>
      <c r="B59">
        <v>48</v>
      </c>
      <c r="C59">
        <v>145</v>
      </c>
      <c r="D59">
        <v>155</v>
      </c>
      <c r="E59" s="6">
        <v>150</v>
      </c>
    </row>
    <row r="60" spans="1:21" x14ac:dyDescent="0.35">
      <c r="A60" s="5">
        <v>2</v>
      </c>
      <c r="B60">
        <v>36</v>
      </c>
      <c r="C60">
        <v>139</v>
      </c>
      <c r="D60">
        <v>135</v>
      </c>
      <c r="E60" s="6">
        <v>201</v>
      </c>
      <c r="G60" s="1" t="s">
        <v>18</v>
      </c>
    </row>
    <row r="61" spans="1:21" x14ac:dyDescent="0.35">
      <c r="A61" s="5">
        <v>2</v>
      </c>
      <c r="B61">
        <v>38</v>
      </c>
      <c r="C61">
        <v>121</v>
      </c>
      <c r="D61">
        <v>120</v>
      </c>
      <c r="E61" s="6">
        <v>167</v>
      </c>
      <c r="U61" s="1" t="s">
        <v>137</v>
      </c>
    </row>
    <row r="62" spans="1:21" x14ac:dyDescent="0.35">
      <c r="A62" s="5">
        <v>2</v>
      </c>
      <c r="B62">
        <v>40</v>
      </c>
      <c r="C62">
        <v>127</v>
      </c>
      <c r="D62">
        <v>115</v>
      </c>
      <c r="E62" s="6">
        <v>219</v>
      </c>
      <c r="G62" s="12" t="s">
        <v>1</v>
      </c>
      <c r="H62" s="17">
        <f>SKEW(C42:C101)</f>
        <v>-0.13659909459079353</v>
      </c>
      <c r="K62" s="61" t="s">
        <v>140</v>
      </c>
      <c r="L62" s="61"/>
      <c r="M62" s="61"/>
      <c r="N62" s="61"/>
      <c r="O62" s="61"/>
      <c r="P62" s="61"/>
      <c r="Q62" s="61"/>
      <c r="R62" s="61"/>
      <c r="T62" t="s">
        <v>135</v>
      </c>
      <c r="U62">
        <f>AVERAGE(D42:D101)</f>
        <v>123.45</v>
      </c>
    </row>
    <row r="63" spans="1:21" x14ac:dyDescent="0.35">
      <c r="A63" s="5">
        <v>2</v>
      </c>
      <c r="B63">
        <v>50</v>
      </c>
      <c r="C63">
        <v>153</v>
      </c>
      <c r="D63">
        <v>161</v>
      </c>
      <c r="E63" s="6">
        <v>179</v>
      </c>
      <c r="G63" s="12" t="s">
        <v>2</v>
      </c>
      <c r="H63">
        <f>SKEW(D42:D101)</f>
        <v>-0.19377624811245056</v>
      </c>
      <c r="K63" s="61"/>
      <c r="L63" s="61"/>
      <c r="M63" s="61"/>
      <c r="N63" s="61"/>
      <c r="O63" s="61"/>
      <c r="P63" s="61"/>
      <c r="Q63" s="61"/>
      <c r="R63" s="61"/>
      <c r="T63" t="s">
        <v>136</v>
      </c>
      <c r="U63">
        <f>MEDIAN(D42:D101)</f>
        <v>121</v>
      </c>
    </row>
    <row r="64" spans="1:21" x14ac:dyDescent="0.35">
      <c r="A64" s="5">
        <v>2</v>
      </c>
      <c r="B64">
        <v>58</v>
      </c>
      <c r="C64">
        <v>125</v>
      </c>
      <c r="D64">
        <v>120</v>
      </c>
      <c r="E64" s="6">
        <v>223</v>
      </c>
      <c r="K64" s="61"/>
      <c r="L64" s="61"/>
      <c r="M64" s="61"/>
      <c r="N64" s="61"/>
      <c r="O64" s="61"/>
      <c r="P64" s="61"/>
      <c r="Q64" s="61"/>
      <c r="R64" s="61"/>
    </row>
    <row r="65" spans="1:18" x14ac:dyDescent="0.35">
      <c r="A65" s="5">
        <v>2</v>
      </c>
      <c r="B65">
        <v>70</v>
      </c>
      <c r="C65">
        <v>130</v>
      </c>
      <c r="D65">
        <v>120</v>
      </c>
      <c r="E65" s="6">
        <v>229</v>
      </c>
      <c r="K65" s="61"/>
      <c r="L65" s="61"/>
      <c r="M65" s="61"/>
      <c r="N65" s="61"/>
      <c r="O65" s="61"/>
      <c r="P65" s="61"/>
      <c r="Q65" s="61"/>
      <c r="R65" s="61"/>
    </row>
    <row r="66" spans="1:18" x14ac:dyDescent="0.35">
      <c r="A66" s="5">
        <v>2</v>
      </c>
      <c r="B66">
        <v>75</v>
      </c>
      <c r="C66">
        <v>108</v>
      </c>
      <c r="D66">
        <v>102</v>
      </c>
      <c r="E66" s="6">
        <v>160</v>
      </c>
    </row>
    <row r="67" spans="1:18" x14ac:dyDescent="0.35">
      <c r="A67" s="5">
        <v>2</v>
      </c>
      <c r="B67">
        <v>81</v>
      </c>
      <c r="C67">
        <v>105</v>
      </c>
      <c r="D67">
        <v>83</v>
      </c>
      <c r="E67" s="6">
        <v>187</v>
      </c>
    </row>
    <row r="68" spans="1:18" x14ac:dyDescent="0.35">
      <c r="A68" s="5">
        <v>2</v>
      </c>
      <c r="B68">
        <v>69</v>
      </c>
      <c r="C68">
        <v>112</v>
      </c>
      <c r="D68">
        <v>105</v>
      </c>
      <c r="E68" s="6">
        <v>176</v>
      </c>
    </row>
    <row r="69" spans="1:18" x14ac:dyDescent="0.35">
      <c r="A69" s="5">
        <v>2</v>
      </c>
      <c r="B69">
        <v>68</v>
      </c>
      <c r="C69">
        <v>121</v>
      </c>
      <c r="D69">
        <v>90</v>
      </c>
      <c r="E69" s="6">
        <v>184</v>
      </c>
      <c r="G69" s="1" t="s">
        <v>20</v>
      </c>
    </row>
    <row r="70" spans="1:18" x14ac:dyDescent="0.35">
      <c r="A70" s="5">
        <v>2</v>
      </c>
      <c r="B70">
        <v>80</v>
      </c>
      <c r="C70">
        <v>102</v>
      </c>
      <c r="D70">
        <v>101</v>
      </c>
      <c r="E70" s="6">
        <v>183</v>
      </c>
    </row>
    <row r="71" spans="1:18" x14ac:dyDescent="0.35">
      <c r="A71" s="5">
        <v>2</v>
      </c>
      <c r="B71">
        <v>75</v>
      </c>
      <c r="C71">
        <v>120</v>
      </c>
      <c r="D71">
        <v>115</v>
      </c>
      <c r="E71" s="6">
        <v>191</v>
      </c>
      <c r="G71" s="12" t="s">
        <v>1</v>
      </c>
      <c r="H71">
        <f>KURT(C42:C101)</f>
        <v>-0.60205628607570905</v>
      </c>
      <c r="K71" t="s">
        <v>133</v>
      </c>
    </row>
    <row r="72" spans="1:18" x14ac:dyDescent="0.35">
      <c r="A72" s="5">
        <v>2</v>
      </c>
      <c r="B72">
        <v>75</v>
      </c>
      <c r="C72">
        <v>115</v>
      </c>
      <c r="D72">
        <v>115</v>
      </c>
      <c r="E72" s="6">
        <v>187</v>
      </c>
      <c r="G72" s="12" t="s">
        <v>2</v>
      </c>
      <c r="H72">
        <f>KURT(D42:D101)</f>
        <v>0.36918846866347854</v>
      </c>
      <c r="K72" t="s">
        <v>134</v>
      </c>
    </row>
    <row r="73" spans="1:18" x14ac:dyDescent="0.35">
      <c r="A73" s="5">
        <v>2</v>
      </c>
      <c r="B73">
        <v>70</v>
      </c>
      <c r="C73">
        <v>143</v>
      </c>
      <c r="D73">
        <v>152</v>
      </c>
      <c r="E73" s="6">
        <v>195</v>
      </c>
    </row>
    <row r="74" spans="1:18" x14ac:dyDescent="0.35">
      <c r="A74" s="5">
        <v>2</v>
      </c>
      <c r="B74">
        <v>68</v>
      </c>
      <c r="C74">
        <v>138</v>
      </c>
      <c r="D74">
        <v>125</v>
      </c>
      <c r="E74" s="6">
        <v>245</v>
      </c>
    </row>
    <row r="75" spans="1:18" x14ac:dyDescent="0.35">
      <c r="A75" s="5">
        <v>2</v>
      </c>
      <c r="B75">
        <v>54</v>
      </c>
      <c r="C75">
        <v>135</v>
      </c>
      <c r="D75">
        <v>138</v>
      </c>
      <c r="E75" s="6">
        <v>250</v>
      </c>
    </row>
    <row r="76" spans="1:18" x14ac:dyDescent="0.35">
      <c r="A76" s="5">
        <v>2</v>
      </c>
      <c r="B76">
        <v>39</v>
      </c>
      <c r="C76">
        <v>140</v>
      </c>
      <c r="D76">
        <v>138</v>
      </c>
      <c r="E76" s="6">
        <v>251</v>
      </c>
    </row>
    <row r="77" spans="1:18" x14ac:dyDescent="0.35">
      <c r="A77" s="5">
        <v>2</v>
      </c>
      <c r="B77">
        <v>41</v>
      </c>
      <c r="C77">
        <v>143</v>
      </c>
      <c r="D77">
        <v>135</v>
      </c>
      <c r="E77" s="6">
        <v>210</v>
      </c>
      <c r="G77" t="s">
        <v>21</v>
      </c>
    </row>
    <row r="78" spans="1:18" x14ac:dyDescent="0.35">
      <c r="A78" s="5">
        <v>2</v>
      </c>
      <c r="B78">
        <v>43</v>
      </c>
      <c r="C78">
        <v>119</v>
      </c>
      <c r="D78">
        <v>120</v>
      </c>
      <c r="E78" s="6">
        <v>198</v>
      </c>
    </row>
    <row r="79" spans="1:18" x14ac:dyDescent="0.35">
      <c r="A79" s="5">
        <v>2</v>
      </c>
      <c r="B79">
        <v>56</v>
      </c>
      <c r="C79">
        <v>121</v>
      </c>
      <c r="D79">
        <v>118</v>
      </c>
      <c r="E79" s="6">
        <v>198</v>
      </c>
    </row>
    <row r="80" spans="1:18" x14ac:dyDescent="0.35">
      <c r="A80" s="5">
        <v>2</v>
      </c>
      <c r="B80">
        <v>38</v>
      </c>
      <c r="C80">
        <v>143</v>
      </c>
      <c r="D80">
        <v>140</v>
      </c>
      <c r="E80" s="6">
        <v>233</v>
      </c>
      <c r="G80" s="13" t="s">
        <v>23</v>
      </c>
    </row>
    <row r="81" spans="1:21" x14ac:dyDescent="0.35">
      <c r="A81" s="5">
        <v>2</v>
      </c>
      <c r="B81">
        <v>40</v>
      </c>
      <c r="C81">
        <v>138</v>
      </c>
      <c r="D81">
        <v>134</v>
      </c>
      <c r="E81" s="6">
        <v>298</v>
      </c>
      <c r="J81" s="63" t="s">
        <v>28</v>
      </c>
      <c r="K81" s="63"/>
      <c r="L81" s="63"/>
      <c r="M81" s="63"/>
      <c r="N81" s="63"/>
      <c r="O81" s="63"/>
      <c r="P81" s="63"/>
      <c r="Q81" s="63"/>
      <c r="R81" s="63"/>
      <c r="S81" s="63"/>
      <c r="T81" s="63"/>
      <c r="U81" s="63"/>
    </row>
    <row r="82" spans="1:21" x14ac:dyDescent="0.35">
      <c r="A82" s="5">
        <v>2</v>
      </c>
      <c r="B82">
        <v>45</v>
      </c>
      <c r="C82">
        <v>100</v>
      </c>
      <c r="D82">
        <v>77</v>
      </c>
      <c r="E82" s="6">
        <v>190</v>
      </c>
      <c r="G82" s="43" t="s">
        <v>22</v>
      </c>
      <c r="H82" s="43">
        <f>_xlfn.QUARTILE.EXC(C2:C101,1)</f>
        <v>118</v>
      </c>
      <c r="J82" s="63"/>
      <c r="K82" s="63"/>
      <c r="L82" s="63"/>
      <c r="M82" s="63"/>
      <c r="N82" s="63"/>
      <c r="O82" s="63"/>
      <c r="P82" s="63"/>
      <c r="Q82" s="63"/>
      <c r="R82" s="63"/>
      <c r="S82" s="63"/>
      <c r="T82" s="63"/>
      <c r="U82" s="63"/>
    </row>
    <row r="83" spans="1:21" x14ac:dyDescent="0.35">
      <c r="A83" s="5">
        <v>2</v>
      </c>
      <c r="B83">
        <v>49</v>
      </c>
      <c r="C83">
        <v>118</v>
      </c>
      <c r="D83">
        <v>121</v>
      </c>
      <c r="E83" s="6">
        <v>201</v>
      </c>
      <c r="G83" s="43" t="s">
        <v>24</v>
      </c>
      <c r="H83" s="43">
        <f>_xlfn.QUARTILE.EXC(C2:C101,2)</f>
        <v>125</v>
      </c>
      <c r="J83" s="63"/>
      <c r="K83" s="63"/>
      <c r="L83" s="63"/>
      <c r="M83" s="63"/>
      <c r="N83" s="63"/>
      <c r="O83" s="63"/>
      <c r="P83" s="63"/>
      <c r="Q83" s="63"/>
      <c r="R83" s="63"/>
      <c r="S83" s="63"/>
      <c r="T83" s="63"/>
      <c r="U83" s="63"/>
    </row>
    <row r="84" spans="1:21" x14ac:dyDescent="0.35">
      <c r="A84" s="5">
        <v>2</v>
      </c>
      <c r="B84">
        <v>57</v>
      </c>
      <c r="C84">
        <v>121</v>
      </c>
      <c r="D84">
        <v>120</v>
      </c>
      <c r="E84" s="6">
        <v>189</v>
      </c>
      <c r="G84" s="43" t="s">
        <v>25</v>
      </c>
      <c r="H84" s="43">
        <f>_xlfn.QUARTILE.EXC(C2:C101,3)</f>
        <v>135</v>
      </c>
      <c r="J84" s="63"/>
      <c r="K84" s="63"/>
      <c r="L84" s="63"/>
      <c r="M84" s="63"/>
      <c r="N84" s="63"/>
      <c r="O84" s="63"/>
      <c r="P84" s="63"/>
      <c r="Q84" s="63"/>
      <c r="R84" s="63"/>
      <c r="S84" s="63"/>
      <c r="T84" s="63"/>
      <c r="U84" s="63"/>
    </row>
    <row r="85" spans="1:21" x14ac:dyDescent="0.35">
      <c r="A85" s="5">
        <v>2</v>
      </c>
      <c r="B85">
        <v>63</v>
      </c>
      <c r="C85">
        <v>126</v>
      </c>
      <c r="D85">
        <v>121</v>
      </c>
      <c r="E85" s="6">
        <v>180</v>
      </c>
    </row>
    <row r="86" spans="1:21" x14ac:dyDescent="0.35">
      <c r="A86" s="5">
        <v>2</v>
      </c>
      <c r="B86">
        <v>65</v>
      </c>
      <c r="C86">
        <v>135</v>
      </c>
      <c r="D86">
        <v>130</v>
      </c>
      <c r="E86" s="6">
        <v>210</v>
      </c>
    </row>
    <row r="87" spans="1:21" x14ac:dyDescent="0.35">
      <c r="A87" s="5">
        <v>2</v>
      </c>
      <c r="B87">
        <v>76</v>
      </c>
      <c r="C87">
        <v>134</v>
      </c>
      <c r="D87">
        <v>133</v>
      </c>
      <c r="E87" s="6">
        <v>222</v>
      </c>
    </row>
    <row r="88" spans="1:21" x14ac:dyDescent="0.35">
      <c r="A88" s="5">
        <v>2</v>
      </c>
      <c r="B88">
        <v>74</v>
      </c>
      <c r="C88">
        <v>149</v>
      </c>
      <c r="D88">
        <v>145</v>
      </c>
      <c r="E88" s="6">
        <v>190</v>
      </c>
    </row>
    <row r="89" spans="1:21" x14ac:dyDescent="0.35">
      <c r="A89" s="5">
        <v>2</v>
      </c>
      <c r="B89">
        <v>70</v>
      </c>
      <c r="C89">
        <v>121</v>
      </c>
      <c r="D89">
        <v>122</v>
      </c>
      <c r="E89" s="6">
        <v>160</v>
      </c>
    </row>
    <row r="90" spans="1:21" x14ac:dyDescent="0.35">
      <c r="A90" s="5">
        <v>2</v>
      </c>
      <c r="B90">
        <v>65</v>
      </c>
      <c r="C90">
        <v>125</v>
      </c>
      <c r="D90">
        <v>120</v>
      </c>
      <c r="E90" s="6">
        <v>167</v>
      </c>
    </row>
    <row r="91" spans="1:21" x14ac:dyDescent="0.35">
      <c r="A91" s="5">
        <v>2</v>
      </c>
      <c r="B91">
        <v>64</v>
      </c>
      <c r="C91">
        <v>136</v>
      </c>
      <c r="D91">
        <v>134</v>
      </c>
      <c r="E91" s="6">
        <v>198</v>
      </c>
    </row>
    <row r="92" spans="1:21" x14ac:dyDescent="0.35">
      <c r="A92" s="5">
        <v>2</v>
      </c>
      <c r="B92">
        <v>62</v>
      </c>
      <c r="C92">
        <v>140</v>
      </c>
      <c r="D92">
        <v>135</v>
      </c>
      <c r="E92" s="6">
        <v>269</v>
      </c>
    </row>
    <row r="93" spans="1:21" x14ac:dyDescent="0.35">
      <c r="A93" s="5">
        <v>2</v>
      </c>
      <c r="B93">
        <v>50</v>
      </c>
      <c r="C93">
        <v>142</v>
      </c>
      <c r="D93">
        <v>138</v>
      </c>
      <c r="E93" s="6">
        <v>280</v>
      </c>
    </row>
    <row r="94" spans="1:21" x14ac:dyDescent="0.35">
      <c r="A94" s="5">
        <v>2</v>
      </c>
      <c r="B94">
        <v>52</v>
      </c>
      <c r="C94">
        <v>135</v>
      </c>
      <c r="D94">
        <v>130</v>
      </c>
      <c r="E94" s="6">
        <v>195</v>
      </c>
    </row>
    <row r="95" spans="1:21" x14ac:dyDescent="0.35">
      <c r="A95" s="5">
        <v>2</v>
      </c>
      <c r="B95">
        <v>56</v>
      </c>
      <c r="C95">
        <v>108</v>
      </c>
      <c r="D95">
        <v>105</v>
      </c>
      <c r="E95" s="6">
        <v>179</v>
      </c>
    </row>
    <row r="96" spans="1:21" x14ac:dyDescent="0.35">
      <c r="A96" s="5">
        <v>2</v>
      </c>
      <c r="B96">
        <v>86</v>
      </c>
      <c r="C96">
        <v>115</v>
      </c>
      <c r="D96">
        <v>110</v>
      </c>
      <c r="E96" s="6">
        <v>180</v>
      </c>
    </row>
    <row r="97" spans="1:7" x14ac:dyDescent="0.35">
      <c r="A97" s="5">
        <v>2</v>
      </c>
      <c r="B97">
        <v>54</v>
      </c>
      <c r="C97">
        <v>117</v>
      </c>
      <c r="D97">
        <v>100</v>
      </c>
      <c r="E97" s="6">
        <v>194</v>
      </c>
    </row>
    <row r="98" spans="1:7" x14ac:dyDescent="0.35">
      <c r="A98" s="5">
        <v>2</v>
      </c>
      <c r="B98">
        <v>50</v>
      </c>
      <c r="C98">
        <v>148</v>
      </c>
      <c r="D98">
        <v>141</v>
      </c>
      <c r="E98" s="6">
        <v>239</v>
      </c>
    </row>
    <row r="99" spans="1:7" x14ac:dyDescent="0.35">
      <c r="A99" s="5">
        <v>2</v>
      </c>
      <c r="B99">
        <v>54</v>
      </c>
      <c r="C99">
        <v>121</v>
      </c>
      <c r="D99">
        <v>115</v>
      </c>
      <c r="E99" s="6">
        <v>196</v>
      </c>
    </row>
    <row r="100" spans="1:7" x14ac:dyDescent="0.35">
      <c r="A100" s="5">
        <v>2</v>
      </c>
      <c r="B100">
        <v>52</v>
      </c>
      <c r="C100">
        <v>154</v>
      </c>
      <c r="D100">
        <v>155</v>
      </c>
      <c r="E100" s="6">
        <v>270</v>
      </c>
    </row>
    <row r="101" spans="1:7" x14ac:dyDescent="0.35">
      <c r="A101" s="8">
        <v>2</v>
      </c>
      <c r="B101" s="9">
        <v>46</v>
      </c>
      <c r="C101" s="9">
        <v>120</v>
      </c>
      <c r="D101" s="9">
        <v>116</v>
      </c>
      <c r="E101" s="10">
        <v>214</v>
      </c>
    </row>
    <row r="111" spans="1:7" x14ac:dyDescent="0.35">
      <c r="G111" s="13" t="s">
        <v>26</v>
      </c>
    </row>
    <row r="113" spans="7:21" x14ac:dyDescent="0.35">
      <c r="G113" s="43" t="s">
        <v>22</v>
      </c>
      <c r="H113" s="43">
        <f>_xlfn.QUARTILE.EXC(D2:D101,1)</f>
        <v>115</v>
      </c>
      <c r="J113" s="63" t="s">
        <v>30</v>
      </c>
      <c r="K113" s="63"/>
      <c r="L113" s="63"/>
      <c r="M113" s="63"/>
      <c r="N113" s="63"/>
      <c r="O113" s="63"/>
      <c r="P113" s="63"/>
      <c r="Q113" s="63"/>
      <c r="R113" s="63"/>
      <c r="S113" s="63"/>
      <c r="T113" s="63"/>
      <c r="U113" s="63"/>
    </row>
    <row r="114" spans="7:21" x14ac:dyDescent="0.35">
      <c r="G114" s="43" t="s">
        <v>24</v>
      </c>
      <c r="H114" s="43">
        <f>_xlfn.QUARTILE.EXC(D2:D101,2)</f>
        <v>120</v>
      </c>
      <c r="J114" s="63"/>
      <c r="K114" s="63"/>
      <c r="L114" s="63"/>
      <c r="M114" s="63"/>
      <c r="N114" s="63"/>
      <c r="O114" s="63"/>
      <c r="P114" s="63"/>
      <c r="Q114" s="63"/>
      <c r="R114" s="63"/>
      <c r="S114" s="63"/>
      <c r="T114" s="63"/>
      <c r="U114" s="63"/>
    </row>
    <row r="115" spans="7:21" x14ac:dyDescent="0.35">
      <c r="G115" s="43" t="s">
        <v>27</v>
      </c>
      <c r="H115" s="43">
        <f>_xlfn.QUARTILE.EXC(D2:D101,3)</f>
        <v>131.75</v>
      </c>
      <c r="J115" s="63"/>
      <c r="K115" s="63"/>
      <c r="L115" s="63"/>
      <c r="M115" s="63"/>
      <c r="N115" s="63"/>
      <c r="O115" s="63"/>
      <c r="P115" s="63"/>
      <c r="Q115" s="63"/>
      <c r="R115" s="63"/>
      <c r="S115" s="63"/>
      <c r="T115" s="63"/>
      <c r="U115" s="63"/>
    </row>
    <row r="116" spans="7:21" x14ac:dyDescent="0.35">
      <c r="J116" s="63"/>
      <c r="K116" s="63"/>
      <c r="L116" s="63"/>
      <c r="M116" s="63"/>
      <c r="N116" s="63"/>
      <c r="O116" s="63"/>
      <c r="P116" s="63"/>
      <c r="Q116" s="63"/>
      <c r="R116" s="63"/>
      <c r="S116" s="63"/>
      <c r="T116" s="63"/>
      <c r="U116" s="63"/>
    </row>
    <row r="120" spans="7:21" x14ac:dyDescent="0.35">
      <c r="L120" s="63" t="s">
        <v>31</v>
      </c>
      <c r="M120" s="63"/>
      <c r="N120" s="63"/>
      <c r="O120" s="63"/>
      <c r="P120" s="63"/>
      <c r="Q120" s="63"/>
      <c r="R120" s="63"/>
      <c r="S120" s="63"/>
      <c r="T120" s="63"/>
      <c r="U120" s="63"/>
    </row>
    <row r="121" spans="7:21" x14ac:dyDescent="0.35">
      <c r="L121" s="63"/>
      <c r="M121" s="63"/>
      <c r="N121" s="63"/>
      <c r="O121" s="63"/>
      <c r="P121" s="63"/>
      <c r="Q121" s="63"/>
      <c r="R121" s="63"/>
      <c r="S121" s="63"/>
      <c r="T121" s="63"/>
      <c r="U121" s="63"/>
    </row>
    <row r="122" spans="7:21" x14ac:dyDescent="0.35">
      <c r="L122" s="63"/>
      <c r="M122" s="63"/>
      <c r="N122" s="63"/>
      <c r="O122" s="63"/>
      <c r="P122" s="63"/>
      <c r="Q122" s="63"/>
      <c r="R122" s="63"/>
      <c r="S122" s="63"/>
      <c r="T122" s="63"/>
      <c r="U122" s="63"/>
    </row>
    <row r="123" spans="7:21" x14ac:dyDescent="0.35">
      <c r="L123" s="63"/>
      <c r="M123" s="63"/>
      <c r="N123" s="63"/>
      <c r="O123" s="63"/>
      <c r="P123" s="63"/>
      <c r="Q123" s="63"/>
      <c r="R123" s="63"/>
      <c r="S123" s="63"/>
      <c r="T123" s="63"/>
      <c r="U123" s="63"/>
    </row>
    <row r="124" spans="7:21" x14ac:dyDescent="0.35">
      <c r="L124" s="63"/>
      <c r="M124" s="63"/>
      <c r="N124" s="63"/>
      <c r="O124" s="63"/>
      <c r="P124" s="63"/>
      <c r="Q124" s="63"/>
      <c r="R124" s="63"/>
      <c r="S124" s="63"/>
      <c r="T124" s="63"/>
      <c r="U124" s="63"/>
    </row>
    <row r="134" spans="13:13" x14ac:dyDescent="0.35">
      <c r="M134" t="s">
        <v>29</v>
      </c>
    </row>
    <row r="146" spans="1:16" x14ac:dyDescent="0.35">
      <c r="G146" t="s">
        <v>32</v>
      </c>
    </row>
    <row r="148" spans="1:16" ht="18.5" x14ac:dyDescent="0.45">
      <c r="P148" s="54" t="s">
        <v>142</v>
      </c>
    </row>
    <row r="150" spans="1:16" x14ac:dyDescent="0.35">
      <c r="G150" s="62" t="s">
        <v>186</v>
      </c>
      <c r="H150" s="62"/>
      <c r="I150" s="62"/>
    </row>
    <row r="151" spans="1:16" ht="15" thickBot="1" x14ac:dyDescent="0.4"/>
    <row r="152" spans="1:16" ht="15.5" thickTop="1" thickBot="1" x14ac:dyDescent="0.4">
      <c r="A152" s="2" t="s">
        <v>3</v>
      </c>
      <c r="B152" s="3" t="s">
        <v>0</v>
      </c>
      <c r="C152" s="4" t="s">
        <v>1</v>
      </c>
      <c r="D152" s="4" t="s">
        <v>2</v>
      </c>
      <c r="E152" s="4" t="s">
        <v>4</v>
      </c>
      <c r="G152" s="24" t="s">
        <v>33</v>
      </c>
      <c r="H152" s="23">
        <f>COUNT(C153:C252)</f>
        <v>100</v>
      </c>
      <c r="I152" s="65" t="s">
        <v>1</v>
      </c>
      <c r="J152" s="66"/>
      <c r="L152" s="67" t="s">
        <v>2</v>
      </c>
      <c r="M152" s="66"/>
    </row>
    <row r="153" spans="1:16" ht="15.5" thickTop="1" thickBot="1" x14ac:dyDescent="0.4">
      <c r="A153" s="5">
        <v>1</v>
      </c>
      <c r="B153">
        <v>30</v>
      </c>
      <c r="C153">
        <v>126</v>
      </c>
      <c r="D153">
        <v>118</v>
      </c>
      <c r="E153" s="6">
        <v>191</v>
      </c>
      <c r="G153" s="25" t="s">
        <v>34</v>
      </c>
      <c r="H153" s="21" t="s">
        <v>35</v>
      </c>
      <c r="I153" s="22" t="s">
        <v>36</v>
      </c>
      <c r="J153" s="23" t="s">
        <v>37</v>
      </c>
      <c r="K153" s="25" t="s">
        <v>38</v>
      </c>
      <c r="L153" s="22" t="s">
        <v>36</v>
      </c>
      <c r="M153" s="23" t="s">
        <v>37</v>
      </c>
    </row>
    <row r="154" spans="1:16" ht="15" thickTop="1" x14ac:dyDescent="0.35">
      <c r="A154" s="5">
        <v>1</v>
      </c>
      <c r="B154">
        <v>25</v>
      </c>
      <c r="C154">
        <v>114</v>
      </c>
      <c r="D154">
        <v>110</v>
      </c>
      <c r="E154" s="6">
        <v>174</v>
      </c>
      <c r="G154" s="26">
        <v>1</v>
      </c>
      <c r="H154" s="28">
        <v>96</v>
      </c>
      <c r="I154" s="29">
        <f>(G154-0.5)/$H$152</f>
        <v>5.0000000000000001E-3</v>
      </c>
      <c r="J154" s="18">
        <f>NORMSINV(I154)</f>
        <v>-2.5758293035488999</v>
      </c>
      <c r="K154" s="26">
        <v>77</v>
      </c>
      <c r="L154">
        <f>(G154-0.5)/$H$152</f>
        <v>5.0000000000000001E-3</v>
      </c>
      <c r="M154" s="18">
        <f>NORMSINV(L154)</f>
        <v>-2.5758293035488999</v>
      </c>
    </row>
    <row r="155" spans="1:16" x14ac:dyDescent="0.35">
      <c r="A155" s="5">
        <v>1</v>
      </c>
      <c r="B155">
        <v>27</v>
      </c>
      <c r="C155">
        <v>110</v>
      </c>
      <c r="D155">
        <v>110</v>
      </c>
      <c r="E155" s="6">
        <v>175</v>
      </c>
      <c r="G155" s="26">
        <v>2</v>
      </c>
      <c r="H155" s="28">
        <v>100</v>
      </c>
      <c r="I155" s="29">
        <f t="shared" ref="I155:I218" si="0">(G155-0.5)/$H$152</f>
        <v>1.4999999999999999E-2</v>
      </c>
      <c r="J155" s="18">
        <f t="shared" ref="J155:J218" si="1">NORMSINV(I155)</f>
        <v>-2.1700903775845601</v>
      </c>
      <c r="K155" s="26">
        <v>83</v>
      </c>
      <c r="L155">
        <f t="shared" ref="L155:L218" si="2">(G155-0.5)/$H$152</f>
        <v>1.4999999999999999E-2</v>
      </c>
      <c r="M155" s="18">
        <f t="shared" ref="M155:M218" si="3">NORMSINV(L155)</f>
        <v>-2.1700903775845601</v>
      </c>
    </row>
    <row r="156" spans="1:16" x14ac:dyDescent="0.35">
      <c r="A156" s="5">
        <v>1</v>
      </c>
      <c r="B156">
        <v>34</v>
      </c>
      <c r="C156">
        <v>108</v>
      </c>
      <c r="D156">
        <v>105</v>
      </c>
      <c r="E156" s="6">
        <v>173</v>
      </c>
      <c r="G156" s="26">
        <v>3</v>
      </c>
      <c r="H156" s="28">
        <v>102</v>
      </c>
      <c r="I156" s="29">
        <f t="shared" si="0"/>
        <v>2.5000000000000001E-2</v>
      </c>
      <c r="J156" s="18">
        <f t="shared" si="1"/>
        <v>-1.9599639845400538</v>
      </c>
      <c r="K156" s="26">
        <v>90</v>
      </c>
      <c r="L156">
        <f t="shared" si="2"/>
        <v>2.5000000000000001E-2</v>
      </c>
      <c r="M156" s="18">
        <f t="shared" si="3"/>
        <v>-1.9599639845400538</v>
      </c>
    </row>
    <row r="157" spans="1:16" x14ac:dyDescent="0.35">
      <c r="A157" s="5">
        <v>1</v>
      </c>
      <c r="B157">
        <v>35</v>
      </c>
      <c r="C157">
        <v>131</v>
      </c>
      <c r="D157">
        <v>132</v>
      </c>
      <c r="E157" s="6">
        <v>200</v>
      </c>
      <c r="G157" s="26">
        <v>4</v>
      </c>
      <c r="H157" s="28">
        <v>105</v>
      </c>
      <c r="I157" s="29">
        <f t="shared" si="0"/>
        <v>3.5000000000000003E-2</v>
      </c>
      <c r="J157" s="18">
        <f t="shared" si="1"/>
        <v>-1.8119106729525978</v>
      </c>
      <c r="K157" s="26">
        <v>96</v>
      </c>
      <c r="L157">
        <f t="shared" si="2"/>
        <v>3.5000000000000003E-2</v>
      </c>
      <c r="M157" s="18">
        <f t="shared" si="3"/>
        <v>-1.8119106729525978</v>
      </c>
    </row>
    <row r="158" spans="1:16" x14ac:dyDescent="0.35">
      <c r="A158" s="5">
        <v>1</v>
      </c>
      <c r="B158">
        <v>18</v>
      </c>
      <c r="C158">
        <v>109</v>
      </c>
      <c r="D158">
        <v>110</v>
      </c>
      <c r="E158" s="6">
        <v>184</v>
      </c>
      <c r="G158" s="26">
        <v>5</v>
      </c>
      <c r="H158" s="28">
        <v>105</v>
      </c>
      <c r="I158" s="29">
        <f t="shared" si="0"/>
        <v>4.4999999999999998E-2</v>
      </c>
      <c r="J158" s="18">
        <f t="shared" si="1"/>
        <v>-1.6953977102721358</v>
      </c>
      <c r="K158" s="26">
        <v>100</v>
      </c>
      <c r="L158">
        <f t="shared" si="2"/>
        <v>4.4999999999999998E-2</v>
      </c>
      <c r="M158" s="18">
        <f t="shared" si="3"/>
        <v>-1.6953977102721358</v>
      </c>
    </row>
    <row r="159" spans="1:16" x14ac:dyDescent="0.35">
      <c r="A159" s="5">
        <v>1</v>
      </c>
      <c r="B159">
        <v>18</v>
      </c>
      <c r="C159">
        <v>121</v>
      </c>
      <c r="D159">
        <v>115</v>
      </c>
      <c r="E159" s="6">
        <v>185</v>
      </c>
      <c r="G159" s="26">
        <v>6</v>
      </c>
      <c r="H159" s="28">
        <v>107</v>
      </c>
      <c r="I159" s="29">
        <f t="shared" si="0"/>
        <v>5.5E-2</v>
      </c>
      <c r="J159" s="18">
        <f t="shared" si="1"/>
        <v>-1.5981931399228173</v>
      </c>
      <c r="K159" s="26">
        <v>101</v>
      </c>
      <c r="L159">
        <f t="shared" si="2"/>
        <v>5.5E-2</v>
      </c>
      <c r="M159" s="18">
        <f t="shared" si="3"/>
        <v>-1.5981931399228173</v>
      </c>
    </row>
    <row r="160" spans="1:16" x14ac:dyDescent="0.35">
      <c r="A160" s="5">
        <v>1</v>
      </c>
      <c r="B160">
        <v>22</v>
      </c>
      <c r="C160">
        <v>123</v>
      </c>
      <c r="D160">
        <v>110</v>
      </c>
      <c r="E160" s="6">
        <v>178</v>
      </c>
      <c r="G160" s="26">
        <v>7</v>
      </c>
      <c r="H160" s="28">
        <v>108</v>
      </c>
      <c r="I160" s="29">
        <f t="shared" si="0"/>
        <v>6.5000000000000002E-2</v>
      </c>
      <c r="J160" s="18">
        <f t="shared" si="1"/>
        <v>-1.5141018876192833</v>
      </c>
      <c r="K160" s="26">
        <v>102</v>
      </c>
      <c r="L160">
        <f t="shared" si="2"/>
        <v>6.5000000000000002E-2</v>
      </c>
      <c r="M160" s="18">
        <f t="shared" si="3"/>
        <v>-1.5141018876192833</v>
      </c>
    </row>
    <row r="161" spans="1:13" x14ac:dyDescent="0.35">
      <c r="A161" s="5">
        <v>1</v>
      </c>
      <c r="B161">
        <v>21</v>
      </c>
      <c r="C161">
        <v>127</v>
      </c>
      <c r="D161">
        <v>122</v>
      </c>
      <c r="E161" s="6">
        <v>190</v>
      </c>
      <c r="G161" s="26">
        <v>8</v>
      </c>
      <c r="H161" s="28">
        <v>108</v>
      </c>
      <c r="I161" s="29">
        <f t="shared" si="0"/>
        <v>7.4999999999999997E-2</v>
      </c>
      <c r="J161" s="18">
        <f t="shared" si="1"/>
        <v>-1.4395314709384572</v>
      </c>
      <c r="K161" s="26">
        <v>103</v>
      </c>
      <c r="L161">
        <f t="shared" si="2"/>
        <v>7.4999999999999997E-2</v>
      </c>
      <c r="M161" s="18">
        <f t="shared" si="3"/>
        <v>-1.4395314709384572</v>
      </c>
    </row>
    <row r="162" spans="1:13" x14ac:dyDescent="0.35">
      <c r="A162" s="5">
        <v>1</v>
      </c>
      <c r="B162">
        <v>29</v>
      </c>
      <c r="C162">
        <v>128</v>
      </c>
      <c r="D162">
        <v>120</v>
      </c>
      <c r="E162" s="6">
        <v>192</v>
      </c>
      <c r="G162" s="26">
        <v>9</v>
      </c>
      <c r="H162" s="28">
        <v>108</v>
      </c>
      <c r="I162" s="29">
        <f t="shared" si="0"/>
        <v>8.5000000000000006E-2</v>
      </c>
      <c r="J162" s="18">
        <f t="shared" si="1"/>
        <v>-1.3722038089987272</v>
      </c>
      <c r="K162" s="26">
        <v>105</v>
      </c>
      <c r="L162">
        <f t="shared" si="2"/>
        <v>8.5000000000000006E-2</v>
      </c>
      <c r="M162" s="18">
        <f t="shared" si="3"/>
        <v>-1.3722038089987272</v>
      </c>
    </row>
    <row r="163" spans="1:13" x14ac:dyDescent="0.35">
      <c r="A163" s="5">
        <v>1</v>
      </c>
      <c r="B163">
        <v>26</v>
      </c>
      <c r="C163">
        <v>125</v>
      </c>
      <c r="D163">
        <v>125</v>
      </c>
      <c r="E163" s="6">
        <v>190</v>
      </c>
      <c r="G163" s="26">
        <v>10</v>
      </c>
      <c r="H163" s="28">
        <v>109</v>
      </c>
      <c r="I163" s="29">
        <f t="shared" si="0"/>
        <v>9.5000000000000001E-2</v>
      </c>
      <c r="J163" s="18">
        <f t="shared" si="1"/>
        <v>-1.3105791121681303</v>
      </c>
      <c r="K163" s="26">
        <v>105</v>
      </c>
      <c r="L163">
        <f t="shared" si="2"/>
        <v>9.5000000000000001E-2</v>
      </c>
      <c r="M163" s="18">
        <f t="shared" si="3"/>
        <v>-1.3105791121681303</v>
      </c>
    </row>
    <row r="164" spans="1:13" x14ac:dyDescent="0.35">
      <c r="A164" s="5">
        <v>1</v>
      </c>
      <c r="B164">
        <v>24</v>
      </c>
      <c r="C164">
        <v>131</v>
      </c>
      <c r="D164">
        <v>128</v>
      </c>
      <c r="E164" s="6">
        <v>202</v>
      </c>
      <c r="G164" s="26">
        <v>11</v>
      </c>
      <c r="H164" s="28">
        <v>110</v>
      </c>
      <c r="I164" s="29">
        <f t="shared" si="0"/>
        <v>0.105</v>
      </c>
      <c r="J164" s="18">
        <f t="shared" si="1"/>
        <v>-1.2535654384704511</v>
      </c>
      <c r="K164" s="26">
        <v>105</v>
      </c>
      <c r="L164">
        <f t="shared" si="2"/>
        <v>0.105</v>
      </c>
      <c r="M164" s="18">
        <f t="shared" si="3"/>
        <v>-1.2535654384704511</v>
      </c>
    </row>
    <row r="165" spans="1:13" x14ac:dyDescent="0.35">
      <c r="A165" s="5">
        <v>1</v>
      </c>
      <c r="B165">
        <v>23</v>
      </c>
      <c r="C165">
        <v>128</v>
      </c>
      <c r="D165">
        <v>134</v>
      </c>
      <c r="E165" s="6">
        <v>197</v>
      </c>
      <c r="G165" s="26">
        <v>12</v>
      </c>
      <c r="H165" s="28">
        <v>110</v>
      </c>
      <c r="I165" s="29">
        <f t="shared" si="0"/>
        <v>0.115</v>
      </c>
      <c r="J165" s="18">
        <f t="shared" si="1"/>
        <v>-1.2003588580308597</v>
      </c>
      <c r="K165" s="26">
        <v>105</v>
      </c>
      <c r="L165">
        <f t="shared" si="2"/>
        <v>0.115</v>
      </c>
      <c r="M165" s="18">
        <f t="shared" si="3"/>
        <v>-1.2003588580308597</v>
      </c>
    </row>
    <row r="166" spans="1:13" x14ac:dyDescent="0.35">
      <c r="A166" s="5">
        <v>1</v>
      </c>
      <c r="B166">
        <v>28</v>
      </c>
      <c r="C166">
        <v>129</v>
      </c>
      <c r="D166">
        <v>132</v>
      </c>
      <c r="E166" s="6">
        <v>193</v>
      </c>
      <c r="G166" s="26">
        <v>13</v>
      </c>
      <c r="H166" s="28">
        <v>110</v>
      </c>
      <c r="I166" s="29">
        <f t="shared" si="0"/>
        <v>0.125</v>
      </c>
      <c r="J166" s="18">
        <f t="shared" si="1"/>
        <v>-1.1503493803760083</v>
      </c>
      <c r="K166" s="26">
        <v>106</v>
      </c>
      <c r="L166">
        <f t="shared" si="2"/>
        <v>0.125</v>
      </c>
      <c r="M166" s="18">
        <f t="shared" si="3"/>
        <v>-1.1503493803760083</v>
      </c>
    </row>
    <row r="167" spans="1:13" x14ac:dyDescent="0.35">
      <c r="A167" s="5">
        <v>1</v>
      </c>
      <c r="B167">
        <v>25</v>
      </c>
      <c r="C167">
        <v>134</v>
      </c>
      <c r="D167">
        <v>131</v>
      </c>
      <c r="E167" s="6">
        <v>206</v>
      </c>
      <c r="G167" s="26">
        <v>14</v>
      </c>
      <c r="H167" s="28">
        <v>112</v>
      </c>
      <c r="I167" s="29">
        <f t="shared" si="0"/>
        <v>0.13500000000000001</v>
      </c>
      <c r="J167" s="18">
        <f t="shared" si="1"/>
        <v>-1.1030625561995977</v>
      </c>
      <c r="K167" s="26">
        <v>108</v>
      </c>
      <c r="L167">
        <f t="shared" si="2"/>
        <v>0.13500000000000001</v>
      </c>
      <c r="M167" s="18">
        <f t="shared" si="3"/>
        <v>-1.1030625561995977</v>
      </c>
    </row>
    <row r="168" spans="1:13" x14ac:dyDescent="0.35">
      <c r="A168" s="5">
        <v>1</v>
      </c>
      <c r="B168">
        <v>20</v>
      </c>
      <c r="C168">
        <v>116</v>
      </c>
      <c r="D168">
        <v>115</v>
      </c>
      <c r="E168" s="6">
        <v>180</v>
      </c>
      <c r="G168" s="26">
        <v>15</v>
      </c>
      <c r="H168" s="28">
        <v>112</v>
      </c>
      <c r="I168" s="29">
        <f t="shared" si="0"/>
        <v>0.14499999999999999</v>
      </c>
      <c r="J168" s="18">
        <f t="shared" si="1"/>
        <v>-1.058121617684777</v>
      </c>
      <c r="K168" s="26">
        <v>110</v>
      </c>
      <c r="L168">
        <f t="shared" si="2"/>
        <v>0.14499999999999999</v>
      </c>
      <c r="M168" s="18">
        <f t="shared" si="3"/>
        <v>-1.058121617684777</v>
      </c>
    </row>
    <row r="169" spans="1:13" x14ac:dyDescent="0.35">
      <c r="A169" s="5">
        <v>1</v>
      </c>
      <c r="B169">
        <v>21</v>
      </c>
      <c r="C169">
        <v>105</v>
      </c>
      <c r="D169">
        <v>106</v>
      </c>
      <c r="E169" s="6">
        <v>172</v>
      </c>
      <c r="G169" s="26">
        <v>16</v>
      </c>
      <c r="H169" s="28">
        <v>112</v>
      </c>
      <c r="I169" s="29">
        <f t="shared" si="0"/>
        <v>0.155</v>
      </c>
      <c r="J169" s="18">
        <f t="shared" si="1"/>
        <v>-1.0152220332170301</v>
      </c>
      <c r="K169" s="26">
        <v>110</v>
      </c>
      <c r="L169">
        <f t="shared" si="2"/>
        <v>0.155</v>
      </c>
      <c r="M169" s="18">
        <f t="shared" si="3"/>
        <v>-1.0152220332170301</v>
      </c>
    </row>
    <row r="170" spans="1:13" x14ac:dyDescent="0.35">
      <c r="A170" s="5">
        <v>1</v>
      </c>
      <c r="B170">
        <v>19</v>
      </c>
      <c r="C170">
        <v>118</v>
      </c>
      <c r="D170">
        <v>110</v>
      </c>
      <c r="E170" s="6">
        <v>164</v>
      </c>
      <c r="G170" s="26">
        <v>17</v>
      </c>
      <c r="H170" s="28">
        <v>114</v>
      </c>
      <c r="I170" s="29">
        <f t="shared" si="0"/>
        <v>0.16500000000000001</v>
      </c>
      <c r="J170" s="18">
        <f t="shared" si="1"/>
        <v>-0.97411387705930974</v>
      </c>
      <c r="K170" s="26">
        <v>110</v>
      </c>
      <c r="L170">
        <f t="shared" si="2"/>
        <v>0.16500000000000001</v>
      </c>
      <c r="M170" s="18">
        <f t="shared" si="3"/>
        <v>-0.97411387705930974</v>
      </c>
    </row>
    <row r="171" spans="1:13" x14ac:dyDescent="0.35">
      <c r="A171" s="5">
        <v>1</v>
      </c>
      <c r="B171">
        <v>32</v>
      </c>
      <c r="C171">
        <v>124</v>
      </c>
      <c r="D171">
        <v>118</v>
      </c>
      <c r="E171" s="6">
        <v>188</v>
      </c>
      <c r="G171" s="26">
        <v>18</v>
      </c>
      <c r="H171" s="28">
        <v>114</v>
      </c>
      <c r="I171" s="29">
        <f t="shared" si="0"/>
        <v>0.17499999999999999</v>
      </c>
      <c r="J171" s="18">
        <f t="shared" si="1"/>
        <v>-0.93458929107347943</v>
      </c>
      <c r="K171" s="26">
        <v>110</v>
      </c>
      <c r="L171">
        <f t="shared" si="2"/>
        <v>0.17499999999999999</v>
      </c>
      <c r="M171" s="18">
        <f t="shared" si="3"/>
        <v>-0.93458929107347943</v>
      </c>
    </row>
    <row r="172" spans="1:13" x14ac:dyDescent="0.35">
      <c r="A172" s="5">
        <v>1</v>
      </c>
      <c r="B172">
        <v>18</v>
      </c>
      <c r="C172">
        <v>121</v>
      </c>
      <c r="D172">
        <v>117</v>
      </c>
      <c r="E172" s="6">
        <v>185</v>
      </c>
      <c r="G172" s="26">
        <v>19</v>
      </c>
      <c r="H172" s="28">
        <v>115</v>
      </c>
      <c r="I172" s="29">
        <f t="shared" si="0"/>
        <v>0.185</v>
      </c>
      <c r="J172" s="18">
        <f t="shared" si="1"/>
        <v>-0.89647336400191613</v>
      </c>
      <c r="K172" s="26">
        <v>110</v>
      </c>
      <c r="L172">
        <f t="shared" si="2"/>
        <v>0.185</v>
      </c>
      <c r="M172" s="18">
        <f t="shared" si="3"/>
        <v>-0.89647336400191613</v>
      </c>
    </row>
    <row r="173" spans="1:13" x14ac:dyDescent="0.35">
      <c r="A173" s="5">
        <v>1</v>
      </c>
      <c r="B173">
        <v>35</v>
      </c>
      <c r="C173">
        <v>127</v>
      </c>
      <c r="D173">
        <v>127</v>
      </c>
      <c r="E173" s="6">
        <v>170</v>
      </c>
      <c r="G173" s="26">
        <v>20</v>
      </c>
      <c r="H173" s="28">
        <v>115</v>
      </c>
      <c r="I173" s="29">
        <f t="shared" si="0"/>
        <v>0.19500000000000001</v>
      </c>
      <c r="J173" s="18">
        <f t="shared" si="1"/>
        <v>-0.85961736424191304</v>
      </c>
      <c r="K173" s="26">
        <v>110</v>
      </c>
      <c r="L173">
        <f t="shared" si="2"/>
        <v>0.19500000000000001</v>
      </c>
      <c r="M173" s="18">
        <f t="shared" si="3"/>
        <v>-0.85961736424191304</v>
      </c>
    </row>
    <row r="174" spans="1:13" x14ac:dyDescent="0.35">
      <c r="A174" s="5">
        <v>1</v>
      </c>
      <c r="B174">
        <v>33</v>
      </c>
      <c r="C174">
        <v>142</v>
      </c>
      <c r="D174">
        <v>138</v>
      </c>
      <c r="E174" s="6">
        <v>214</v>
      </c>
      <c r="G174" s="26">
        <v>21</v>
      </c>
      <c r="H174" s="28">
        <v>116</v>
      </c>
      <c r="I174" s="29">
        <f t="shared" si="0"/>
        <v>0.20499999999999999</v>
      </c>
      <c r="J174" s="18">
        <f t="shared" si="1"/>
        <v>-0.82389363033855767</v>
      </c>
      <c r="K174" s="26">
        <v>110</v>
      </c>
      <c r="L174">
        <f t="shared" si="2"/>
        <v>0.20499999999999999</v>
      </c>
      <c r="M174" s="18">
        <f t="shared" si="3"/>
        <v>-0.82389363033855767</v>
      </c>
    </row>
    <row r="175" spans="1:13" x14ac:dyDescent="0.35">
      <c r="A175" s="5">
        <v>1</v>
      </c>
      <c r="B175" s="7">
        <v>31</v>
      </c>
      <c r="C175">
        <v>138</v>
      </c>
      <c r="D175">
        <v>129</v>
      </c>
      <c r="E175" s="6">
        <v>210</v>
      </c>
      <c r="G175" s="26">
        <v>22</v>
      </c>
      <c r="H175" s="28">
        <v>117</v>
      </c>
      <c r="I175" s="29">
        <f t="shared" si="0"/>
        <v>0.215</v>
      </c>
      <c r="J175" s="18">
        <f t="shared" si="1"/>
        <v>-0.78919165265822189</v>
      </c>
      <c r="K175" s="26">
        <v>110</v>
      </c>
      <c r="L175">
        <f t="shared" si="2"/>
        <v>0.215</v>
      </c>
      <c r="M175" s="18">
        <f t="shared" si="3"/>
        <v>-0.78919165265822189</v>
      </c>
    </row>
    <row r="176" spans="1:13" x14ac:dyDescent="0.35">
      <c r="A176" s="5">
        <v>1</v>
      </c>
      <c r="B176">
        <v>29</v>
      </c>
      <c r="C176">
        <v>139</v>
      </c>
      <c r="D176">
        <v>125</v>
      </c>
      <c r="E176" s="6">
        <v>200</v>
      </c>
      <c r="G176" s="26">
        <v>23</v>
      </c>
      <c r="H176" s="28">
        <v>117</v>
      </c>
      <c r="I176" s="29">
        <f t="shared" si="0"/>
        <v>0.22500000000000001</v>
      </c>
      <c r="J176" s="18">
        <f t="shared" si="1"/>
        <v>-0.75541502636046909</v>
      </c>
      <c r="K176" s="26">
        <v>113</v>
      </c>
      <c r="L176">
        <f t="shared" si="2"/>
        <v>0.22500000000000001</v>
      </c>
      <c r="M176" s="18">
        <f t="shared" si="3"/>
        <v>-0.75541502636046909</v>
      </c>
    </row>
    <row r="177" spans="1:21" x14ac:dyDescent="0.35">
      <c r="A177" s="5">
        <v>1</v>
      </c>
      <c r="B177">
        <v>25</v>
      </c>
      <c r="C177">
        <v>110</v>
      </c>
      <c r="D177">
        <v>110</v>
      </c>
      <c r="E177" s="6">
        <v>183</v>
      </c>
      <c r="G177" s="26">
        <v>24</v>
      </c>
      <c r="H177" s="28">
        <v>118</v>
      </c>
      <c r="I177" s="29">
        <f t="shared" si="0"/>
        <v>0.23499999999999999</v>
      </c>
      <c r="J177" s="18">
        <f t="shared" si="1"/>
        <v>-0.72247905192806261</v>
      </c>
      <c r="K177" s="26">
        <v>115</v>
      </c>
      <c r="L177">
        <f t="shared" si="2"/>
        <v>0.23499999999999999</v>
      </c>
      <c r="M177" s="18">
        <f t="shared" si="3"/>
        <v>-0.72247905192806261</v>
      </c>
    </row>
    <row r="178" spans="1:21" x14ac:dyDescent="0.35">
      <c r="A178" s="5">
        <v>1</v>
      </c>
      <c r="B178">
        <v>29</v>
      </c>
      <c r="C178">
        <v>112</v>
      </c>
      <c r="D178">
        <v>108</v>
      </c>
      <c r="E178" s="6">
        <v>182</v>
      </c>
      <c r="G178" s="26">
        <v>25</v>
      </c>
      <c r="H178" s="28">
        <v>118</v>
      </c>
      <c r="I178" s="29">
        <f t="shared" si="0"/>
        <v>0.245</v>
      </c>
      <c r="J178" s="18">
        <f t="shared" si="1"/>
        <v>-0.69030882393303394</v>
      </c>
      <c r="K178" s="26">
        <v>115</v>
      </c>
      <c r="L178">
        <f t="shared" si="2"/>
        <v>0.245</v>
      </c>
      <c r="M178" s="18">
        <f t="shared" si="3"/>
        <v>-0.69030882393303394</v>
      </c>
    </row>
    <row r="179" spans="1:21" x14ac:dyDescent="0.35">
      <c r="A179" s="5">
        <v>1</v>
      </c>
      <c r="B179">
        <v>33</v>
      </c>
      <c r="C179">
        <v>114</v>
      </c>
      <c r="D179">
        <v>103</v>
      </c>
      <c r="E179" s="6">
        <v>177</v>
      </c>
      <c r="G179" s="26">
        <v>26</v>
      </c>
      <c r="H179" s="28">
        <v>118</v>
      </c>
      <c r="I179" s="29">
        <f t="shared" si="0"/>
        <v>0.255</v>
      </c>
      <c r="J179" s="18">
        <f t="shared" si="1"/>
        <v>-0.65883769273618775</v>
      </c>
      <c r="K179" s="26">
        <v>115</v>
      </c>
      <c r="L179">
        <f t="shared" si="2"/>
        <v>0.255</v>
      </c>
      <c r="M179" s="18">
        <f t="shared" si="3"/>
        <v>-0.65883769273618775</v>
      </c>
    </row>
    <row r="180" spans="1:21" x14ac:dyDescent="0.35">
      <c r="A180" s="5">
        <v>1</v>
      </c>
      <c r="B180">
        <v>34</v>
      </c>
      <c r="C180">
        <v>121</v>
      </c>
      <c r="D180">
        <v>115</v>
      </c>
      <c r="E180" s="6">
        <v>185</v>
      </c>
      <c r="G180" s="26">
        <v>27</v>
      </c>
      <c r="H180" s="28">
        <v>119</v>
      </c>
      <c r="I180" s="29">
        <f t="shared" si="0"/>
        <v>0.26500000000000001</v>
      </c>
      <c r="J180" s="18">
        <f t="shared" si="1"/>
        <v>-0.62800601443756987</v>
      </c>
      <c r="K180" s="26">
        <v>115</v>
      </c>
      <c r="L180">
        <f t="shared" si="2"/>
        <v>0.26500000000000001</v>
      </c>
      <c r="M180" s="18">
        <f t="shared" si="3"/>
        <v>-0.62800601443756987</v>
      </c>
    </row>
    <row r="181" spans="1:21" x14ac:dyDescent="0.35">
      <c r="A181" s="5">
        <v>1</v>
      </c>
      <c r="B181" s="7">
        <v>21</v>
      </c>
      <c r="C181">
        <v>131</v>
      </c>
      <c r="D181">
        <v>142</v>
      </c>
      <c r="E181" s="6">
        <v>200</v>
      </c>
      <c r="G181" s="26">
        <v>28</v>
      </c>
      <c r="H181" s="28">
        <v>120</v>
      </c>
      <c r="I181" s="29">
        <f t="shared" si="0"/>
        <v>0.27500000000000002</v>
      </c>
      <c r="J181" s="18">
        <f t="shared" si="1"/>
        <v>-0.59776012604247841</v>
      </c>
      <c r="K181" s="26">
        <v>115</v>
      </c>
      <c r="L181">
        <f t="shared" si="2"/>
        <v>0.27500000000000002</v>
      </c>
      <c r="M181" s="18">
        <f t="shared" si="3"/>
        <v>-0.59776012604247841</v>
      </c>
    </row>
    <row r="182" spans="1:21" x14ac:dyDescent="0.35">
      <c r="A182" s="5">
        <v>1</v>
      </c>
      <c r="B182">
        <v>22</v>
      </c>
      <c r="C182">
        <v>125</v>
      </c>
      <c r="D182">
        <v>124</v>
      </c>
      <c r="E182" s="6">
        <v>184</v>
      </c>
      <c r="G182" s="26">
        <v>29</v>
      </c>
      <c r="H182" s="28">
        <v>120</v>
      </c>
      <c r="I182" s="29">
        <f t="shared" si="0"/>
        <v>0.28499999999999998</v>
      </c>
      <c r="J182" s="18">
        <f t="shared" si="1"/>
        <v>-0.56805149833898283</v>
      </c>
      <c r="K182" s="26">
        <v>115</v>
      </c>
      <c r="L182">
        <f t="shared" si="2"/>
        <v>0.28499999999999998</v>
      </c>
      <c r="M182" s="18">
        <f t="shared" si="3"/>
        <v>-0.56805149833898283</v>
      </c>
    </row>
    <row r="183" spans="1:21" x14ac:dyDescent="0.35">
      <c r="A183" s="5">
        <v>1</v>
      </c>
      <c r="B183">
        <v>23</v>
      </c>
      <c r="C183">
        <v>128</v>
      </c>
      <c r="D183">
        <v>121</v>
      </c>
      <c r="E183" s="6">
        <v>192</v>
      </c>
      <c r="G183" s="26">
        <v>30</v>
      </c>
      <c r="H183" s="28">
        <v>120</v>
      </c>
      <c r="I183" s="29">
        <f t="shared" si="0"/>
        <v>0.29499999999999998</v>
      </c>
      <c r="J183" s="18">
        <f t="shared" si="1"/>
        <v>-0.5388360302784504</v>
      </c>
      <c r="K183" s="26">
        <v>115</v>
      </c>
      <c r="L183">
        <f t="shared" si="2"/>
        <v>0.29499999999999998</v>
      </c>
      <c r="M183" s="18">
        <f t="shared" si="3"/>
        <v>-0.5388360302784504</v>
      </c>
      <c r="O183" s="63" t="s">
        <v>39</v>
      </c>
      <c r="P183" s="63"/>
      <c r="Q183" s="63"/>
      <c r="R183" s="63"/>
      <c r="S183" s="63"/>
      <c r="T183" s="63"/>
      <c r="U183" s="63"/>
    </row>
    <row r="184" spans="1:21" x14ac:dyDescent="0.35">
      <c r="A184" s="5">
        <v>1</v>
      </c>
      <c r="B184">
        <v>27</v>
      </c>
      <c r="C184">
        <v>129</v>
      </c>
      <c r="D184">
        <v>123</v>
      </c>
      <c r="E184" s="6">
        <v>189</v>
      </c>
      <c r="G184" s="26">
        <v>31</v>
      </c>
      <c r="H184" s="28">
        <v>121</v>
      </c>
      <c r="I184" s="29">
        <f t="shared" si="0"/>
        <v>0.30499999999999999</v>
      </c>
      <c r="J184" s="18">
        <f t="shared" si="1"/>
        <v>-0.51007345696859485</v>
      </c>
      <c r="K184" s="26">
        <v>115</v>
      </c>
      <c r="L184">
        <f t="shared" si="2"/>
        <v>0.30499999999999999</v>
      </c>
      <c r="M184" s="18">
        <f t="shared" si="3"/>
        <v>-0.51007345696859485</v>
      </c>
      <c r="O184" s="63"/>
      <c r="P184" s="63"/>
      <c r="Q184" s="63"/>
      <c r="R184" s="63"/>
      <c r="S184" s="63"/>
      <c r="T184" s="63"/>
      <c r="U184" s="63"/>
    </row>
    <row r="185" spans="1:21" x14ac:dyDescent="0.35">
      <c r="A185" s="5">
        <v>1</v>
      </c>
      <c r="B185">
        <v>28</v>
      </c>
      <c r="C185">
        <v>130</v>
      </c>
      <c r="D185">
        <v>121</v>
      </c>
      <c r="E185" s="6">
        <v>196</v>
      </c>
      <c r="G185" s="26">
        <v>32</v>
      </c>
      <c r="H185" s="28">
        <v>121</v>
      </c>
      <c r="I185" s="29">
        <f t="shared" si="0"/>
        <v>0.315</v>
      </c>
      <c r="J185" s="18">
        <f t="shared" si="1"/>
        <v>-0.48172684958473044</v>
      </c>
      <c r="K185" s="26">
        <v>116</v>
      </c>
      <c r="L185">
        <f t="shared" si="2"/>
        <v>0.315</v>
      </c>
      <c r="M185" s="18">
        <f t="shared" si="3"/>
        <v>-0.48172684958473044</v>
      </c>
      <c r="O185" s="63"/>
      <c r="P185" s="63"/>
      <c r="Q185" s="63"/>
      <c r="R185" s="63"/>
      <c r="S185" s="63"/>
      <c r="T185" s="63"/>
      <c r="U185" s="63"/>
    </row>
    <row r="186" spans="1:21" x14ac:dyDescent="0.35">
      <c r="A186" s="5">
        <v>1</v>
      </c>
      <c r="B186">
        <v>35</v>
      </c>
      <c r="C186">
        <v>137</v>
      </c>
      <c r="D186">
        <v>131</v>
      </c>
      <c r="E186" s="6">
        <v>210</v>
      </c>
      <c r="G186" s="26">
        <v>33</v>
      </c>
      <c r="H186" s="28">
        <v>121</v>
      </c>
      <c r="I186" s="29">
        <f t="shared" si="0"/>
        <v>0.32500000000000001</v>
      </c>
      <c r="J186" s="18">
        <f t="shared" si="1"/>
        <v>-0.45376219016987951</v>
      </c>
      <c r="K186" s="26">
        <v>116</v>
      </c>
      <c r="L186">
        <f t="shared" si="2"/>
        <v>0.32500000000000001</v>
      </c>
      <c r="M186" s="18">
        <f t="shared" si="3"/>
        <v>-0.45376219016987951</v>
      </c>
      <c r="O186" s="63"/>
      <c r="P186" s="63"/>
      <c r="Q186" s="63"/>
      <c r="R186" s="63"/>
      <c r="S186" s="63"/>
      <c r="T186" s="63"/>
      <c r="U186" s="63"/>
    </row>
    <row r="187" spans="1:21" x14ac:dyDescent="0.35">
      <c r="A187" s="5">
        <v>1</v>
      </c>
      <c r="B187">
        <v>30</v>
      </c>
      <c r="C187">
        <v>125</v>
      </c>
      <c r="D187">
        <v>121</v>
      </c>
      <c r="E187" s="6">
        <v>177</v>
      </c>
      <c r="G187" s="26">
        <v>34</v>
      </c>
      <c r="H187" s="28">
        <v>121</v>
      </c>
      <c r="I187" s="29">
        <f t="shared" si="0"/>
        <v>0.33500000000000002</v>
      </c>
      <c r="J187" s="18">
        <f t="shared" si="1"/>
        <v>-0.42614800784127821</v>
      </c>
      <c r="K187" s="26">
        <v>117</v>
      </c>
      <c r="L187">
        <f t="shared" si="2"/>
        <v>0.33500000000000002</v>
      </c>
      <c r="M187" s="18">
        <f t="shared" si="3"/>
        <v>-0.42614800784127821</v>
      </c>
      <c r="O187" s="63"/>
      <c r="P187" s="63"/>
      <c r="Q187" s="63"/>
      <c r="R187" s="63"/>
      <c r="S187" s="63"/>
      <c r="T187" s="63"/>
      <c r="U187" s="63"/>
    </row>
    <row r="188" spans="1:21" x14ac:dyDescent="0.35">
      <c r="A188" s="5">
        <v>1</v>
      </c>
      <c r="B188">
        <v>20</v>
      </c>
      <c r="C188">
        <v>124</v>
      </c>
      <c r="D188">
        <v>120</v>
      </c>
      <c r="E188" s="6">
        <v>179</v>
      </c>
      <c r="G188" s="26">
        <v>35</v>
      </c>
      <c r="H188" s="28">
        <v>121</v>
      </c>
      <c r="I188" s="29">
        <f t="shared" si="0"/>
        <v>0.34499999999999997</v>
      </c>
      <c r="J188" s="18">
        <f t="shared" si="1"/>
        <v>-0.39885506564233691</v>
      </c>
      <c r="K188" s="26">
        <v>118</v>
      </c>
      <c r="L188">
        <f t="shared" si="2"/>
        <v>0.34499999999999997</v>
      </c>
      <c r="M188" s="18">
        <f t="shared" si="3"/>
        <v>-0.39885506564233691</v>
      </c>
      <c r="O188" s="63"/>
      <c r="P188" s="63"/>
      <c r="Q188" s="63"/>
      <c r="R188" s="63"/>
      <c r="S188" s="63"/>
      <c r="T188" s="63"/>
      <c r="U188" s="63"/>
    </row>
    <row r="189" spans="1:21" x14ac:dyDescent="0.35">
      <c r="A189" s="5">
        <v>1</v>
      </c>
      <c r="B189">
        <v>27</v>
      </c>
      <c r="C189">
        <v>123</v>
      </c>
      <c r="D189">
        <v>119</v>
      </c>
      <c r="E189" s="6">
        <v>180</v>
      </c>
      <c r="G189" s="26">
        <v>36</v>
      </c>
      <c r="H189" s="28">
        <v>121</v>
      </c>
      <c r="I189" s="29">
        <f t="shared" si="0"/>
        <v>0.35499999999999998</v>
      </c>
      <c r="J189" s="18">
        <f t="shared" si="1"/>
        <v>-0.3718560893850747</v>
      </c>
      <c r="K189" s="26">
        <v>118</v>
      </c>
      <c r="L189">
        <f t="shared" si="2"/>
        <v>0.35499999999999998</v>
      </c>
      <c r="M189" s="18">
        <f t="shared" si="3"/>
        <v>-0.3718560893850747</v>
      </c>
      <c r="O189" s="63"/>
      <c r="P189" s="63"/>
      <c r="Q189" s="63"/>
      <c r="R189" s="63"/>
      <c r="S189" s="63"/>
      <c r="T189" s="63"/>
      <c r="U189" s="63"/>
    </row>
    <row r="190" spans="1:21" x14ac:dyDescent="0.35">
      <c r="A190" s="5">
        <v>1</v>
      </c>
      <c r="B190">
        <v>29</v>
      </c>
      <c r="C190">
        <v>122</v>
      </c>
      <c r="D190">
        <v>115</v>
      </c>
      <c r="E190" s="6">
        <v>183</v>
      </c>
      <c r="G190" s="26">
        <v>37</v>
      </c>
      <c r="H190" s="28">
        <v>121</v>
      </c>
      <c r="I190" s="29">
        <f t="shared" si="0"/>
        <v>0.36499999999999999</v>
      </c>
      <c r="J190" s="18">
        <f t="shared" si="1"/>
        <v>-0.34512553147047242</v>
      </c>
      <c r="K190" s="26">
        <v>118</v>
      </c>
      <c r="L190">
        <f t="shared" si="2"/>
        <v>0.36499999999999999</v>
      </c>
      <c r="M190" s="18">
        <f t="shared" si="3"/>
        <v>-0.34512553147047242</v>
      </c>
    </row>
    <row r="191" spans="1:21" x14ac:dyDescent="0.35">
      <c r="A191" s="5">
        <v>1</v>
      </c>
      <c r="B191">
        <v>25</v>
      </c>
      <c r="C191">
        <v>120</v>
      </c>
      <c r="D191">
        <v>120</v>
      </c>
      <c r="E191" s="6">
        <v>177</v>
      </c>
      <c r="G191" s="26">
        <v>38</v>
      </c>
      <c r="H191" s="28">
        <v>121</v>
      </c>
      <c r="I191" s="29">
        <f t="shared" si="0"/>
        <v>0.375</v>
      </c>
      <c r="J191" s="18">
        <f t="shared" si="1"/>
        <v>-0.3186393639643752</v>
      </c>
      <c r="K191" s="26">
        <v>118</v>
      </c>
      <c r="L191">
        <f t="shared" si="2"/>
        <v>0.375</v>
      </c>
      <c r="M191" s="18">
        <f t="shared" si="3"/>
        <v>-0.3186393639643752</v>
      </c>
      <c r="O191" s="64" t="s">
        <v>179</v>
      </c>
      <c r="P191" s="64"/>
      <c r="Q191" s="64"/>
      <c r="R191" s="64"/>
      <c r="S191" s="64"/>
      <c r="T191" s="64"/>
      <c r="U191" s="64"/>
    </row>
    <row r="192" spans="1:21" x14ac:dyDescent="0.35">
      <c r="A192" s="8">
        <v>1</v>
      </c>
      <c r="B192" s="9">
        <v>31</v>
      </c>
      <c r="C192" s="9">
        <v>112</v>
      </c>
      <c r="D192" s="9">
        <v>116</v>
      </c>
      <c r="E192" s="10">
        <v>180</v>
      </c>
      <c r="G192" s="26">
        <v>39</v>
      </c>
      <c r="H192" s="28">
        <v>121</v>
      </c>
      <c r="I192" s="29">
        <f t="shared" si="0"/>
        <v>0.38500000000000001</v>
      </c>
      <c r="J192" s="18">
        <f t="shared" si="1"/>
        <v>-0.29237489622680418</v>
      </c>
      <c r="K192" s="26">
        <v>118</v>
      </c>
      <c r="L192">
        <f t="shared" si="2"/>
        <v>0.38500000000000001</v>
      </c>
      <c r="M192" s="18">
        <f t="shared" si="3"/>
        <v>-0.29237489622680418</v>
      </c>
      <c r="O192" s="64"/>
      <c r="P192" s="64"/>
      <c r="Q192" s="64"/>
      <c r="R192" s="64"/>
      <c r="S192" s="64"/>
      <c r="T192" s="64"/>
      <c r="U192" s="64"/>
    </row>
    <row r="193" spans="1:21" x14ac:dyDescent="0.35">
      <c r="A193" s="5">
        <v>2</v>
      </c>
      <c r="B193">
        <v>36</v>
      </c>
      <c r="C193">
        <v>126</v>
      </c>
      <c r="D193">
        <v>124</v>
      </c>
      <c r="E193" s="6">
        <v>173</v>
      </c>
      <c r="G193" s="26">
        <v>40</v>
      </c>
      <c r="H193" s="28">
        <v>121</v>
      </c>
      <c r="I193" s="29">
        <f t="shared" si="0"/>
        <v>0.39500000000000002</v>
      </c>
      <c r="J193" s="18">
        <f t="shared" si="1"/>
        <v>-0.26631061320409499</v>
      </c>
      <c r="K193" s="26">
        <v>119</v>
      </c>
      <c r="L193">
        <f t="shared" si="2"/>
        <v>0.39500000000000002</v>
      </c>
      <c r="M193" s="18">
        <f t="shared" si="3"/>
        <v>-0.26631061320409499</v>
      </c>
      <c r="O193" s="64"/>
      <c r="P193" s="64"/>
      <c r="Q193" s="64"/>
      <c r="R193" s="64"/>
      <c r="S193" s="64"/>
      <c r="T193" s="64"/>
      <c r="U193" s="64"/>
    </row>
    <row r="194" spans="1:21" x14ac:dyDescent="0.35">
      <c r="A194" s="5">
        <v>2</v>
      </c>
      <c r="B194">
        <v>61</v>
      </c>
      <c r="C194">
        <v>125</v>
      </c>
      <c r="D194">
        <v>120</v>
      </c>
      <c r="E194" s="6">
        <v>181</v>
      </c>
      <c r="G194" s="26">
        <v>41</v>
      </c>
      <c r="H194" s="28">
        <v>122</v>
      </c>
      <c r="I194" s="29">
        <f t="shared" si="0"/>
        <v>0.40500000000000003</v>
      </c>
      <c r="J194" s="18">
        <f t="shared" si="1"/>
        <v>-0.2404260311423079</v>
      </c>
      <c r="K194" s="26">
        <v>120</v>
      </c>
      <c r="L194">
        <f t="shared" si="2"/>
        <v>0.40500000000000003</v>
      </c>
      <c r="M194" s="18">
        <f t="shared" si="3"/>
        <v>-0.2404260311423079</v>
      </c>
    </row>
    <row r="195" spans="1:21" x14ac:dyDescent="0.35">
      <c r="A195" s="5">
        <v>2</v>
      </c>
      <c r="B195">
        <v>76</v>
      </c>
      <c r="C195">
        <v>151</v>
      </c>
      <c r="D195">
        <v>158</v>
      </c>
      <c r="E195" s="6">
        <v>246</v>
      </c>
      <c r="G195" s="26">
        <v>42</v>
      </c>
      <c r="H195" s="28">
        <v>123</v>
      </c>
      <c r="I195" s="29">
        <f t="shared" si="0"/>
        <v>0.41499999999999998</v>
      </c>
      <c r="J195" s="18">
        <f t="shared" si="1"/>
        <v>-0.21470156800174456</v>
      </c>
      <c r="K195" s="26">
        <v>120</v>
      </c>
      <c r="L195">
        <f t="shared" si="2"/>
        <v>0.41499999999999998</v>
      </c>
      <c r="M195" s="18">
        <f t="shared" si="3"/>
        <v>-0.21470156800174456</v>
      </c>
    </row>
    <row r="196" spans="1:21" x14ac:dyDescent="0.35">
      <c r="A196" s="5">
        <v>2</v>
      </c>
      <c r="B196">
        <v>39</v>
      </c>
      <c r="C196">
        <v>141</v>
      </c>
      <c r="D196">
        <v>135</v>
      </c>
      <c r="E196" s="6">
        <v>212</v>
      </c>
      <c r="G196" s="26">
        <v>43</v>
      </c>
      <c r="H196" s="28">
        <v>123</v>
      </c>
      <c r="I196" s="29">
        <f t="shared" si="0"/>
        <v>0.42499999999999999</v>
      </c>
      <c r="J196" s="18">
        <f t="shared" si="1"/>
        <v>-0.18911842627279254</v>
      </c>
      <c r="K196" s="26">
        <v>120</v>
      </c>
      <c r="L196">
        <f t="shared" si="2"/>
        <v>0.42499999999999999</v>
      </c>
      <c r="M196" s="18">
        <f t="shared" si="3"/>
        <v>-0.18911842627279254</v>
      </c>
    </row>
    <row r="197" spans="1:21" x14ac:dyDescent="0.35">
      <c r="A197" s="5">
        <v>2</v>
      </c>
      <c r="B197">
        <v>41</v>
      </c>
      <c r="C197">
        <v>118</v>
      </c>
      <c r="D197">
        <v>130</v>
      </c>
      <c r="E197" s="6">
        <v>170</v>
      </c>
      <c r="G197" s="26">
        <v>44</v>
      </c>
      <c r="H197" s="28">
        <v>124</v>
      </c>
      <c r="I197" s="29">
        <f t="shared" si="0"/>
        <v>0.435</v>
      </c>
      <c r="J197" s="18">
        <f t="shared" si="1"/>
        <v>-0.16365848623314128</v>
      </c>
      <c r="K197" s="26">
        <v>120</v>
      </c>
      <c r="L197">
        <f t="shared" si="2"/>
        <v>0.435</v>
      </c>
      <c r="M197" s="18">
        <f t="shared" si="3"/>
        <v>-0.16365848623314128</v>
      </c>
    </row>
    <row r="198" spans="1:21" x14ac:dyDescent="0.35">
      <c r="A198" s="5">
        <v>2</v>
      </c>
      <c r="B198">
        <v>54</v>
      </c>
      <c r="C198">
        <v>132</v>
      </c>
      <c r="D198">
        <v>128</v>
      </c>
      <c r="E198" s="6">
        <v>195</v>
      </c>
      <c r="G198" s="26">
        <v>45</v>
      </c>
      <c r="H198" s="28">
        <v>124</v>
      </c>
      <c r="I198" s="29">
        <f t="shared" si="0"/>
        <v>0.44500000000000001</v>
      </c>
      <c r="J198" s="18">
        <f t="shared" si="1"/>
        <v>-0.1383042079614045</v>
      </c>
      <c r="K198" s="26">
        <v>120</v>
      </c>
      <c r="L198">
        <f t="shared" si="2"/>
        <v>0.44500000000000001</v>
      </c>
      <c r="M198" s="18">
        <f t="shared" si="3"/>
        <v>-0.1383042079614045</v>
      </c>
    </row>
    <row r="199" spans="1:21" x14ac:dyDescent="0.35">
      <c r="A199" s="5">
        <v>2</v>
      </c>
      <c r="B199">
        <v>53</v>
      </c>
      <c r="C199">
        <v>136</v>
      </c>
      <c r="D199">
        <v>141</v>
      </c>
      <c r="E199" s="6">
        <v>198</v>
      </c>
      <c r="G199" s="26">
        <v>46</v>
      </c>
      <c r="H199" s="28">
        <v>125</v>
      </c>
      <c r="I199" s="29">
        <f t="shared" si="0"/>
        <v>0.45500000000000002</v>
      </c>
      <c r="J199" s="18">
        <f t="shared" si="1"/>
        <v>-0.11303854064456513</v>
      </c>
      <c r="K199" s="26">
        <v>120</v>
      </c>
      <c r="L199">
        <f t="shared" si="2"/>
        <v>0.45500000000000002</v>
      </c>
      <c r="M199" s="18">
        <f t="shared" si="3"/>
        <v>-0.11303854064456513</v>
      </c>
    </row>
    <row r="200" spans="1:21" x14ac:dyDescent="0.35">
      <c r="A200" s="5">
        <v>2</v>
      </c>
      <c r="B200">
        <v>52</v>
      </c>
      <c r="C200">
        <v>129</v>
      </c>
      <c r="D200">
        <v>123</v>
      </c>
      <c r="E200" s="6">
        <v>210</v>
      </c>
      <c r="G200" s="26">
        <v>47</v>
      </c>
      <c r="H200" s="28">
        <v>125</v>
      </c>
      <c r="I200" s="29">
        <f t="shared" si="0"/>
        <v>0.46500000000000002</v>
      </c>
      <c r="J200" s="18">
        <f t="shared" si="1"/>
        <v>-8.7844837895871677E-2</v>
      </c>
      <c r="K200" s="26">
        <v>120</v>
      </c>
      <c r="L200">
        <f t="shared" si="2"/>
        <v>0.46500000000000002</v>
      </c>
      <c r="M200" s="18">
        <f t="shared" si="3"/>
        <v>-8.7844837895871677E-2</v>
      </c>
    </row>
    <row r="201" spans="1:21" x14ac:dyDescent="0.35">
      <c r="A201" s="5">
        <v>2</v>
      </c>
      <c r="B201">
        <v>61</v>
      </c>
      <c r="C201">
        <v>140</v>
      </c>
      <c r="D201">
        <v>113</v>
      </c>
      <c r="E201" s="6">
        <v>174</v>
      </c>
      <c r="G201" s="26">
        <v>48</v>
      </c>
      <c r="H201" s="28">
        <v>125</v>
      </c>
      <c r="I201" s="29">
        <f t="shared" si="0"/>
        <v>0.47499999999999998</v>
      </c>
      <c r="J201" s="18">
        <f t="shared" si="1"/>
        <v>-6.2706777943213846E-2</v>
      </c>
      <c r="K201" s="26">
        <v>120</v>
      </c>
      <c r="L201">
        <f t="shared" si="2"/>
        <v>0.47499999999999998</v>
      </c>
      <c r="M201" s="18">
        <f t="shared" si="3"/>
        <v>-6.2706777943213846E-2</v>
      </c>
    </row>
    <row r="202" spans="1:21" x14ac:dyDescent="0.35">
      <c r="A202" s="5">
        <v>2</v>
      </c>
      <c r="B202">
        <v>66</v>
      </c>
      <c r="C202">
        <v>125</v>
      </c>
      <c r="D202">
        <v>124</v>
      </c>
      <c r="E202" s="6">
        <v>256</v>
      </c>
      <c r="G202" s="26">
        <v>49</v>
      </c>
      <c r="H202" s="28">
        <v>125</v>
      </c>
      <c r="I202" s="29">
        <f t="shared" si="0"/>
        <v>0.48499999999999999</v>
      </c>
      <c r="J202" s="18">
        <f t="shared" si="1"/>
        <v>-3.7608287661255936E-2</v>
      </c>
      <c r="K202" s="26">
        <v>120</v>
      </c>
      <c r="L202">
        <f t="shared" si="2"/>
        <v>0.48499999999999999</v>
      </c>
      <c r="M202" s="18">
        <f t="shared" si="3"/>
        <v>-3.7608287661255936E-2</v>
      </c>
    </row>
    <row r="203" spans="1:21" x14ac:dyDescent="0.35">
      <c r="A203" s="5">
        <v>2</v>
      </c>
      <c r="B203">
        <v>49</v>
      </c>
      <c r="C203">
        <v>138</v>
      </c>
      <c r="D203">
        <v>139</v>
      </c>
      <c r="E203" s="6">
        <v>214</v>
      </c>
      <c r="G203" s="26">
        <v>50</v>
      </c>
      <c r="H203" s="28">
        <v>125</v>
      </c>
      <c r="I203" s="29">
        <f t="shared" si="0"/>
        <v>0.495</v>
      </c>
      <c r="J203" s="18">
        <f t="shared" si="1"/>
        <v>-1.2533469508069276E-2</v>
      </c>
      <c r="K203" s="26">
        <v>120</v>
      </c>
      <c r="L203">
        <f t="shared" si="2"/>
        <v>0.495</v>
      </c>
      <c r="M203" s="18">
        <f t="shared" si="3"/>
        <v>-1.2533469508069276E-2</v>
      </c>
    </row>
    <row r="204" spans="1:21" x14ac:dyDescent="0.35">
      <c r="A204" s="5">
        <v>2</v>
      </c>
      <c r="B204">
        <v>50</v>
      </c>
      <c r="C204">
        <v>129</v>
      </c>
      <c r="D204">
        <v>118</v>
      </c>
      <c r="E204" s="6">
        <v>198</v>
      </c>
      <c r="G204" s="26">
        <v>51</v>
      </c>
      <c r="H204" s="28">
        <v>125</v>
      </c>
      <c r="I204" s="29">
        <f t="shared" si="0"/>
        <v>0.505</v>
      </c>
      <c r="J204" s="18">
        <f t="shared" si="1"/>
        <v>1.2533469508069276E-2</v>
      </c>
      <c r="K204" s="26">
        <v>120</v>
      </c>
      <c r="L204">
        <f t="shared" si="2"/>
        <v>0.505</v>
      </c>
      <c r="M204" s="18">
        <f t="shared" si="3"/>
        <v>1.2533469508069276E-2</v>
      </c>
    </row>
    <row r="205" spans="1:21" x14ac:dyDescent="0.35">
      <c r="A205" s="5">
        <v>2</v>
      </c>
      <c r="B205">
        <v>57</v>
      </c>
      <c r="C205">
        <v>107</v>
      </c>
      <c r="D205">
        <v>120</v>
      </c>
      <c r="E205" s="6">
        <v>176</v>
      </c>
      <c r="G205" s="26">
        <v>52</v>
      </c>
      <c r="H205" s="28">
        <v>125</v>
      </c>
      <c r="I205" s="29">
        <f t="shared" si="0"/>
        <v>0.51500000000000001</v>
      </c>
      <c r="J205" s="18">
        <f t="shared" si="1"/>
        <v>3.7608287661255936E-2</v>
      </c>
      <c r="K205" s="26">
        <v>121</v>
      </c>
      <c r="L205">
        <f t="shared" si="2"/>
        <v>0.51500000000000001</v>
      </c>
      <c r="M205" s="18">
        <f t="shared" si="3"/>
        <v>3.7608287661255936E-2</v>
      </c>
    </row>
    <row r="206" spans="1:21" x14ac:dyDescent="0.35">
      <c r="A206" s="5">
        <v>2</v>
      </c>
      <c r="B206">
        <v>61</v>
      </c>
      <c r="C206">
        <v>117</v>
      </c>
      <c r="D206">
        <v>118</v>
      </c>
      <c r="E206" s="6">
        <v>191</v>
      </c>
      <c r="G206" s="26">
        <v>53</v>
      </c>
      <c r="H206" s="28">
        <v>126</v>
      </c>
      <c r="I206" s="29">
        <f t="shared" si="0"/>
        <v>0.52500000000000002</v>
      </c>
      <c r="J206" s="18">
        <f t="shared" si="1"/>
        <v>6.2706777943213846E-2</v>
      </c>
      <c r="K206" s="26">
        <v>121</v>
      </c>
      <c r="L206">
        <f t="shared" si="2"/>
        <v>0.52500000000000002</v>
      </c>
      <c r="M206" s="18">
        <f t="shared" si="3"/>
        <v>6.2706777943213846E-2</v>
      </c>
    </row>
    <row r="207" spans="1:21" x14ac:dyDescent="0.35">
      <c r="A207" s="5">
        <v>2</v>
      </c>
      <c r="B207">
        <v>63</v>
      </c>
      <c r="C207">
        <v>96</v>
      </c>
      <c r="D207">
        <v>96</v>
      </c>
      <c r="E207" s="6">
        <v>154</v>
      </c>
      <c r="G207" s="26">
        <v>54</v>
      </c>
      <c r="H207" s="28">
        <v>126</v>
      </c>
      <c r="I207" s="29">
        <f t="shared" si="0"/>
        <v>0.53500000000000003</v>
      </c>
      <c r="J207" s="18">
        <f t="shared" si="1"/>
        <v>8.7844837895871816E-2</v>
      </c>
      <c r="K207" s="26">
        <v>121</v>
      </c>
      <c r="L207">
        <f t="shared" si="2"/>
        <v>0.53500000000000003</v>
      </c>
      <c r="M207" s="18">
        <f t="shared" si="3"/>
        <v>8.7844837895871816E-2</v>
      </c>
    </row>
    <row r="208" spans="1:21" x14ac:dyDescent="0.35">
      <c r="A208" s="5">
        <v>2</v>
      </c>
      <c r="B208">
        <v>57</v>
      </c>
      <c r="C208">
        <v>110</v>
      </c>
      <c r="D208">
        <v>105</v>
      </c>
      <c r="E208" s="6">
        <v>168</v>
      </c>
      <c r="G208" s="26">
        <v>55</v>
      </c>
      <c r="H208" s="28">
        <v>126</v>
      </c>
      <c r="I208" s="29">
        <f t="shared" si="0"/>
        <v>0.54500000000000004</v>
      </c>
      <c r="J208" s="18">
        <f t="shared" si="1"/>
        <v>0.11303854064456527</v>
      </c>
      <c r="K208" s="26">
        <v>121</v>
      </c>
      <c r="L208">
        <f t="shared" si="2"/>
        <v>0.54500000000000004</v>
      </c>
      <c r="M208" s="18">
        <f t="shared" si="3"/>
        <v>0.11303854064456527</v>
      </c>
    </row>
    <row r="209" spans="1:13" x14ac:dyDescent="0.35">
      <c r="A209" s="5">
        <v>2</v>
      </c>
      <c r="B209">
        <v>54</v>
      </c>
      <c r="C209">
        <v>121</v>
      </c>
      <c r="D209">
        <v>110</v>
      </c>
      <c r="E209" s="6">
        <v>179</v>
      </c>
      <c r="G209" s="26">
        <v>56</v>
      </c>
      <c r="H209" s="28">
        <v>127</v>
      </c>
      <c r="I209" s="29">
        <f t="shared" si="0"/>
        <v>0.55500000000000005</v>
      </c>
      <c r="J209" s="18">
        <f t="shared" si="1"/>
        <v>0.13830420796140466</v>
      </c>
      <c r="K209" s="26">
        <v>121</v>
      </c>
      <c r="L209">
        <f t="shared" si="2"/>
        <v>0.55500000000000005</v>
      </c>
      <c r="M209" s="18">
        <f t="shared" si="3"/>
        <v>0.13830420796140466</v>
      </c>
    </row>
    <row r="210" spans="1:13" x14ac:dyDescent="0.35">
      <c r="A210" s="5">
        <v>2</v>
      </c>
      <c r="B210">
        <v>48</v>
      </c>
      <c r="C210">
        <v>145</v>
      </c>
      <c r="D210">
        <v>155</v>
      </c>
      <c r="E210" s="6">
        <v>150</v>
      </c>
      <c r="G210" s="26">
        <v>57</v>
      </c>
      <c r="H210" s="28">
        <v>127</v>
      </c>
      <c r="I210" s="29">
        <f t="shared" si="0"/>
        <v>0.56499999999999995</v>
      </c>
      <c r="J210" s="18">
        <f t="shared" si="1"/>
        <v>0.16365848623314114</v>
      </c>
      <c r="K210" s="26">
        <v>122</v>
      </c>
      <c r="L210">
        <f t="shared" si="2"/>
        <v>0.56499999999999995</v>
      </c>
      <c r="M210" s="18">
        <f t="shared" si="3"/>
        <v>0.16365848623314114</v>
      </c>
    </row>
    <row r="211" spans="1:13" x14ac:dyDescent="0.35">
      <c r="A211" s="5">
        <v>2</v>
      </c>
      <c r="B211">
        <v>36</v>
      </c>
      <c r="C211">
        <v>139</v>
      </c>
      <c r="D211">
        <v>135</v>
      </c>
      <c r="E211" s="6">
        <v>201</v>
      </c>
      <c r="G211" s="26">
        <v>58</v>
      </c>
      <c r="H211" s="28">
        <v>127</v>
      </c>
      <c r="I211" s="29">
        <f t="shared" si="0"/>
        <v>0.57499999999999996</v>
      </c>
      <c r="J211" s="18">
        <f t="shared" si="1"/>
        <v>0.18911842627279243</v>
      </c>
      <c r="K211" s="26">
        <v>122</v>
      </c>
      <c r="L211">
        <f t="shared" si="2"/>
        <v>0.57499999999999996</v>
      </c>
      <c r="M211" s="18">
        <f t="shared" si="3"/>
        <v>0.18911842627279243</v>
      </c>
    </row>
    <row r="212" spans="1:13" x14ac:dyDescent="0.35">
      <c r="A212" s="5">
        <v>2</v>
      </c>
      <c r="B212">
        <v>38</v>
      </c>
      <c r="C212">
        <v>121</v>
      </c>
      <c r="D212">
        <v>120</v>
      </c>
      <c r="E212" s="6">
        <v>167</v>
      </c>
      <c r="G212" s="26">
        <v>59</v>
      </c>
      <c r="H212" s="28">
        <v>128</v>
      </c>
      <c r="I212" s="29">
        <f t="shared" si="0"/>
        <v>0.58499999999999996</v>
      </c>
      <c r="J212" s="18">
        <f t="shared" si="1"/>
        <v>0.21470156800174439</v>
      </c>
      <c r="K212" s="26">
        <v>123</v>
      </c>
      <c r="L212">
        <f t="shared" si="2"/>
        <v>0.58499999999999996</v>
      </c>
      <c r="M212" s="18">
        <f t="shared" si="3"/>
        <v>0.21470156800174439</v>
      </c>
    </row>
    <row r="213" spans="1:13" x14ac:dyDescent="0.35">
      <c r="A213" s="5">
        <v>2</v>
      </c>
      <c r="B213">
        <v>40</v>
      </c>
      <c r="C213">
        <v>127</v>
      </c>
      <c r="D213">
        <v>115</v>
      </c>
      <c r="E213" s="6">
        <v>219</v>
      </c>
      <c r="G213" s="26">
        <v>60</v>
      </c>
      <c r="H213" s="28">
        <v>128</v>
      </c>
      <c r="I213" s="29">
        <f t="shared" si="0"/>
        <v>0.59499999999999997</v>
      </c>
      <c r="J213" s="18">
        <f t="shared" si="1"/>
        <v>0.2404260311423079</v>
      </c>
      <c r="K213" s="26">
        <v>123</v>
      </c>
      <c r="L213">
        <f t="shared" si="2"/>
        <v>0.59499999999999997</v>
      </c>
      <c r="M213" s="18">
        <f t="shared" si="3"/>
        <v>0.2404260311423079</v>
      </c>
    </row>
    <row r="214" spans="1:13" x14ac:dyDescent="0.35">
      <c r="A214" s="5">
        <v>2</v>
      </c>
      <c r="B214">
        <v>50</v>
      </c>
      <c r="C214">
        <v>153</v>
      </c>
      <c r="D214">
        <v>161</v>
      </c>
      <c r="E214" s="6">
        <v>179</v>
      </c>
      <c r="G214" s="26">
        <v>61</v>
      </c>
      <c r="H214" s="28">
        <v>128</v>
      </c>
      <c r="I214" s="29">
        <f t="shared" si="0"/>
        <v>0.60499999999999998</v>
      </c>
      <c r="J214" s="18">
        <f t="shared" si="1"/>
        <v>0.26631061320409499</v>
      </c>
      <c r="K214" s="26">
        <v>124</v>
      </c>
      <c r="L214">
        <f t="shared" si="2"/>
        <v>0.60499999999999998</v>
      </c>
      <c r="M214" s="18">
        <f t="shared" si="3"/>
        <v>0.26631061320409499</v>
      </c>
    </row>
    <row r="215" spans="1:13" x14ac:dyDescent="0.35">
      <c r="A215" s="5">
        <v>2</v>
      </c>
      <c r="B215">
        <v>58</v>
      </c>
      <c r="C215">
        <v>125</v>
      </c>
      <c r="D215">
        <v>120</v>
      </c>
      <c r="E215" s="6">
        <v>223</v>
      </c>
      <c r="G215" s="26">
        <v>62</v>
      </c>
      <c r="H215" s="28">
        <v>129</v>
      </c>
      <c r="I215" s="29">
        <f t="shared" si="0"/>
        <v>0.61499999999999999</v>
      </c>
      <c r="J215" s="18">
        <f t="shared" si="1"/>
        <v>0.29237489622680418</v>
      </c>
      <c r="K215" s="26">
        <v>124</v>
      </c>
      <c r="L215">
        <f t="shared" si="2"/>
        <v>0.61499999999999999</v>
      </c>
      <c r="M215" s="18">
        <f t="shared" si="3"/>
        <v>0.29237489622680418</v>
      </c>
    </row>
    <row r="216" spans="1:13" x14ac:dyDescent="0.35">
      <c r="A216" s="5">
        <v>2</v>
      </c>
      <c r="B216">
        <v>70</v>
      </c>
      <c r="C216">
        <v>130</v>
      </c>
      <c r="D216">
        <v>120</v>
      </c>
      <c r="E216" s="6">
        <v>229</v>
      </c>
      <c r="G216" s="26">
        <v>63</v>
      </c>
      <c r="H216" s="28">
        <v>129</v>
      </c>
      <c r="I216" s="29">
        <f t="shared" si="0"/>
        <v>0.625</v>
      </c>
      <c r="J216" s="18">
        <f t="shared" si="1"/>
        <v>0.3186393639643752</v>
      </c>
      <c r="K216" s="26">
        <v>124</v>
      </c>
      <c r="L216">
        <f t="shared" si="2"/>
        <v>0.625</v>
      </c>
      <c r="M216" s="18">
        <f t="shared" si="3"/>
        <v>0.3186393639643752</v>
      </c>
    </row>
    <row r="217" spans="1:13" x14ac:dyDescent="0.35">
      <c r="A217" s="5">
        <v>2</v>
      </c>
      <c r="B217">
        <v>75</v>
      </c>
      <c r="C217">
        <v>108</v>
      </c>
      <c r="D217">
        <v>102</v>
      </c>
      <c r="E217" s="6">
        <v>160</v>
      </c>
      <c r="G217" s="26">
        <v>64</v>
      </c>
      <c r="H217" s="28">
        <v>129</v>
      </c>
      <c r="I217" s="29">
        <f t="shared" si="0"/>
        <v>0.63500000000000001</v>
      </c>
      <c r="J217" s="18">
        <f t="shared" si="1"/>
        <v>0.34512553147047242</v>
      </c>
      <c r="K217" s="26">
        <v>125</v>
      </c>
      <c r="L217">
        <f t="shared" si="2"/>
        <v>0.63500000000000001</v>
      </c>
      <c r="M217" s="18">
        <f t="shared" si="3"/>
        <v>0.34512553147047242</v>
      </c>
    </row>
    <row r="218" spans="1:13" x14ac:dyDescent="0.35">
      <c r="A218" s="5">
        <v>2</v>
      </c>
      <c r="B218">
        <v>81</v>
      </c>
      <c r="C218">
        <v>105</v>
      </c>
      <c r="D218">
        <v>83</v>
      </c>
      <c r="E218" s="6">
        <v>187</v>
      </c>
      <c r="G218" s="26">
        <v>65</v>
      </c>
      <c r="H218" s="28">
        <v>129</v>
      </c>
      <c r="I218" s="29">
        <f t="shared" si="0"/>
        <v>0.64500000000000002</v>
      </c>
      <c r="J218" s="18">
        <f t="shared" si="1"/>
        <v>0.3718560893850747</v>
      </c>
      <c r="K218" s="26">
        <v>125</v>
      </c>
      <c r="L218">
        <f t="shared" si="2"/>
        <v>0.64500000000000002</v>
      </c>
      <c r="M218" s="18">
        <f t="shared" si="3"/>
        <v>0.3718560893850747</v>
      </c>
    </row>
    <row r="219" spans="1:13" x14ac:dyDescent="0.35">
      <c r="A219" s="5">
        <v>2</v>
      </c>
      <c r="B219">
        <v>69</v>
      </c>
      <c r="C219">
        <v>112</v>
      </c>
      <c r="D219">
        <v>105</v>
      </c>
      <c r="E219" s="6">
        <v>176</v>
      </c>
      <c r="G219" s="26">
        <v>66</v>
      </c>
      <c r="H219" s="28">
        <v>130</v>
      </c>
      <c r="I219" s="29">
        <f t="shared" ref="I219:I253" si="4">(G219-0.5)/$H$152</f>
        <v>0.65500000000000003</v>
      </c>
      <c r="J219" s="18">
        <f t="shared" ref="J219:J253" si="5">NORMSINV(I219)</f>
        <v>0.39885506564233691</v>
      </c>
      <c r="K219" s="26">
        <v>125</v>
      </c>
      <c r="L219">
        <f t="shared" ref="L219:L253" si="6">(G219-0.5)/$H$152</f>
        <v>0.65500000000000003</v>
      </c>
      <c r="M219" s="18">
        <f t="shared" ref="M219:M253" si="7">NORMSINV(L219)</f>
        <v>0.39885506564233691</v>
      </c>
    </row>
    <row r="220" spans="1:13" x14ac:dyDescent="0.35">
      <c r="A220" s="5">
        <v>2</v>
      </c>
      <c r="B220">
        <v>68</v>
      </c>
      <c r="C220">
        <v>121</v>
      </c>
      <c r="D220">
        <v>90</v>
      </c>
      <c r="E220" s="6">
        <v>184</v>
      </c>
      <c r="G220" s="26">
        <v>67</v>
      </c>
      <c r="H220" s="28">
        <v>130</v>
      </c>
      <c r="I220" s="29">
        <f t="shared" si="4"/>
        <v>0.66500000000000004</v>
      </c>
      <c r="J220" s="18">
        <f t="shared" si="5"/>
        <v>0.42614800784127838</v>
      </c>
      <c r="K220" s="26">
        <v>127</v>
      </c>
      <c r="L220">
        <f t="shared" si="6"/>
        <v>0.66500000000000004</v>
      </c>
      <c r="M220" s="18">
        <f t="shared" si="7"/>
        <v>0.42614800784127838</v>
      </c>
    </row>
    <row r="221" spans="1:13" x14ac:dyDescent="0.35">
      <c r="A221" s="5">
        <v>2</v>
      </c>
      <c r="B221">
        <v>80</v>
      </c>
      <c r="C221">
        <v>102</v>
      </c>
      <c r="D221">
        <v>101</v>
      </c>
      <c r="E221" s="6">
        <v>183</v>
      </c>
      <c r="G221" s="26">
        <v>68</v>
      </c>
      <c r="H221" s="28">
        <v>131</v>
      </c>
      <c r="I221" s="29">
        <f t="shared" si="4"/>
        <v>0.67500000000000004</v>
      </c>
      <c r="J221" s="18">
        <f t="shared" si="5"/>
        <v>0.45376219016987968</v>
      </c>
      <c r="K221" s="26">
        <v>128</v>
      </c>
      <c r="L221">
        <f t="shared" si="6"/>
        <v>0.67500000000000004</v>
      </c>
      <c r="M221" s="18">
        <f t="shared" si="7"/>
        <v>0.45376219016987968</v>
      </c>
    </row>
    <row r="222" spans="1:13" x14ac:dyDescent="0.35">
      <c r="A222" s="5">
        <v>2</v>
      </c>
      <c r="B222">
        <v>75</v>
      </c>
      <c r="C222">
        <v>120</v>
      </c>
      <c r="D222">
        <v>115</v>
      </c>
      <c r="E222" s="6">
        <v>191</v>
      </c>
      <c r="G222" s="26">
        <v>69</v>
      </c>
      <c r="H222" s="28">
        <v>131</v>
      </c>
      <c r="I222" s="29">
        <f t="shared" si="4"/>
        <v>0.68500000000000005</v>
      </c>
      <c r="J222" s="18">
        <f t="shared" si="5"/>
        <v>0.48172684958473044</v>
      </c>
      <c r="K222" s="26">
        <v>128</v>
      </c>
      <c r="L222">
        <f t="shared" si="6"/>
        <v>0.68500000000000005</v>
      </c>
      <c r="M222" s="18">
        <f t="shared" si="7"/>
        <v>0.48172684958473044</v>
      </c>
    </row>
    <row r="223" spans="1:13" x14ac:dyDescent="0.35">
      <c r="A223" s="5">
        <v>2</v>
      </c>
      <c r="B223">
        <v>75</v>
      </c>
      <c r="C223">
        <v>115</v>
      </c>
      <c r="D223">
        <v>115</v>
      </c>
      <c r="E223" s="6">
        <v>187</v>
      </c>
      <c r="G223" s="26">
        <v>70</v>
      </c>
      <c r="H223" s="28">
        <v>131</v>
      </c>
      <c r="I223" s="29">
        <f t="shared" si="4"/>
        <v>0.69499999999999995</v>
      </c>
      <c r="J223" s="18">
        <f t="shared" si="5"/>
        <v>0.51007345696859474</v>
      </c>
      <c r="K223" s="26">
        <v>129</v>
      </c>
      <c r="L223">
        <f t="shared" si="6"/>
        <v>0.69499999999999995</v>
      </c>
      <c r="M223" s="18">
        <f t="shared" si="7"/>
        <v>0.51007345696859474</v>
      </c>
    </row>
    <row r="224" spans="1:13" x14ac:dyDescent="0.35">
      <c r="A224" s="5">
        <v>2</v>
      </c>
      <c r="B224">
        <v>70</v>
      </c>
      <c r="C224">
        <v>143</v>
      </c>
      <c r="D224">
        <v>152</v>
      </c>
      <c r="E224" s="6">
        <v>195</v>
      </c>
      <c r="G224" s="26">
        <v>71</v>
      </c>
      <c r="H224" s="28">
        <v>132</v>
      </c>
      <c r="I224" s="29">
        <f t="shared" si="4"/>
        <v>0.70499999999999996</v>
      </c>
      <c r="J224" s="18">
        <f t="shared" si="5"/>
        <v>0.53883603027845006</v>
      </c>
      <c r="K224" s="26">
        <v>130</v>
      </c>
      <c r="L224">
        <f t="shared" si="6"/>
        <v>0.70499999999999996</v>
      </c>
      <c r="M224" s="18">
        <f t="shared" si="7"/>
        <v>0.53883603027845006</v>
      </c>
    </row>
    <row r="225" spans="1:13" x14ac:dyDescent="0.35">
      <c r="A225" s="5">
        <v>2</v>
      </c>
      <c r="B225">
        <v>68</v>
      </c>
      <c r="C225">
        <v>138</v>
      </c>
      <c r="D225">
        <v>125</v>
      </c>
      <c r="E225" s="6">
        <v>245</v>
      </c>
      <c r="G225" s="26">
        <v>72</v>
      </c>
      <c r="H225" s="28">
        <v>134</v>
      </c>
      <c r="I225" s="29">
        <f t="shared" si="4"/>
        <v>0.71499999999999997</v>
      </c>
      <c r="J225" s="18">
        <f t="shared" si="5"/>
        <v>0.56805149833898272</v>
      </c>
      <c r="K225" s="26">
        <v>130</v>
      </c>
      <c r="L225">
        <f t="shared" si="6"/>
        <v>0.71499999999999997</v>
      </c>
      <c r="M225" s="18">
        <f t="shared" si="7"/>
        <v>0.56805149833898272</v>
      </c>
    </row>
    <row r="226" spans="1:13" x14ac:dyDescent="0.35">
      <c r="A226" s="5">
        <v>2</v>
      </c>
      <c r="B226">
        <v>54</v>
      </c>
      <c r="C226">
        <v>135</v>
      </c>
      <c r="D226">
        <v>138</v>
      </c>
      <c r="E226" s="6">
        <v>250</v>
      </c>
      <c r="G226" s="26">
        <v>73</v>
      </c>
      <c r="H226" s="28">
        <v>134</v>
      </c>
      <c r="I226" s="29">
        <f t="shared" si="4"/>
        <v>0.72499999999999998</v>
      </c>
      <c r="J226" s="18">
        <f t="shared" si="5"/>
        <v>0.59776012604247841</v>
      </c>
      <c r="K226" s="26">
        <v>130</v>
      </c>
      <c r="L226">
        <f t="shared" si="6"/>
        <v>0.72499999999999998</v>
      </c>
      <c r="M226" s="18">
        <f t="shared" si="7"/>
        <v>0.59776012604247841</v>
      </c>
    </row>
    <row r="227" spans="1:13" x14ac:dyDescent="0.35">
      <c r="A227" s="5">
        <v>2</v>
      </c>
      <c r="B227">
        <v>39</v>
      </c>
      <c r="C227">
        <v>140</v>
      </c>
      <c r="D227">
        <v>138</v>
      </c>
      <c r="E227" s="6">
        <v>251</v>
      </c>
      <c r="G227" s="26">
        <v>74</v>
      </c>
      <c r="H227" s="28">
        <v>135</v>
      </c>
      <c r="I227" s="29">
        <f t="shared" si="4"/>
        <v>0.73499999999999999</v>
      </c>
      <c r="J227" s="18">
        <f t="shared" si="5"/>
        <v>0.62800601443756987</v>
      </c>
      <c r="K227" s="26">
        <v>131</v>
      </c>
      <c r="L227">
        <f t="shared" si="6"/>
        <v>0.73499999999999999</v>
      </c>
      <c r="M227" s="18">
        <f t="shared" si="7"/>
        <v>0.62800601443756987</v>
      </c>
    </row>
    <row r="228" spans="1:13" x14ac:dyDescent="0.35">
      <c r="A228" s="5">
        <v>2</v>
      </c>
      <c r="B228">
        <v>41</v>
      </c>
      <c r="C228">
        <v>143</v>
      </c>
      <c r="D228">
        <v>135</v>
      </c>
      <c r="E228" s="6">
        <v>210</v>
      </c>
      <c r="G228" s="26">
        <v>75</v>
      </c>
      <c r="H228" s="28">
        <v>135</v>
      </c>
      <c r="I228" s="29">
        <f t="shared" si="4"/>
        <v>0.745</v>
      </c>
      <c r="J228" s="18">
        <f t="shared" si="5"/>
        <v>0.65883769273618775</v>
      </c>
      <c r="K228" s="26">
        <v>131</v>
      </c>
      <c r="L228">
        <f t="shared" si="6"/>
        <v>0.745</v>
      </c>
      <c r="M228" s="18">
        <f t="shared" si="7"/>
        <v>0.65883769273618775</v>
      </c>
    </row>
    <row r="229" spans="1:13" x14ac:dyDescent="0.35">
      <c r="A229" s="5">
        <v>2</v>
      </c>
      <c r="B229">
        <v>43</v>
      </c>
      <c r="C229">
        <v>119</v>
      </c>
      <c r="D229">
        <v>120</v>
      </c>
      <c r="E229" s="6">
        <v>198</v>
      </c>
      <c r="G229" s="26">
        <v>76</v>
      </c>
      <c r="H229" s="28">
        <v>135</v>
      </c>
      <c r="I229" s="29">
        <f t="shared" si="4"/>
        <v>0.755</v>
      </c>
      <c r="J229" s="18">
        <f t="shared" si="5"/>
        <v>0.69030882393303394</v>
      </c>
      <c r="K229" s="26">
        <v>132</v>
      </c>
      <c r="L229">
        <f t="shared" si="6"/>
        <v>0.755</v>
      </c>
      <c r="M229" s="18">
        <f t="shared" si="7"/>
        <v>0.69030882393303394</v>
      </c>
    </row>
    <row r="230" spans="1:13" x14ac:dyDescent="0.35">
      <c r="A230" s="5">
        <v>2</v>
      </c>
      <c r="B230">
        <v>56</v>
      </c>
      <c r="C230">
        <v>121</v>
      </c>
      <c r="D230">
        <v>118</v>
      </c>
      <c r="E230" s="6">
        <v>198</v>
      </c>
      <c r="G230" s="26">
        <v>77</v>
      </c>
      <c r="H230" s="28">
        <v>136</v>
      </c>
      <c r="I230" s="29">
        <f t="shared" si="4"/>
        <v>0.76500000000000001</v>
      </c>
      <c r="J230" s="18">
        <f t="shared" si="5"/>
        <v>0.72247905192806261</v>
      </c>
      <c r="K230" s="26">
        <v>132</v>
      </c>
      <c r="L230">
        <f t="shared" si="6"/>
        <v>0.76500000000000001</v>
      </c>
      <c r="M230" s="18">
        <f t="shared" si="7"/>
        <v>0.72247905192806261</v>
      </c>
    </row>
    <row r="231" spans="1:13" x14ac:dyDescent="0.35">
      <c r="A231" s="5">
        <v>2</v>
      </c>
      <c r="B231">
        <v>38</v>
      </c>
      <c r="C231">
        <v>143</v>
      </c>
      <c r="D231">
        <v>140</v>
      </c>
      <c r="E231" s="6">
        <v>233</v>
      </c>
      <c r="G231" s="26">
        <v>78</v>
      </c>
      <c r="H231" s="28">
        <v>136</v>
      </c>
      <c r="I231" s="29">
        <f t="shared" si="4"/>
        <v>0.77500000000000002</v>
      </c>
      <c r="J231" s="18">
        <f t="shared" si="5"/>
        <v>0.75541502636046909</v>
      </c>
      <c r="K231" s="26">
        <v>133</v>
      </c>
      <c r="L231">
        <f t="shared" si="6"/>
        <v>0.77500000000000002</v>
      </c>
      <c r="M231" s="18">
        <f t="shared" si="7"/>
        <v>0.75541502636046909</v>
      </c>
    </row>
    <row r="232" spans="1:13" x14ac:dyDescent="0.35">
      <c r="A232" s="5">
        <v>2</v>
      </c>
      <c r="B232">
        <v>40</v>
      </c>
      <c r="C232">
        <v>138</v>
      </c>
      <c r="D232">
        <v>134</v>
      </c>
      <c r="E232" s="6">
        <v>298</v>
      </c>
      <c r="G232" s="26">
        <v>79</v>
      </c>
      <c r="H232" s="28">
        <v>137</v>
      </c>
      <c r="I232" s="29">
        <f t="shared" si="4"/>
        <v>0.78500000000000003</v>
      </c>
      <c r="J232" s="18">
        <f t="shared" si="5"/>
        <v>0.78919165265822189</v>
      </c>
      <c r="K232" s="26">
        <v>134</v>
      </c>
      <c r="L232">
        <f t="shared" si="6"/>
        <v>0.78500000000000003</v>
      </c>
      <c r="M232" s="18">
        <f t="shared" si="7"/>
        <v>0.78919165265822189</v>
      </c>
    </row>
    <row r="233" spans="1:13" x14ac:dyDescent="0.35">
      <c r="A233" s="5">
        <v>2</v>
      </c>
      <c r="B233">
        <v>45</v>
      </c>
      <c r="C233">
        <v>100</v>
      </c>
      <c r="D233">
        <v>77</v>
      </c>
      <c r="E233" s="6">
        <v>190</v>
      </c>
      <c r="G233" s="26">
        <v>80</v>
      </c>
      <c r="H233" s="28">
        <v>138</v>
      </c>
      <c r="I233" s="29">
        <f t="shared" si="4"/>
        <v>0.79500000000000004</v>
      </c>
      <c r="J233" s="18">
        <f t="shared" si="5"/>
        <v>0.82389363033855767</v>
      </c>
      <c r="K233" s="26">
        <v>134</v>
      </c>
      <c r="L233">
        <f t="shared" si="6"/>
        <v>0.79500000000000004</v>
      </c>
      <c r="M233" s="18">
        <f t="shared" si="7"/>
        <v>0.82389363033855767</v>
      </c>
    </row>
    <row r="234" spans="1:13" x14ac:dyDescent="0.35">
      <c r="A234" s="5">
        <v>2</v>
      </c>
      <c r="B234">
        <v>49</v>
      </c>
      <c r="C234">
        <v>118</v>
      </c>
      <c r="D234">
        <v>121</v>
      </c>
      <c r="E234" s="6">
        <v>201</v>
      </c>
      <c r="G234" s="26">
        <v>81</v>
      </c>
      <c r="H234" s="28">
        <v>138</v>
      </c>
      <c r="I234" s="29">
        <f t="shared" si="4"/>
        <v>0.80500000000000005</v>
      </c>
      <c r="J234" s="18">
        <f t="shared" si="5"/>
        <v>0.85961736424191149</v>
      </c>
      <c r="K234" s="26">
        <v>134</v>
      </c>
      <c r="L234">
        <f t="shared" si="6"/>
        <v>0.80500000000000005</v>
      </c>
      <c r="M234" s="18">
        <f t="shared" si="7"/>
        <v>0.85961736424191149</v>
      </c>
    </row>
    <row r="235" spans="1:13" x14ac:dyDescent="0.35">
      <c r="A235" s="5">
        <v>2</v>
      </c>
      <c r="B235">
        <v>57</v>
      </c>
      <c r="C235">
        <v>121</v>
      </c>
      <c r="D235">
        <v>120</v>
      </c>
      <c r="E235" s="6">
        <v>189</v>
      </c>
      <c r="G235" s="26">
        <v>82</v>
      </c>
      <c r="H235" s="28">
        <v>138</v>
      </c>
      <c r="I235" s="29">
        <f t="shared" si="4"/>
        <v>0.81499999999999995</v>
      </c>
      <c r="J235" s="18">
        <f t="shared" si="5"/>
        <v>0.89647336400191591</v>
      </c>
      <c r="K235" s="26">
        <v>135</v>
      </c>
      <c r="L235">
        <f t="shared" si="6"/>
        <v>0.81499999999999995</v>
      </c>
      <c r="M235" s="18">
        <f t="shared" si="7"/>
        <v>0.89647336400191591</v>
      </c>
    </row>
    <row r="236" spans="1:13" x14ac:dyDescent="0.35">
      <c r="A236" s="5">
        <v>2</v>
      </c>
      <c r="B236">
        <v>63</v>
      </c>
      <c r="C236">
        <v>126</v>
      </c>
      <c r="D236">
        <v>121</v>
      </c>
      <c r="E236" s="6">
        <v>180</v>
      </c>
      <c r="G236" s="26">
        <v>83</v>
      </c>
      <c r="H236" s="28">
        <v>138</v>
      </c>
      <c r="I236" s="29">
        <f t="shared" si="4"/>
        <v>0.82499999999999996</v>
      </c>
      <c r="J236" s="18">
        <f t="shared" si="5"/>
        <v>0.9345892910734801</v>
      </c>
      <c r="K236" s="26">
        <v>135</v>
      </c>
      <c r="L236">
        <f t="shared" si="6"/>
        <v>0.82499999999999996</v>
      </c>
      <c r="M236" s="18">
        <f t="shared" si="7"/>
        <v>0.9345892910734801</v>
      </c>
    </row>
    <row r="237" spans="1:13" x14ac:dyDescent="0.35">
      <c r="A237" s="5">
        <v>2</v>
      </c>
      <c r="B237">
        <v>65</v>
      </c>
      <c r="C237">
        <v>135</v>
      </c>
      <c r="D237">
        <v>130</v>
      </c>
      <c r="E237" s="6">
        <v>210</v>
      </c>
      <c r="G237" s="26">
        <v>84</v>
      </c>
      <c r="H237" s="28">
        <v>139</v>
      </c>
      <c r="I237" s="29">
        <f t="shared" si="4"/>
        <v>0.83499999999999996</v>
      </c>
      <c r="J237" s="18">
        <f t="shared" si="5"/>
        <v>0.97411387705930974</v>
      </c>
      <c r="K237" s="26">
        <v>135</v>
      </c>
      <c r="L237">
        <f t="shared" si="6"/>
        <v>0.83499999999999996</v>
      </c>
      <c r="M237" s="18">
        <f t="shared" si="7"/>
        <v>0.97411387705930974</v>
      </c>
    </row>
    <row r="238" spans="1:13" x14ac:dyDescent="0.35">
      <c r="A238" s="5">
        <v>2</v>
      </c>
      <c r="B238">
        <v>76</v>
      </c>
      <c r="C238">
        <v>134</v>
      </c>
      <c r="D238">
        <v>133</v>
      </c>
      <c r="E238" s="6">
        <v>222</v>
      </c>
      <c r="G238" s="26">
        <v>85</v>
      </c>
      <c r="H238" s="28">
        <v>139</v>
      </c>
      <c r="I238" s="29">
        <f t="shared" si="4"/>
        <v>0.84499999999999997</v>
      </c>
      <c r="J238" s="18">
        <f t="shared" si="5"/>
        <v>1.0152220332170301</v>
      </c>
      <c r="K238" s="26">
        <v>135</v>
      </c>
      <c r="L238">
        <f t="shared" si="6"/>
        <v>0.84499999999999997</v>
      </c>
      <c r="M238" s="18">
        <f t="shared" si="7"/>
        <v>1.0152220332170301</v>
      </c>
    </row>
    <row r="239" spans="1:13" x14ac:dyDescent="0.35">
      <c r="A239" s="5">
        <v>2</v>
      </c>
      <c r="B239">
        <v>74</v>
      </c>
      <c r="C239">
        <v>149</v>
      </c>
      <c r="D239">
        <v>145</v>
      </c>
      <c r="E239" s="6">
        <v>190</v>
      </c>
      <c r="G239" s="26">
        <v>86</v>
      </c>
      <c r="H239" s="28">
        <v>140</v>
      </c>
      <c r="I239" s="29">
        <f t="shared" si="4"/>
        <v>0.85499999999999998</v>
      </c>
      <c r="J239" s="18">
        <f t="shared" si="5"/>
        <v>1.058121617684777</v>
      </c>
      <c r="K239" s="26">
        <v>138</v>
      </c>
      <c r="L239">
        <f t="shared" si="6"/>
        <v>0.85499999999999998</v>
      </c>
      <c r="M239" s="18">
        <f t="shared" si="7"/>
        <v>1.058121617684777</v>
      </c>
    </row>
    <row r="240" spans="1:13" x14ac:dyDescent="0.35">
      <c r="A240" s="5">
        <v>2</v>
      </c>
      <c r="B240">
        <v>70</v>
      </c>
      <c r="C240">
        <v>121</v>
      </c>
      <c r="D240">
        <v>122</v>
      </c>
      <c r="E240" s="6">
        <v>160</v>
      </c>
      <c r="G240" s="26">
        <v>87</v>
      </c>
      <c r="H240" s="28">
        <v>140</v>
      </c>
      <c r="I240" s="29">
        <f t="shared" si="4"/>
        <v>0.86499999999999999</v>
      </c>
      <c r="J240" s="18">
        <f t="shared" si="5"/>
        <v>1.1030625561995977</v>
      </c>
      <c r="K240" s="26">
        <v>138</v>
      </c>
      <c r="L240">
        <f t="shared" si="6"/>
        <v>0.86499999999999999</v>
      </c>
      <c r="M240" s="18">
        <f t="shared" si="7"/>
        <v>1.1030625561995977</v>
      </c>
    </row>
    <row r="241" spans="1:13" x14ac:dyDescent="0.35">
      <c r="A241" s="5">
        <v>2</v>
      </c>
      <c r="B241">
        <v>65</v>
      </c>
      <c r="C241">
        <v>125</v>
      </c>
      <c r="D241">
        <v>120</v>
      </c>
      <c r="E241" s="6">
        <v>167</v>
      </c>
      <c r="G241" s="26">
        <v>88</v>
      </c>
      <c r="H241" s="28">
        <v>140</v>
      </c>
      <c r="I241" s="29">
        <f t="shared" si="4"/>
        <v>0.875</v>
      </c>
      <c r="J241" s="18">
        <f t="shared" si="5"/>
        <v>1.1503493803760083</v>
      </c>
      <c r="K241" s="26">
        <v>138</v>
      </c>
      <c r="L241">
        <f t="shared" si="6"/>
        <v>0.875</v>
      </c>
      <c r="M241" s="18">
        <f t="shared" si="7"/>
        <v>1.1503493803760083</v>
      </c>
    </row>
    <row r="242" spans="1:13" x14ac:dyDescent="0.35">
      <c r="A242" s="5">
        <v>2</v>
      </c>
      <c r="B242">
        <v>64</v>
      </c>
      <c r="C242">
        <v>136</v>
      </c>
      <c r="D242">
        <v>134</v>
      </c>
      <c r="E242" s="6">
        <v>198</v>
      </c>
      <c r="G242" s="26">
        <v>89</v>
      </c>
      <c r="H242" s="28">
        <v>141</v>
      </c>
      <c r="I242" s="29">
        <f t="shared" si="4"/>
        <v>0.88500000000000001</v>
      </c>
      <c r="J242" s="18">
        <f t="shared" si="5"/>
        <v>1.2003588580308597</v>
      </c>
      <c r="K242" s="26">
        <v>138</v>
      </c>
      <c r="L242">
        <f t="shared" si="6"/>
        <v>0.88500000000000001</v>
      </c>
      <c r="M242" s="18">
        <f t="shared" si="7"/>
        <v>1.2003588580308597</v>
      </c>
    </row>
    <row r="243" spans="1:13" x14ac:dyDescent="0.35">
      <c r="A243" s="5">
        <v>2</v>
      </c>
      <c r="B243">
        <v>62</v>
      </c>
      <c r="C243">
        <v>140</v>
      </c>
      <c r="D243">
        <v>135</v>
      </c>
      <c r="E243" s="6">
        <v>269</v>
      </c>
      <c r="G243" s="26">
        <v>90</v>
      </c>
      <c r="H243" s="28">
        <v>142</v>
      </c>
      <c r="I243" s="29">
        <f t="shared" si="4"/>
        <v>0.89500000000000002</v>
      </c>
      <c r="J243" s="18">
        <f t="shared" si="5"/>
        <v>1.2535654384704511</v>
      </c>
      <c r="K243" s="26">
        <v>139</v>
      </c>
      <c r="L243">
        <f t="shared" si="6"/>
        <v>0.89500000000000002</v>
      </c>
      <c r="M243" s="18">
        <f t="shared" si="7"/>
        <v>1.2535654384704511</v>
      </c>
    </row>
    <row r="244" spans="1:13" x14ac:dyDescent="0.35">
      <c r="A244" s="5">
        <v>2</v>
      </c>
      <c r="B244">
        <v>50</v>
      </c>
      <c r="C244">
        <v>142</v>
      </c>
      <c r="D244">
        <v>138</v>
      </c>
      <c r="E244" s="6">
        <v>280</v>
      </c>
      <c r="G244" s="26">
        <v>91</v>
      </c>
      <c r="H244" s="28">
        <v>142</v>
      </c>
      <c r="I244" s="29">
        <f t="shared" si="4"/>
        <v>0.90500000000000003</v>
      </c>
      <c r="J244" s="18">
        <f t="shared" si="5"/>
        <v>1.3105791121681303</v>
      </c>
      <c r="K244" s="26">
        <v>140</v>
      </c>
      <c r="L244">
        <f t="shared" si="6"/>
        <v>0.90500000000000003</v>
      </c>
      <c r="M244" s="18">
        <f t="shared" si="7"/>
        <v>1.3105791121681303</v>
      </c>
    </row>
    <row r="245" spans="1:13" x14ac:dyDescent="0.35">
      <c r="A245" s="5">
        <v>2</v>
      </c>
      <c r="B245">
        <v>52</v>
      </c>
      <c r="C245">
        <v>135</v>
      </c>
      <c r="D245">
        <v>130</v>
      </c>
      <c r="E245" s="6">
        <v>195</v>
      </c>
      <c r="G245" s="26">
        <v>92</v>
      </c>
      <c r="H245" s="28">
        <v>143</v>
      </c>
      <c r="I245" s="29">
        <f t="shared" si="4"/>
        <v>0.91500000000000004</v>
      </c>
      <c r="J245" s="18">
        <f t="shared" si="5"/>
        <v>1.3722038089987258</v>
      </c>
      <c r="K245" s="26">
        <v>141</v>
      </c>
      <c r="L245">
        <f t="shared" si="6"/>
        <v>0.91500000000000004</v>
      </c>
      <c r="M245" s="18">
        <f t="shared" si="7"/>
        <v>1.3722038089987258</v>
      </c>
    </row>
    <row r="246" spans="1:13" x14ac:dyDescent="0.35">
      <c r="A246" s="5">
        <v>2</v>
      </c>
      <c r="B246">
        <v>56</v>
      </c>
      <c r="C246">
        <v>108</v>
      </c>
      <c r="D246">
        <v>105</v>
      </c>
      <c r="E246" s="6">
        <v>179</v>
      </c>
      <c r="G246" s="26">
        <v>93</v>
      </c>
      <c r="H246" s="28">
        <v>143</v>
      </c>
      <c r="I246" s="29">
        <f t="shared" si="4"/>
        <v>0.92500000000000004</v>
      </c>
      <c r="J246" s="18">
        <f t="shared" si="5"/>
        <v>1.4395314709384563</v>
      </c>
      <c r="K246" s="26">
        <v>141</v>
      </c>
      <c r="L246">
        <f t="shared" si="6"/>
        <v>0.92500000000000004</v>
      </c>
      <c r="M246" s="18">
        <f t="shared" si="7"/>
        <v>1.4395314709384563</v>
      </c>
    </row>
    <row r="247" spans="1:13" x14ac:dyDescent="0.35">
      <c r="A247" s="5">
        <v>2</v>
      </c>
      <c r="B247">
        <v>86</v>
      </c>
      <c r="C247">
        <v>115</v>
      </c>
      <c r="D247">
        <v>110</v>
      </c>
      <c r="E247" s="6">
        <v>180</v>
      </c>
      <c r="G247" s="26">
        <v>94</v>
      </c>
      <c r="H247" s="28">
        <v>143</v>
      </c>
      <c r="I247" s="29">
        <f t="shared" si="4"/>
        <v>0.93500000000000005</v>
      </c>
      <c r="J247" s="18">
        <f t="shared" si="5"/>
        <v>1.5141018876192844</v>
      </c>
      <c r="K247" s="26">
        <v>142</v>
      </c>
      <c r="L247">
        <f t="shared" si="6"/>
        <v>0.93500000000000005</v>
      </c>
      <c r="M247" s="18">
        <f t="shared" si="7"/>
        <v>1.5141018876192844</v>
      </c>
    </row>
    <row r="248" spans="1:13" x14ac:dyDescent="0.35">
      <c r="A248" s="5">
        <v>2</v>
      </c>
      <c r="B248">
        <v>54</v>
      </c>
      <c r="C248">
        <v>117</v>
      </c>
      <c r="D248">
        <v>100</v>
      </c>
      <c r="E248" s="6">
        <v>194</v>
      </c>
      <c r="G248" s="26">
        <v>95</v>
      </c>
      <c r="H248" s="28">
        <v>145</v>
      </c>
      <c r="I248" s="29">
        <f t="shared" si="4"/>
        <v>0.94499999999999995</v>
      </c>
      <c r="J248" s="18">
        <f t="shared" si="5"/>
        <v>1.5981931399228169</v>
      </c>
      <c r="K248" s="26">
        <v>145</v>
      </c>
      <c r="L248">
        <f t="shared" si="6"/>
        <v>0.94499999999999995</v>
      </c>
      <c r="M248" s="18">
        <f t="shared" si="7"/>
        <v>1.5981931399228169</v>
      </c>
    </row>
    <row r="249" spans="1:13" x14ac:dyDescent="0.35">
      <c r="A249" s="5">
        <v>2</v>
      </c>
      <c r="B249">
        <v>50</v>
      </c>
      <c r="C249">
        <v>148</v>
      </c>
      <c r="D249">
        <v>141</v>
      </c>
      <c r="E249" s="6">
        <v>239</v>
      </c>
      <c r="G249" s="26">
        <v>96</v>
      </c>
      <c r="H249" s="28">
        <v>148</v>
      </c>
      <c r="I249" s="29">
        <f t="shared" si="4"/>
        <v>0.95499999999999996</v>
      </c>
      <c r="J249" s="18">
        <f t="shared" si="5"/>
        <v>1.6953977102721358</v>
      </c>
      <c r="K249" s="26">
        <v>152</v>
      </c>
      <c r="L249">
        <f t="shared" si="6"/>
        <v>0.95499999999999996</v>
      </c>
      <c r="M249" s="18">
        <f t="shared" si="7"/>
        <v>1.6953977102721358</v>
      </c>
    </row>
    <row r="250" spans="1:13" x14ac:dyDescent="0.35">
      <c r="A250" s="5">
        <v>2</v>
      </c>
      <c r="B250">
        <v>54</v>
      </c>
      <c r="C250">
        <v>121</v>
      </c>
      <c r="D250">
        <v>115</v>
      </c>
      <c r="E250" s="6">
        <v>196</v>
      </c>
      <c r="G250" s="26">
        <v>97</v>
      </c>
      <c r="H250" s="28">
        <v>149</v>
      </c>
      <c r="I250" s="29">
        <f t="shared" si="4"/>
        <v>0.96499999999999997</v>
      </c>
      <c r="J250" s="18">
        <f t="shared" si="5"/>
        <v>1.8119106729525971</v>
      </c>
      <c r="K250" s="26">
        <v>155</v>
      </c>
      <c r="L250">
        <f t="shared" si="6"/>
        <v>0.96499999999999997</v>
      </c>
      <c r="M250" s="18">
        <f t="shared" si="7"/>
        <v>1.8119106729525971</v>
      </c>
    </row>
    <row r="251" spans="1:13" x14ac:dyDescent="0.35">
      <c r="A251" s="5">
        <v>2</v>
      </c>
      <c r="B251">
        <v>52</v>
      </c>
      <c r="C251">
        <v>154</v>
      </c>
      <c r="D251">
        <v>155</v>
      </c>
      <c r="E251" s="6">
        <v>270</v>
      </c>
      <c r="G251" s="26">
        <v>98</v>
      </c>
      <c r="H251" s="28">
        <v>151</v>
      </c>
      <c r="I251" s="29">
        <f t="shared" si="4"/>
        <v>0.97499999999999998</v>
      </c>
      <c r="J251" s="18">
        <f t="shared" si="5"/>
        <v>1.9599639845400536</v>
      </c>
      <c r="K251" s="26">
        <v>155</v>
      </c>
      <c r="L251">
        <f t="shared" si="6"/>
        <v>0.97499999999999998</v>
      </c>
      <c r="M251" s="18">
        <f t="shared" si="7"/>
        <v>1.9599639845400536</v>
      </c>
    </row>
    <row r="252" spans="1:13" x14ac:dyDescent="0.35">
      <c r="A252" s="8">
        <v>2</v>
      </c>
      <c r="B252" s="9">
        <v>46</v>
      </c>
      <c r="C252" s="9">
        <v>120</v>
      </c>
      <c r="D252" s="9">
        <v>116</v>
      </c>
      <c r="E252" s="10">
        <v>214</v>
      </c>
      <c r="G252" s="26">
        <v>99</v>
      </c>
      <c r="H252" s="28">
        <v>153</v>
      </c>
      <c r="I252" s="29">
        <f t="shared" si="4"/>
        <v>0.98499999999999999</v>
      </c>
      <c r="J252" s="18">
        <f t="shared" si="5"/>
        <v>2.1700903775845601</v>
      </c>
      <c r="K252" s="26">
        <v>158</v>
      </c>
      <c r="L252">
        <f t="shared" si="6"/>
        <v>0.98499999999999999</v>
      </c>
      <c r="M252" s="18">
        <f t="shared" si="7"/>
        <v>2.1700903775845601</v>
      </c>
    </row>
    <row r="253" spans="1:13" ht="15" thickBot="1" x14ac:dyDescent="0.4">
      <c r="G253" s="27">
        <v>100</v>
      </c>
      <c r="H253" s="30">
        <v>154</v>
      </c>
      <c r="I253" s="31">
        <f t="shared" si="4"/>
        <v>0.995</v>
      </c>
      <c r="J253" s="20">
        <f t="shared" si="5"/>
        <v>2.5758293035488999</v>
      </c>
      <c r="K253" s="27">
        <v>161</v>
      </c>
      <c r="L253" s="19">
        <f t="shared" si="6"/>
        <v>0.995</v>
      </c>
      <c r="M253" s="20">
        <f t="shared" si="7"/>
        <v>2.5758293035488999</v>
      </c>
    </row>
    <row r="254" spans="1:13" ht="15" thickTop="1" x14ac:dyDescent="0.35"/>
    <row r="256" spans="1:13" ht="31" x14ac:dyDescent="0.7">
      <c r="D256" s="68" t="s">
        <v>175</v>
      </c>
      <c r="E256" s="68"/>
      <c r="F256" s="68"/>
    </row>
    <row r="258" spans="2:21" x14ac:dyDescent="0.35">
      <c r="N258" s="70" t="s">
        <v>182</v>
      </c>
      <c r="O258" s="70"/>
      <c r="P258" s="70"/>
      <c r="Q258" s="70"/>
      <c r="R258" s="70"/>
      <c r="S258" s="70"/>
      <c r="T258" s="70"/>
      <c r="U258" s="32"/>
    </row>
    <row r="259" spans="2:21" x14ac:dyDescent="0.35">
      <c r="C259" s="52" t="s">
        <v>1</v>
      </c>
      <c r="D259" s="3" t="s">
        <v>149</v>
      </c>
      <c r="E259" s="44" t="s">
        <v>152</v>
      </c>
      <c r="F259" s="44" t="s">
        <v>153</v>
      </c>
      <c r="G259" s="44" t="s">
        <v>154</v>
      </c>
      <c r="H259" s="44" t="s">
        <v>155</v>
      </c>
      <c r="I259" s="44" t="s">
        <v>156</v>
      </c>
      <c r="J259" s="44" t="s">
        <v>157</v>
      </c>
      <c r="K259" s="51" t="s">
        <v>158</v>
      </c>
      <c r="N259" s="70" t="s">
        <v>183</v>
      </c>
      <c r="O259" s="70"/>
      <c r="P259" s="70"/>
      <c r="Q259" s="70"/>
      <c r="R259" s="70"/>
      <c r="S259" s="70"/>
      <c r="T259" s="70"/>
      <c r="U259" s="70"/>
    </row>
    <row r="260" spans="2:21" x14ac:dyDescent="0.35">
      <c r="B260">
        <v>1</v>
      </c>
      <c r="C260" s="48">
        <v>96</v>
      </c>
      <c r="D260" s="48">
        <f>2*B260-1</f>
        <v>1</v>
      </c>
      <c r="E260" s="48">
        <f>(C260-$P$261)/$P$262</f>
        <v>-2.4295628133517693</v>
      </c>
      <c r="F260" s="49">
        <v>2.2896147879343198</v>
      </c>
      <c r="G260" s="49">
        <f>NORMSDIST(E260)</f>
        <v>7.558522602226234E-3</v>
      </c>
      <c r="H260" s="49">
        <f>NORMSDIST(F260)</f>
        <v>0.98897817150879908</v>
      </c>
      <c r="I260" s="49">
        <f>LN(G260)</f>
        <v>-4.8850795308742034</v>
      </c>
      <c r="J260" s="49">
        <f>LN(1-H260)</f>
        <v>-4.5078775642299922</v>
      </c>
      <c r="K260" s="6">
        <f>(1/100)*D260*(I260+J260)</f>
        <v>-9.3929570951041957E-2</v>
      </c>
    </row>
    <row r="261" spans="2:21" x14ac:dyDescent="0.35">
      <c r="B261">
        <v>2</v>
      </c>
      <c r="C261" s="49">
        <v>100</v>
      </c>
      <c r="D261" s="49">
        <f t="shared" ref="D261:D324" si="8">2*B261-1</f>
        <v>3</v>
      </c>
      <c r="E261" s="49">
        <f>(C261-$P$261)/$P$262</f>
        <v>-2.1041022891251422</v>
      </c>
      <c r="F261" s="49">
        <v>2.2082496568776602</v>
      </c>
      <c r="G261" s="49">
        <f t="shared" ref="G261:G324" si="9">NORMSDIST(E261)</f>
        <v>1.768476261074238E-2</v>
      </c>
      <c r="H261" s="49">
        <f t="shared" ref="H261:H324" si="10">NORMSDIST(F261)</f>
        <v>0.98638656270702507</v>
      </c>
      <c r="I261" s="49">
        <f t="shared" ref="I261:I324" si="11">LN(G261)</f>
        <v>-4.0350518796128414</v>
      </c>
      <c r="J261" s="49">
        <f t="shared" ref="J261:J324" si="12">LN(1-H261)</f>
        <v>-4.2966979377785144</v>
      </c>
      <c r="K261" s="6">
        <f t="shared" ref="K261:K324" si="13">(1/100)*D261*(I261+J261)</f>
        <v>-0.24995249452174065</v>
      </c>
      <c r="N261" s="60" t="s">
        <v>147</v>
      </c>
      <c r="O261" s="60"/>
      <c r="P261">
        <f>AVERAGE(C260:C359)</f>
        <v>125.86</v>
      </c>
      <c r="Q261" t="s">
        <v>150</v>
      </c>
    </row>
    <row r="262" spans="2:21" x14ac:dyDescent="0.35">
      <c r="B262">
        <v>3</v>
      </c>
      <c r="C262" s="49">
        <v>102</v>
      </c>
      <c r="D262" s="49">
        <f>2*B262-1</f>
        <v>5</v>
      </c>
      <c r="E262" s="49">
        <f t="shared" ref="E262:E324" si="14">(C262-$P$261)/$P$262</f>
        <v>-1.9413720270118289</v>
      </c>
      <c r="F262" s="49">
        <v>2.0455193947643497</v>
      </c>
      <c r="G262" s="49">
        <f t="shared" si="9"/>
        <v>2.6106584371243139E-2</v>
      </c>
      <c r="H262" s="49">
        <f t="shared" si="10"/>
        <v>0.97959816044734194</v>
      </c>
      <c r="I262" s="49">
        <f t="shared" si="11"/>
        <v>-3.6455677217091425</v>
      </c>
      <c r="J262" s="49">
        <f t="shared" si="12"/>
        <v>-3.8921302080475058</v>
      </c>
      <c r="K262" s="6">
        <f t="shared" si="13"/>
        <v>-0.37688489648783241</v>
      </c>
      <c r="N262" s="69" t="s">
        <v>84</v>
      </c>
      <c r="O262" s="69"/>
      <c r="P262">
        <f>_xlfn.STDEV.S(C260:C359)</f>
        <v>12.290277014408954</v>
      </c>
      <c r="Q262" t="s">
        <v>151</v>
      </c>
    </row>
    <row r="263" spans="2:21" x14ac:dyDescent="0.35">
      <c r="B263">
        <v>4</v>
      </c>
      <c r="C263" s="49">
        <v>105</v>
      </c>
      <c r="D263" s="49">
        <f t="shared" si="8"/>
        <v>7</v>
      </c>
      <c r="E263" s="49">
        <f t="shared" si="14"/>
        <v>-1.6972766338418588</v>
      </c>
      <c r="F263" s="49">
        <v>1.8827891326510362</v>
      </c>
      <c r="G263" s="49">
        <f t="shared" si="9"/>
        <v>4.4822186337003599E-2</v>
      </c>
      <c r="H263" s="49">
        <f t="shared" si="10"/>
        <v>0.97013552480814436</v>
      </c>
      <c r="I263" s="49">
        <f t="shared" si="11"/>
        <v>-3.1050520314107808</v>
      </c>
      <c r="J263" s="49">
        <f t="shared" si="12"/>
        <v>-3.5110856256341494</v>
      </c>
      <c r="K263" s="6">
        <f t="shared" si="13"/>
        <v>-0.46312963599314516</v>
      </c>
    </row>
    <row r="264" spans="2:21" x14ac:dyDescent="0.35">
      <c r="B264">
        <v>5</v>
      </c>
      <c r="C264" s="49">
        <v>105</v>
      </c>
      <c r="D264" s="49">
        <f t="shared" si="8"/>
        <v>9</v>
      </c>
      <c r="E264" s="49">
        <f t="shared" si="14"/>
        <v>-1.6972766338418588</v>
      </c>
      <c r="F264" s="49">
        <v>1.8014240015943794</v>
      </c>
      <c r="G264" s="49">
        <f t="shared" si="9"/>
        <v>4.4822186337003599E-2</v>
      </c>
      <c r="H264" s="49">
        <f t="shared" si="10"/>
        <v>0.96418196203924023</v>
      </c>
      <c r="I264" s="49">
        <f t="shared" si="11"/>
        <v>-3.1050520314107808</v>
      </c>
      <c r="J264" s="49">
        <f t="shared" si="12"/>
        <v>-3.329303658814605</v>
      </c>
      <c r="K264" s="6">
        <f t="shared" si="13"/>
        <v>-0.57909201212028472</v>
      </c>
      <c r="N264" s="69" t="s">
        <v>159</v>
      </c>
      <c r="O264" s="69"/>
      <c r="P264">
        <f>SUM(K260:K359)</f>
        <v>-100.27338576553025</v>
      </c>
    </row>
    <row r="265" spans="2:21" x14ac:dyDescent="0.35">
      <c r="B265">
        <v>6</v>
      </c>
      <c r="C265" s="49">
        <v>107</v>
      </c>
      <c r="D265" s="49">
        <f t="shared" si="8"/>
        <v>11</v>
      </c>
      <c r="E265" s="49">
        <f t="shared" si="14"/>
        <v>-1.5345463717285455</v>
      </c>
      <c r="F265" s="49">
        <v>1.5573286084244093</v>
      </c>
      <c r="G265" s="49">
        <f t="shared" si="9"/>
        <v>6.2447647172868423E-2</v>
      </c>
      <c r="H265" s="49">
        <f t="shared" si="10"/>
        <v>0.94030375676096234</v>
      </c>
      <c r="I265" s="49">
        <f t="shared" si="11"/>
        <v>-2.7734267184946897</v>
      </c>
      <c r="J265" s="49">
        <f t="shared" si="12"/>
        <v>-2.8184861878828897</v>
      </c>
      <c r="K265" s="6">
        <f t="shared" si="13"/>
        <v>-0.61511041970153379</v>
      </c>
    </row>
    <row r="266" spans="2:21" x14ac:dyDescent="0.35">
      <c r="B266">
        <v>7</v>
      </c>
      <c r="C266" s="49">
        <v>108</v>
      </c>
      <c r="D266" s="49">
        <f t="shared" si="8"/>
        <v>13</v>
      </c>
      <c r="E266" s="49">
        <f t="shared" si="14"/>
        <v>-1.4531812406718887</v>
      </c>
      <c r="F266" s="49">
        <v>1.394598346311096</v>
      </c>
      <c r="G266" s="49">
        <f t="shared" si="9"/>
        <v>7.3086719626750576E-2</v>
      </c>
      <c r="H266" s="49">
        <f t="shared" si="10"/>
        <v>0.91843150297198117</v>
      </c>
      <c r="I266" s="49">
        <f t="shared" si="11"/>
        <v>-2.6161086027837936</v>
      </c>
      <c r="J266" s="49">
        <f t="shared" si="12"/>
        <v>-2.5063121573877782</v>
      </c>
      <c r="K266" s="6">
        <f t="shared" si="13"/>
        <v>-0.66591469882230436</v>
      </c>
      <c r="N266" s="69" t="s">
        <v>160</v>
      </c>
      <c r="O266" s="69"/>
      <c r="P266">
        <f>-100-P264</f>
        <v>0.27338576553025007</v>
      </c>
      <c r="R266" t="s">
        <v>166</v>
      </c>
    </row>
    <row r="267" spans="2:21" x14ac:dyDescent="0.35">
      <c r="B267">
        <v>8</v>
      </c>
      <c r="C267" s="49">
        <v>108</v>
      </c>
      <c r="D267" s="49">
        <f t="shared" si="8"/>
        <v>15</v>
      </c>
      <c r="E267" s="49">
        <f t="shared" si="14"/>
        <v>-1.4531812406718887</v>
      </c>
      <c r="F267" s="49">
        <v>1.394598346311096</v>
      </c>
      <c r="G267" s="49">
        <f t="shared" si="9"/>
        <v>7.3086719626750576E-2</v>
      </c>
      <c r="H267" s="49">
        <f t="shared" si="10"/>
        <v>0.91843150297198117</v>
      </c>
      <c r="I267" s="49">
        <f t="shared" si="11"/>
        <v>-2.6161086027837936</v>
      </c>
      <c r="J267" s="49">
        <f t="shared" si="12"/>
        <v>-2.5063121573877782</v>
      </c>
      <c r="K267" s="6">
        <f t="shared" si="13"/>
        <v>-0.76836311402573576</v>
      </c>
    </row>
    <row r="268" spans="2:21" x14ac:dyDescent="0.35">
      <c r="B268">
        <v>9</v>
      </c>
      <c r="C268" s="49">
        <v>108</v>
      </c>
      <c r="D268" s="49">
        <f t="shared" si="8"/>
        <v>17</v>
      </c>
      <c r="E268" s="49">
        <f t="shared" si="14"/>
        <v>-1.4531812406718887</v>
      </c>
      <c r="F268" s="49">
        <v>1.394598346311096</v>
      </c>
      <c r="G268" s="49">
        <f t="shared" si="9"/>
        <v>7.3086719626750576E-2</v>
      </c>
      <c r="H268" s="49">
        <f t="shared" si="10"/>
        <v>0.91843150297198117</v>
      </c>
      <c r="I268" s="49">
        <f t="shared" si="11"/>
        <v>-2.6161086027837936</v>
      </c>
      <c r="J268" s="49">
        <f t="shared" si="12"/>
        <v>-2.5063121573877782</v>
      </c>
      <c r="K268" s="6">
        <f t="shared" si="13"/>
        <v>-0.87081152922916727</v>
      </c>
      <c r="P268" t="s">
        <v>161</v>
      </c>
      <c r="Q268" t="s">
        <v>162</v>
      </c>
      <c r="R268" s="46" t="s">
        <v>163</v>
      </c>
      <c r="S268" t="s">
        <v>164</v>
      </c>
      <c r="T268" t="s">
        <v>165</v>
      </c>
    </row>
    <row r="269" spans="2:21" x14ac:dyDescent="0.35">
      <c r="B269">
        <v>10</v>
      </c>
      <c r="C269" s="49">
        <v>109</v>
      </c>
      <c r="D269" s="49">
        <f t="shared" si="8"/>
        <v>19</v>
      </c>
      <c r="E269" s="49">
        <f t="shared" si="14"/>
        <v>-1.3718161096152319</v>
      </c>
      <c r="F269" s="49">
        <v>1.3132332152544393</v>
      </c>
      <c r="G269" s="49">
        <f t="shared" si="9"/>
        <v>8.5060345480863817E-2</v>
      </c>
      <c r="H269" s="49">
        <f t="shared" si="10"/>
        <v>0.90544781260086271</v>
      </c>
      <c r="I269" s="49">
        <f t="shared" si="11"/>
        <v>-2.4643943275511684</v>
      </c>
      <c r="J269" s="49">
        <f t="shared" si="12"/>
        <v>-2.3586033493051151</v>
      </c>
      <c r="K269" s="6">
        <f t="shared" si="13"/>
        <v>-0.91636955860269398</v>
      </c>
      <c r="Q269" t="s">
        <v>169</v>
      </c>
      <c r="R269" t="s">
        <v>170</v>
      </c>
      <c r="S269" t="s">
        <v>171</v>
      </c>
      <c r="T269" t="s">
        <v>172</v>
      </c>
    </row>
    <row r="270" spans="2:21" x14ac:dyDescent="0.35">
      <c r="B270">
        <v>11</v>
      </c>
      <c r="C270" s="49">
        <v>110</v>
      </c>
      <c r="D270" s="49">
        <f t="shared" si="8"/>
        <v>21</v>
      </c>
      <c r="E270" s="49">
        <f t="shared" si="14"/>
        <v>-1.2904509785585754</v>
      </c>
      <c r="F270" s="49">
        <v>1.3132332152544393</v>
      </c>
      <c r="G270" s="49">
        <f t="shared" si="9"/>
        <v>9.8447060930206609E-2</v>
      </c>
      <c r="H270" s="49">
        <f t="shared" si="10"/>
        <v>0.90544781260086271</v>
      </c>
      <c r="I270" s="49">
        <f t="shared" si="11"/>
        <v>-2.3182363277686622</v>
      </c>
      <c r="J270" s="49">
        <f t="shared" si="12"/>
        <v>-2.3586033493051151</v>
      </c>
      <c r="K270" s="6">
        <f t="shared" si="13"/>
        <v>-0.98213633218549323</v>
      </c>
      <c r="N270" s="45" t="s">
        <v>167</v>
      </c>
      <c r="O270" t="str">
        <f>R269</f>
        <v>0.751</v>
      </c>
      <c r="U270" t="s">
        <v>168</v>
      </c>
    </row>
    <row r="271" spans="2:21" x14ac:dyDescent="0.35">
      <c r="B271">
        <v>12</v>
      </c>
      <c r="C271" s="49">
        <v>110</v>
      </c>
      <c r="D271" s="49">
        <f t="shared" si="8"/>
        <v>23</v>
      </c>
      <c r="E271" s="49">
        <f t="shared" si="14"/>
        <v>-1.2904509785585754</v>
      </c>
      <c r="F271" s="49">
        <v>1.2318680841977825</v>
      </c>
      <c r="G271" s="49">
        <f t="shared" si="9"/>
        <v>9.8447060930206609E-2</v>
      </c>
      <c r="H271" s="49">
        <f t="shared" si="10"/>
        <v>0.89100081736213743</v>
      </c>
      <c r="I271" s="49">
        <f t="shared" si="11"/>
        <v>-2.3182363277686622</v>
      </c>
      <c r="J271" s="49">
        <f t="shared" si="12"/>
        <v>-2.2164148955163148</v>
      </c>
      <c r="K271" s="6">
        <f t="shared" si="13"/>
        <v>-1.0429697813555447</v>
      </c>
      <c r="N271" s="45" t="s">
        <v>148</v>
      </c>
      <c r="O271" t="s">
        <v>173</v>
      </c>
      <c r="P271">
        <f>1-EXP(-8.318+42.796*O274-59.938*(O274*O274))</f>
        <v>0.65939571964956922</v>
      </c>
    </row>
    <row r="272" spans="2:21" x14ac:dyDescent="0.35">
      <c r="B272">
        <v>13</v>
      </c>
      <c r="C272" s="49">
        <v>110</v>
      </c>
      <c r="D272" s="49">
        <f t="shared" si="8"/>
        <v>25</v>
      </c>
      <c r="E272" s="49">
        <f t="shared" si="14"/>
        <v>-1.2904509785585754</v>
      </c>
      <c r="F272" s="49">
        <v>1.1505029531411259</v>
      </c>
      <c r="G272" s="49">
        <f t="shared" si="9"/>
        <v>9.8447060930206609E-2</v>
      </c>
      <c r="H272" s="49">
        <f t="shared" si="10"/>
        <v>0.87503161070342095</v>
      </c>
      <c r="I272" s="49">
        <f t="shared" si="11"/>
        <v>-2.3182363277686622</v>
      </c>
      <c r="J272" s="49">
        <f t="shared" si="12"/>
        <v>-2.0796944592881657</v>
      </c>
      <c r="K272" s="6">
        <f t="shared" si="13"/>
        <v>-1.0994826967642068</v>
      </c>
      <c r="N272" s="45"/>
    </row>
    <row r="273" spans="2:20" x14ac:dyDescent="0.35">
      <c r="B273">
        <v>14</v>
      </c>
      <c r="C273" s="49">
        <v>112</v>
      </c>
      <c r="D273" s="49">
        <f t="shared" si="8"/>
        <v>27</v>
      </c>
      <c r="E273" s="49">
        <f t="shared" si="14"/>
        <v>-1.1277207164452618</v>
      </c>
      <c r="F273" s="49">
        <v>1.1505029531411259</v>
      </c>
      <c r="G273" s="49">
        <f t="shared" si="9"/>
        <v>0.129718942882841</v>
      </c>
      <c r="H273" s="49">
        <f t="shared" si="10"/>
        <v>0.87503161070342095</v>
      </c>
      <c r="I273" s="49">
        <f t="shared" si="11"/>
        <v>-2.0423851467988507</v>
      </c>
      <c r="J273" s="49">
        <f t="shared" si="12"/>
        <v>-2.0796944592881657</v>
      </c>
      <c r="K273" s="6">
        <f t="shared" si="13"/>
        <v>-1.1129614936434944</v>
      </c>
      <c r="N273" s="45"/>
    </row>
    <row r="274" spans="2:20" x14ac:dyDescent="0.35">
      <c r="B274">
        <v>15</v>
      </c>
      <c r="C274" s="49">
        <v>112</v>
      </c>
      <c r="D274" s="49">
        <f t="shared" si="8"/>
        <v>29</v>
      </c>
      <c r="E274" s="49">
        <f t="shared" si="14"/>
        <v>-1.1277207164452618</v>
      </c>
      <c r="F274" s="49">
        <v>1.1505029531411259</v>
      </c>
      <c r="G274" s="49">
        <f t="shared" si="9"/>
        <v>0.129718942882841</v>
      </c>
      <c r="H274" s="49">
        <f t="shared" si="10"/>
        <v>0.87503161070342095</v>
      </c>
      <c r="I274" s="49">
        <f t="shared" si="11"/>
        <v>-2.0423851467988507</v>
      </c>
      <c r="J274" s="49">
        <f t="shared" si="12"/>
        <v>-2.0796944592881657</v>
      </c>
      <c r="K274" s="6">
        <f t="shared" si="13"/>
        <v>-1.1954030857652347</v>
      </c>
      <c r="N274" s="45" t="s">
        <v>174</v>
      </c>
      <c r="O274">
        <f>P266*(1+0.75/100+2.25/(100*100))</f>
        <v>0.27549767056897123</v>
      </c>
    </row>
    <row r="275" spans="2:20" x14ac:dyDescent="0.35">
      <c r="B275">
        <v>16</v>
      </c>
      <c r="C275" s="49">
        <v>112</v>
      </c>
      <c r="D275" s="49">
        <f t="shared" si="8"/>
        <v>31</v>
      </c>
      <c r="E275" s="49">
        <f t="shared" si="14"/>
        <v>-1.1277207164452618</v>
      </c>
      <c r="F275" s="49">
        <v>1.0691378220844692</v>
      </c>
      <c r="G275" s="49">
        <f t="shared" si="9"/>
        <v>0.129718942882841</v>
      </c>
      <c r="H275" s="49">
        <f t="shared" si="10"/>
        <v>0.85749621443003066</v>
      </c>
      <c r="I275" s="49">
        <f t="shared" si="11"/>
        <v>-2.0423851467988507</v>
      </c>
      <c r="J275" s="49">
        <f t="shared" si="12"/>
        <v>-1.9483867142229923</v>
      </c>
      <c r="K275" s="6">
        <f t="shared" si="13"/>
        <v>-1.2371392769167713</v>
      </c>
    </row>
    <row r="276" spans="2:20" x14ac:dyDescent="0.35">
      <c r="B276">
        <v>17</v>
      </c>
      <c r="C276" s="49">
        <v>114</v>
      </c>
      <c r="D276" s="49">
        <f t="shared" si="8"/>
        <v>33</v>
      </c>
      <c r="E276" s="49">
        <f t="shared" si="14"/>
        <v>-0.96499045433194852</v>
      </c>
      <c r="F276" s="49">
        <v>1.0691378220844692</v>
      </c>
      <c r="G276" s="49">
        <f t="shared" si="9"/>
        <v>0.16727479648335439</v>
      </c>
      <c r="H276" s="49">
        <f t="shared" si="10"/>
        <v>0.85749621443003066</v>
      </c>
      <c r="I276" s="49">
        <f t="shared" si="11"/>
        <v>-1.7881173309730647</v>
      </c>
      <c r="J276" s="49">
        <f t="shared" si="12"/>
        <v>-1.9483867142229923</v>
      </c>
      <c r="K276" s="6">
        <f t="shared" si="13"/>
        <v>-1.2330463349146987</v>
      </c>
    </row>
    <row r="277" spans="2:20" x14ac:dyDescent="0.35">
      <c r="B277">
        <v>18</v>
      </c>
      <c r="C277" s="49">
        <v>114</v>
      </c>
      <c r="D277" s="49">
        <f>2*B277-1</f>
        <v>35</v>
      </c>
      <c r="E277" s="49">
        <f t="shared" si="14"/>
        <v>-0.96499045433194852</v>
      </c>
      <c r="F277" s="49">
        <v>0.9877726910278124</v>
      </c>
      <c r="G277" s="49">
        <f t="shared" si="9"/>
        <v>0.16727479648335439</v>
      </c>
      <c r="H277" s="49">
        <f t="shared" si="10"/>
        <v>0.83836800754063401</v>
      </c>
      <c r="I277" s="49">
        <f t="shared" si="11"/>
        <v>-1.7881173309730647</v>
      </c>
      <c r="J277" s="49">
        <f t="shared" si="12"/>
        <v>-1.8224331793495969</v>
      </c>
      <c r="K277" s="6">
        <f t="shared" si="13"/>
        <v>-1.2636926786129317</v>
      </c>
    </row>
    <row r="278" spans="2:20" x14ac:dyDescent="0.35">
      <c r="B278">
        <v>19</v>
      </c>
      <c r="C278" s="49">
        <v>115</v>
      </c>
      <c r="D278" s="49">
        <f t="shared" si="8"/>
        <v>37</v>
      </c>
      <c r="E278" s="49">
        <f t="shared" si="14"/>
        <v>-0.88362532327529175</v>
      </c>
      <c r="F278" s="49">
        <v>0.9877726910278124</v>
      </c>
      <c r="G278" s="49">
        <f t="shared" si="9"/>
        <v>0.18844925217772968</v>
      </c>
      <c r="H278" s="49">
        <f t="shared" si="10"/>
        <v>0.83836800754063401</v>
      </c>
      <c r="I278" s="49">
        <f t="shared" si="11"/>
        <v>-1.6689265275563585</v>
      </c>
      <c r="J278" s="49">
        <f t="shared" si="12"/>
        <v>-1.8224331793495969</v>
      </c>
      <c r="K278" s="6">
        <f t="shared" si="13"/>
        <v>-1.2918030915552035</v>
      </c>
    </row>
    <row r="279" spans="2:20" x14ac:dyDescent="0.35">
      <c r="B279">
        <v>20</v>
      </c>
      <c r="C279" s="49">
        <v>115</v>
      </c>
      <c r="D279" s="49">
        <f t="shared" si="8"/>
        <v>39</v>
      </c>
      <c r="E279" s="49">
        <f t="shared" si="14"/>
        <v>-0.88362532327529175</v>
      </c>
      <c r="F279" s="49">
        <v>0.9877726910278124</v>
      </c>
      <c r="G279" s="49">
        <f t="shared" si="9"/>
        <v>0.18844925217772968</v>
      </c>
      <c r="H279" s="49">
        <f t="shared" si="10"/>
        <v>0.83836800754063401</v>
      </c>
      <c r="I279" s="49">
        <f t="shared" si="11"/>
        <v>-1.6689265275563585</v>
      </c>
      <c r="J279" s="49">
        <f t="shared" si="12"/>
        <v>-1.8224331793495969</v>
      </c>
      <c r="K279" s="6">
        <f t="shared" si="13"/>
        <v>-1.3616302856933227</v>
      </c>
    </row>
    <row r="280" spans="2:20" x14ac:dyDescent="0.35">
      <c r="B280">
        <v>21</v>
      </c>
      <c r="C280" s="49">
        <v>116</v>
      </c>
      <c r="D280" s="49">
        <f t="shared" si="8"/>
        <v>41</v>
      </c>
      <c r="E280" s="49">
        <f t="shared" si="14"/>
        <v>-0.80226019221863509</v>
      </c>
      <c r="F280" s="49">
        <v>0.9877726910278124</v>
      </c>
      <c r="G280" s="49">
        <f t="shared" si="9"/>
        <v>0.2112012321422462</v>
      </c>
      <c r="H280" s="49">
        <f t="shared" si="10"/>
        <v>0.83836800754063401</v>
      </c>
      <c r="I280" s="49">
        <f t="shared" si="11"/>
        <v>-1.5549438931602009</v>
      </c>
      <c r="J280" s="49">
        <f t="shared" si="12"/>
        <v>-1.8224331793495969</v>
      </c>
      <c r="K280" s="6">
        <f t="shared" si="13"/>
        <v>-1.3847245997290172</v>
      </c>
    </row>
    <row r="281" spans="2:20" x14ac:dyDescent="0.35">
      <c r="B281">
        <v>22</v>
      </c>
      <c r="C281" s="49">
        <v>117</v>
      </c>
      <c r="D281" s="49">
        <f t="shared" si="8"/>
        <v>43</v>
      </c>
      <c r="E281" s="49">
        <f t="shared" si="14"/>
        <v>-0.72089506116197832</v>
      </c>
      <c r="F281" s="49">
        <v>0.90640755997115574</v>
      </c>
      <c r="G281" s="49">
        <f t="shared" si="9"/>
        <v>0.23548704087693645</v>
      </c>
      <c r="H281" s="49">
        <f t="shared" si="10"/>
        <v>0.81763991359257526</v>
      </c>
      <c r="I281" s="49">
        <f t="shared" si="11"/>
        <v>-1.4460993951631795</v>
      </c>
      <c r="J281" s="49">
        <f t="shared" si="12"/>
        <v>-1.7017720498081825</v>
      </c>
      <c r="K281" s="6">
        <f t="shared" si="13"/>
        <v>-1.3535847213376857</v>
      </c>
      <c r="N281" s="63" t="s">
        <v>181</v>
      </c>
      <c r="O281" s="63"/>
      <c r="P281" s="63"/>
      <c r="Q281" s="63"/>
      <c r="R281" s="63"/>
      <c r="S281" s="63"/>
      <c r="T281" s="63"/>
    </row>
    <row r="282" spans="2:20" x14ac:dyDescent="0.35">
      <c r="B282">
        <v>23</v>
      </c>
      <c r="C282" s="49">
        <v>117</v>
      </c>
      <c r="D282" s="49">
        <f t="shared" si="8"/>
        <v>45</v>
      </c>
      <c r="E282" s="49">
        <f t="shared" si="14"/>
        <v>-0.72089506116197832</v>
      </c>
      <c r="F282" s="49">
        <v>0.82504242891449908</v>
      </c>
      <c r="G282" s="49">
        <f t="shared" si="9"/>
        <v>0.23548704087693645</v>
      </c>
      <c r="H282" s="49">
        <f t="shared" si="10"/>
        <v>0.79532624859167911</v>
      </c>
      <c r="I282" s="49">
        <f t="shared" si="11"/>
        <v>-1.4460993951631795</v>
      </c>
      <c r="J282" s="49">
        <f t="shared" si="12"/>
        <v>-1.5863380241006564</v>
      </c>
      <c r="K282" s="6">
        <f t="shared" si="13"/>
        <v>-1.3645968386687262</v>
      </c>
      <c r="N282" s="63"/>
      <c r="O282" s="63"/>
      <c r="P282" s="63"/>
      <c r="Q282" s="63"/>
      <c r="R282" s="63"/>
      <c r="S282" s="63"/>
      <c r="T282" s="63"/>
    </row>
    <row r="283" spans="2:20" x14ac:dyDescent="0.35">
      <c r="B283">
        <v>24</v>
      </c>
      <c r="C283" s="49">
        <v>118</v>
      </c>
      <c r="D283" s="49">
        <f t="shared" si="8"/>
        <v>47</v>
      </c>
      <c r="E283" s="49">
        <f t="shared" si="14"/>
        <v>-0.63952993010532166</v>
      </c>
      <c r="F283" s="49">
        <v>0.82504242891449908</v>
      </c>
      <c r="G283" s="49">
        <f t="shared" si="9"/>
        <v>0.26123912465861598</v>
      </c>
      <c r="H283" s="49">
        <f t="shared" si="10"/>
        <v>0.79532624859167911</v>
      </c>
      <c r="I283" s="49">
        <f t="shared" si="11"/>
        <v>-1.3423191046705811</v>
      </c>
      <c r="J283" s="49">
        <f t="shared" si="12"/>
        <v>-1.5863380241006564</v>
      </c>
      <c r="K283" s="6">
        <f t="shared" si="13"/>
        <v>-1.3764688505224818</v>
      </c>
      <c r="N283" s="63"/>
      <c r="O283" s="63"/>
      <c r="P283" s="63"/>
      <c r="Q283" s="63"/>
      <c r="R283" s="63"/>
      <c r="S283" s="63"/>
      <c r="T283" s="63"/>
    </row>
    <row r="284" spans="2:20" x14ac:dyDescent="0.35">
      <c r="B284">
        <v>25</v>
      </c>
      <c r="C284" s="49">
        <v>118</v>
      </c>
      <c r="D284" s="49">
        <f t="shared" si="8"/>
        <v>49</v>
      </c>
      <c r="E284" s="49">
        <f t="shared" si="14"/>
        <v>-0.63952993010532166</v>
      </c>
      <c r="F284" s="49">
        <v>0.74367729785784231</v>
      </c>
      <c r="G284" s="49">
        <f t="shared" si="9"/>
        <v>0.26123912465861598</v>
      </c>
      <c r="H284" s="49">
        <f t="shared" si="10"/>
        <v>0.77146413650775536</v>
      </c>
      <c r="I284" s="49">
        <f t="shared" si="11"/>
        <v>-1.3423191046705811</v>
      </c>
      <c r="J284" s="49">
        <f t="shared" si="12"/>
        <v>-1.4760621291375109</v>
      </c>
      <c r="K284" s="6">
        <f t="shared" si="13"/>
        <v>-1.3810068045659651</v>
      </c>
      <c r="N284" s="63"/>
      <c r="O284" s="63"/>
      <c r="P284" s="63"/>
      <c r="Q284" s="63"/>
      <c r="R284" s="63"/>
      <c r="S284" s="63"/>
      <c r="T284" s="63"/>
    </row>
    <row r="285" spans="2:20" x14ac:dyDescent="0.35">
      <c r="B285">
        <v>26</v>
      </c>
      <c r="C285" s="49">
        <v>118</v>
      </c>
      <c r="D285" s="49">
        <f t="shared" si="8"/>
        <v>51</v>
      </c>
      <c r="E285" s="49">
        <f t="shared" si="14"/>
        <v>-0.63952993010532166</v>
      </c>
      <c r="F285" s="49">
        <v>0.74367729785784231</v>
      </c>
      <c r="G285" s="49">
        <f t="shared" si="9"/>
        <v>0.26123912465861598</v>
      </c>
      <c r="H285" s="49">
        <f t="shared" si="10"/>
        <v>0.77146413650775536</v>
      </c>
      <c r="I285" s="49">
        <f t="shared" si="11"/>
        <v>-1.3423191046705811</v>
      </c>
      <c r="J285" s="49">
        <f t="shared" si="12"/>
        <v>-1.4760621291375109</v>
      </c>
      <c r="K285" s="6">
        <f t="shared" si="13"/>
        <v>-1.4373744292421269</v>
      </c>
      <c r="N285" s="63"/>
      <c r="O285" s="63"/>
      <c r="P285" s="63"/>
      <c r="Q285" s="63"/>
      <c r="R285" s="63"/>
      <c r="S285" s="63"/>
      <c r="T285" s="63"/>
    </row>
    <row r="286" spans="2:20" x14ac:dyDescent="0.35">
      <c r="B286">
        <v>27</v>
      </c>
      <c r="C286" s="49">
        <v>119</v>
      </c>
      <c r="D286" s="49">
        <f t="shared" si="8"/>
        <v>53</v>
      </c>
      <c r="E286" s="49">
        <f t="shared" si="14"/>
        <v>-0.55816479904866489</v>
      </c>
      <c r="F286" s="49">
        <v>0.74367729785784231</v>
      </c>
      <c r="G286" s="49">
        <f t="shared" si="9"/>
        <v>0.28836592777961911</v>
      </c>
      <c r="H286" s="49">
        <f t="shared" si="10"/>
        <v>0.77146413650775536</v>
      </c>
      <c r="I286" s="49">
        <f t="shared" si="11"/>
        <v>-1.243525022785017</v>
      </c>
      <c r="J286" s="49">
        <f t="shared" si="12"/>
        <v>-1.4760621291375109</v>
      </c>
      <c r="K286" s="6">
        <f t="shared" si="13"/>
        <v>-1.4413811905189398</v>
      </c>
      <c r="N286" s="63"/>
      <c r="O286" s="63"/>
      <c r="P286" s="63"/>
      <c r="Q286" s="63"/>
      <c r="R286" s="63"/>
      <c r="S286" s="63"/>
      <c r="T286" s="63"/>
    </row>
    <row r="287" spans="2:20" x14ac:dyDescent="0.35">
      <c r="B287">
        <v>28</v>
      </c>
      <c r="C287" s="49">
        <v>120</v>
      </c>
      <c r="D287" s="49">
        <f t="shared" si="8"/>
        <v>55</v>
      </c>
      <c r="E287" s="49">
        <f t="shared" si="14"/>
        <v>-0.47679966799200824</v>
      </c>
      <c r="F287" s="49">
        <v>0.66231216680118565</v>
      </c>
      <c r="G287" s="49">
        <f t="shared" si="9"/>
        <v>0.31675239108829534</v>
      </c>
      <c r="H287" s="49">
        <f t="shared" si="10"/>
        <v>0.74611440951728658</v>
      </c>
      <c r="I287" s="49">
        <f t="shared" si="11"/>
        <v>-1.1496349109907689</v>
      </c>
      <c r="J287" s="49">
        <f t="shared" si="12"/>
        <v>-1.3708715446086124</v>
      </c>
      <c r="K287" s="6">
        <f t="shared" si="13"/>
        <v>-1.38627855057966</v>
      </c>
      <c r="N287" s="63"/>
      <c r="O287" s="63"/>
      <c r="P287" s="63"/>
      <c r="Q287" s="63"/>
      <c r="R287" s="63"/>
      <c r="S287" s="63"/>
      <c r="T287" s="63"/>
    </row>
    <row r="288" spans="2:20" x14ac:dyDescent="0.35">
      <c r="B288">
        <v>29</v>
      </c>
      <c r="C288" s="49">
        <v>120</v>
      </c>
      <c r="D288" s="49">
        <f t="shared" si="8"/>
        <v>57</v>
      </c>
      <c r="E288" s="49">
        <f t="shared" si="14"/>
        <v>-0.47679966799200824</v>
      </c>
      <c r="F288" s="49">
        <v>0.66231216680118565</v>
      </c>
      <c r="G288" s="49">
        <f t="shared" si="9"/>
        <v>0.31675239108829534</v>
      </c>
      <c r="H288" s="49">
        <f t="shared" si="10"/>
        <v>0.74611440951728658</v>
      </c>
      <c r="I288" s="49">
        <f t="shared" si="11"/>
        <v>-1.1496349109907689</v>
      </c>
      <c r="J288" s="49">
        <f t="shared" si="12"/>
        <v>-1.3708715446086124</v>
      </c>
      <c r="K288" s="6">
        <f t="shared" si="13"/>
        <v>-1.4366886796916476</v>
      </c>
      <c r="N288" s="63"/>
      <c r="O288" s="63"/>
      <c r="P288" s="63"/>
      <c r="Q288" s="63"/>
      <c r="R288" s="63"/>
      <c r="S288" s="63"/>
      <c r="T288" s="63"/>
    </row>
    <row r="289" spans="2:20" x14ac:dyDescent="0.35">
      <c r="B289">
        <v>30</v>
      </c>
      <c r="C289" s="49">
        <v>120</v>
      </c>
      <c r="D289" s="49">
        <f t="shared" si="8"/>
        <v>59</v>
      </c>
      <c r="E289" s="49">
        <f t="shared" si="14"/>
        <v>-0.47679966799200824</v>
      </c>
      <c r="F289" s="49">
        <v>0.49958190468787222</v>
      </c>
      <c r="G289" s="49">
        <f t="shared" si="9"/>
        <v>0.31675239108829534</v>
      </c>
      <c r="H289" s="49">
        <f t="shared" si="10"/>
        <v>0.69131524902896768</v>
      </c>
      <c r="I289" s="49">
        <f t="shared" si="11"/>
        <v>-1.1496349109907689</v>
      </c>
      <c r="J289" s="49">
        <f t="shared" si="12"/>
        <v>-1.175434746261236</v>
      </c>
      <c r="K289" s="6">
        <f t="shared" si="13"/>
        <v>-1.3717910977786829</v>
      </c>
      <c r="N289" s="63"/>
      <c r="O289" s="63"/>
      <c r="P289" s="63"/>
      <c r="Q289" s="63"/>
      <c r="R289" s="63"/>
      <c r="S289" s="63"/>
      <c r="T289" s="63"/>
    </row>
    <row r="290" spans="2:20" x14ac:dyDescent="0.35">
      <c r="B290">
        <v>31</v>
      </c>
      <c r="C290" s="49">
        <v>121</v>
      </c>
      <c r="D290" s="49">
        <f t="shared" si="8"/>
        <v>61</v>
      </c>
      <c r="E290" s="49">
        <f t="shared" si="14"/>
        <v>-0.39543453693535152</v>
      </c>
      <c r="F290" s="49">
        <v>0.41821677363121551</v>
      </c>
      <c r="G290" s="49">
        <f t="shared" si="9"/>
        <v>0.34626111240351193</v>
      </c>
      <c r="H290" s="49">
        <f t="shared" si="10"/>
        <v>0.66210568349243171</v>
      </c>
      <c r="I290" s="49">
        <f t="shared" si="11"/>
        <v>-1.0605621284114268</v>
      </c>
      <c r="J290" s="49">
        <f t="shared" si="12"/>
        <v>-1.0850221054460614</v>
      </c>
      <c r="K290" s="6">
        <f t="shared" si="13"/>
        <v>-1.3088063826530678</v>
      </c>
    </row>
    <row r="291" spans="2:20" x14ac:dyDescent="0.35">
      <c r="B291">
        <v>32</v>
      </c>
      <c r="C291" s="49">
        <v>121</v>
      </c>
      <c r="D291" s="49">
        <f t="shared" si="8"/>
        <v>63</v>
      </c>
      <c r="E291" s="49">
        <f t="shared" si="14"/>
        <v>-0.39543453693535152</v>
      </c>
      <c r="F291" s="49">
        <v>0.41821677363121551</v>
      </c>
      <c r="G291" s="49">
        <f t="shared" si="9"/>
        <v>0.34626111240351193</v>
      </c>
      <c r="H291" s="49">
        <f t="shared" si="10"/>
        <v>0.66210568349243171</v>
      </c>
      <c r="I291" s="49">
        <f t="shared" si="11"/>
        <v>-1.0605621284114268</v>
      </c>
      <c r="J291" s="49">
        <f t="shared" si="12"/>
        <v>-1.0850221054460614</v>
      </c>
      <c r="K291" s="6">
        <f t="shared" si="13"/>
        <v>-1.3517180673302178</v>
      </c>
    </row>
    <row r="292" spans="2:20" x14ac:dyDescent="0.35">
      <c r="B292">
        <v>33</v>
      </c>
      <c r="C292" s="49">
        <v>121</v>
      </c>
      <c r="D292" s="49">
        <f t="shared" si="8"/>
        <v>65</v>
      </c>
      <c r="E292" s="49">
        <f t="shared" si="14"/>
        <v>-0.39543453693535152</v>
      </c>
      <c r="F292" s="49">
        <v>0.41821677363121551</v>
      </c>
      <c r="G292" s="49">
        <f t="shared" si="9"/>
        <v>0.34626111240351193</v>
      </c>
      <c r="H292" s="49">
        <f t="shared" si="10"/>
        <v>0.66210568349243171</v>
      </c>
      <c r="I292" s="49">
        <f t="shared" si="11"/>
        <v>-1.0605621284114268</v>
      </c>
      <c r="J292" s="49">
        <f t="shared" si="12"/>
        <v>-1.0850221054460614</v>
      </c>
      <c r="K292" s="6">
        <f t="shared" si="13"/>
        <v>-1.3946297520073676</v>
      </c>
    </row>
    <row r="293" spans="2:20" x14ac:dyDescent="0.35">
      <c r="B293">
        <v>34</v>
      </c>
      <c r="C293" s="49">
        <v>121</v>
      </c>
      <c r="D293" s="49">
        <f t="shared" si="8"/>
        <v>67</v>
      </c>
      <c r="E293" s="49">
        <f t="shared" si="14"/>
        <v>-0.39543453693535152</v>
      </c>
      <c r="F293" s="49">
        <v>0.3368516425745588</v>
      </c>
      <c r="G293" s="49">
        <f t="shared" si="9"/>
        <v>0.34626111240351193</v>
      </c>
      <c r="H293" s="49">
        <f t="shared" si="10"/>
        <v>0.63188562971009565</v>
      </c>
      <c r="I293" s="49">
        <f t="shared" si="11"/>
        <v>-1.0605621284114268</v>
      </c>
      <c r="J293" s="49">
        <f t="shared" si="12"/>
        <v>-0.99936160026678911</v>
      </c>
      <c r="K293" s="6">
        <f t="shared" si="13"/>
        <v>-1.3801488982144048</v>
      </c>
    </row>
    <row r="294" spans="2:20" x14ac:dyDescent="0.35">
      <c r="B294">
        <v>35</v>
      </c>
      <c r="C294" s="49">
        <v>121</v>
      </c>
      <c r="D294" s="49">
        <f t="shared" si="8"/>
        <v>69</v>
      </c>
      <c r="E294" s="49">
        <f t="shared" si="14"/>
        <v>-0.39543453693535152</v>
      </c>
      <c r="F294" s="49">
        <v>0.3368516425745588</v>
      </c>
      <c r="G294" s="49">
        <f t="shared" si="9"/>
        <v>0.34626111240351193</v>
      </c>
      <c r="H294" s="49">
        <f t="shared" si="10"/>
        <v>0.63188562971009565</v>
      </c>
      <c r="I294" s="49">
        <f t="shared" si="11"/>
        <v>-1.0605621284114268</v>
      </c>
      <c r="J294" s="49">
        <f t="shared" si="12"/>
        <v>-0.99936160026678911</v>
      </c>
      <c r="K294" s="6">
        <f t="shared" si="13"/>
        <v>-1.4213473727879691</v>
      </c>
    </row>
    <row r="295" spans="2:20" x14ac:dyDescent="0.35">
      <c r="B295">
        <v>36</v>
      </c>
      <c r="C295" s="49">
        <v>121</v>
      </c>
      <c r="D295" s="49">
        <f t="shared" si="8"/>
        <v>71</v>
      </c>
      <c r="E295" s="49">
        <f t="shared" si="14"/>
        <v>-0.39543453693535152</v>
      </c>
      <c r="F295" s="49">
        <v>0.25548651151790208</v>
      </c>
      <c r="G295" s="49">
        <f t="shared" si="9"/>
        <v>0.34626111240351193</v>
      </c>
      <c r="H295" s="49">
        <f t="shared" si="10"/>
        <v>0.60082631986583701</v>
      </c>
      <c r="I295" s="49">
        <f t="shared" si="11"/>
        <v>-1.0605621284114268</v>
      </c>
      <c r="J295" s="49">
        <f t="shared" si="12"/>
        <v>-0.91835866824605472</v>
      </c>
      <c r="K295" s="6">
        <f t="shared" si="13"/>
        <v>-1.4050337656268119</v>
      </c>
    </row>
    <row r="296" spans="2:20" x14ac:dyDescent="0.35">
      <c r="B296">
        <v>37</v>
      </c>
      <c r="C296" s="49">
        <v>121</v>
      </c>
      <c r="D296" s="49">
        <f t="shared" si="8"/>
        <v>73</v>
      </c>
      <c r="E296" s="49">
        <f t="shared" si="14"/>
        <v>-0.39543453693535152</v>
      </c>
      <c r="F296" s="49">
        <v>0.25548651151790208</v>
      </c>
      <c r="G296" s="49">
        <f t="shared" si="9"/>
        <v>0.34626111240351193</v>
      </c>
      <c r="H296" s="49">
        <f t="shared" si="10"/>
        <v>0.60082631986583701</v>
      </c>
      <c r="I296" s="49">
        <f t="shared" si="11"/>
        <v>-1.0605621284114268</v>
      </c>
      <c r="J296" s="49">
        <f t="shared" si="12"/>
        <v>-0.91835866824605472</v>
      </c>
      <c r="K296" s="6">
        <f t="shared" si="13"/>
        <v>-1.4446121815599615</v>
      </c>
    </row>
    <row r="297" spans="2:20" x14ac:dyDescent="0.35">
      <c r="B297">
        <v>38</v>
      </c>
      <c r="C297" s="49">
        <v>121</v>
      </c>
      <c r="D297" s="49">
        <f t="shared" si="8"/>
        <v>75</v>
      </c>
      <c r="E297" s="49">
        <f t="shared" si="14"/>
        <v>-0.39543453693535152</v>
      </c>
      <c r="F297" s="49">
        <v>0.25548651151790208</v>
      </c>
      <c r="G297" s="49">
        <f t="shared" si="9"/>
        <v>0.34626111240351193</v>
      </c>
      <c r="H297" s="49">
        <f t="shared" si="10"/>
        <v>0.60082631986583701</v>
      </c>
      <c r="I297" s="49">
        <f t="shared" si="11"/>
        <v>-1.0605621284114268</v>
      </c>
      <c r="J297" s="49">
        <f t="shared" si="12"/>
        <v>-0.91835866824605472</v>
      </c>
      <c r="K297" s="6">
        <f t="shared" si="13"/>
        <v>-1.4841905974931111</v>
      </c>
    </row>
    <row r="298" spans="2:20" x14ac:dyDescent="0.35">
      <c r="B298">
        <v>39</v>
      </c>
      <c r="C298" s="49">
        <v>121</v>
      </c>
      <c r="D298" s="49">
        <f t="shared" si="8"/>
        <v>77</v>
      </c>
      <c r="E298" s="49">
        <f t="shared" si="14"/>
        <v>-0.39543453693535152</v>
      </c>
      <c r="F298" s="49">
        <v>0.25548651151790208</v>
      </c>
      <c r="G298" s="49">
        <f t="shared" si="9"/>
        <v>0.34626111240351193</v>
      </c>
      <c r="H298" s="49">
        <f t="shared" si="10"/>
        <v>0.60082631986583701</v>
      </c>
      <c r="I298" s="49">
        <f t="shared" si="11"/>
        <v>-1.0605621284114268</v>
      </c>
      <c r="J298" s="49">
        <f t="shared" si="12"/>
        <v>-0.91835866824605472</v>
      </c>
      <c r="K298" s="6">
        <f t="shared" si="13"/>
        <v>-1.5237690134262609</v>
      </c>
    </row>
    <row r="299" spans="2:20" x14ac:dyDescent="0.35">
      <c r="B299">
        <v>40</v>
      </c>
      <c r="C299" s="50">
        <v>121</v>
      </c>
      <c r="D299" s="50">
        <f t="shared" si="8"/>
        <v>79</v>
      </c>
      <c r="E299" s="49">
        <f t="shared" si="14"/>
        <v>-0.39543453693535152</v>
      </c>
      <c r="F299" s="49">
        <v>0.1741213804612454</v>
      </c>
      <c r="G299" s="49">
        <f t="shared" si="9"/>
        <v>0.34626111240351193</v>
      </c>
      <c r="H299" s="49">
        <f t="shared" si="10"/>
        <v>0.56911496465995293</v>
      </c>
      <c r="I299" s="49">
        <f t="shared" si="11"/>
        <v>-1.0605621284114268</v>
      </c>
      <c r="J299" s="49">
        <f t="shared" si="12"/>
        <v>-0.84191396380989603</v>
      </c>
      <c r="K299" s="6">
        <f t="shared" si="13"/>
        <v>-1.5029561128548452</v>
      </c>
    </row>
    <row r="300" spans="2:20" x14ac:dyDescent="0.35">
      <c r="B300">
        <v>41</v>
      </c>
      <c r="C300" s="49">
        <v>122</v>
      </c>
      <c r="D300" s="49">
        <f t="shared" si="8"/>
        <v>81</v>
      </c>
      <c r="E300" s="49">
        <f t="shared" si="14"/>
        <v>-0.31406940587869481</v>
      </c>
      <c r="F300" s="49">
        <v>0.1741213804612454</v>
      </c>
      <c r="G300" s="49">
        <f t="shared" si="9"/>
        <v>0.37673416263974435</v>
      </c>
      <c r="H300" s="49">
        <f t="shared" si="10"/>
        <v>0.56911496465995293</v>
      </c>
      <c r="I300" s="49">
        <f t="shared" si="11"/>
        <v>-0.97621547914810247</v>
      </c>
      <c r="J300" s="49">
        <f t="shared" si="12"/>
        <v>-0.84191396380989603</v>
      </c>
      <c r="K300" s="6">
        <f t="shared" si="13"/>
        <v>-1.4726848487959789</v>
      </c>
    </row>
    <row r="301" spans="2:20" x14ac:dyDescent="0.35">
      <c r="B301">
        <v>42</v>
      </c>
      <c r="C301" s="49">
        <v>123</v>
      </c>
      <c r="D301" s="49">
        <f t="shared" si="8"/>
        <v>83</v>
      </c>
      <c r="E301" s="49">
        <f t="shared" si="14"/>
        <v>-0.23270427482203812</v>
      </c>
      <c r="F301" s="49">
        <v>0.1741213804612454</v>
      </c>
      <c r="G301" s="49">
        <f t="shared" si="9"/>
        <v>0.40799552475454948</v>
      </c>
      <c r="H301" s="49">
        <f t="shared" si="10"/>
        <v>0.56911496465995293</v>
      </c>
      <c r="I301" s="49">
        <f t="shared" si="11"/>
        <v>-0.89649907337698176</v>
      </c>
      <c r="J301" s="49">
        <f t="shared" si="12"/>
        <v>-0.84191396380989603</v>
      </c>
      <c r="K301" s="6">
        <f t="shared" si="13"/>
        <v>-1.4428828208651088</v>
      </c>
    </row>
    <row r="302" spans="2:20" x14ac:dyDescent="0.35">
      <c r="B302">
        <v>43</v>
      </c>
      <c r="C302" s="49">
        <v>123</v>
      </c>
      <c r="D302" s="49">
        <f t="shared" si="8"/>
        <v>85</v>
      </c>
      <c r="E302" s="49">
        <f t="shared" si="14"/>
        <v>-0.23270427482203812</v>
      </c>
      <c r="F302" s="49">
        <v>9.2756249404588695E-2</v>
      </c>
      <c r="G302" s="49">
        <f t="shared" si="9"/>
        <v>0.40799552475454948</v>
      </c>
      <c r="H302" s="49">
        <f t="shared" si="10"/>
        <v>0.53695139549019533</v>
      </c>
      <c r="I302" s="49">
        <f t="shared" si="11"/>
        <v>-0.89649907337698176</v>
      </c>
      <c r="J302" s="49">
        <f t="shared" si="12"/>
        <v>-0.76992325306264797</v>
      </c>
      <c r="K302" s="6">
        <f t="shared" si="13"/>
        <v>-1.4164589774736853</v>
      </c>
    </row>
    <row r="303" spans="2:20" x14ac:dyDescent="0.35">
      <c r="B303">
        <v>44</v>
      </c>
      <c r="C303" s="49">
        <v>124</v>
      </c>
      <c r="D303" s="49">
        <f t="shared" si="8"/>
        <v>87</v>
      </c>
      <c r="E303" s="49">
        <f t="shared" si="14"/>
        <v>-0.15133914376538143</v>
      </c>
      <c r="F303" s="49">
        <v>9.2756249404588695E-2</v>
      </c>
      <c r="G303" s="49">
        <f t="shared" si="9"/>
        <v>0.43985409630417621</v>
      </c>
      <c r="H303" s="49">
        <f t="shared" si="10"/>
        <v>0.53695139549019533</v>
      </c>
      <c r="I303" s="49">
        <f t="shared" si="11"/>
        <v>-0.82131220636972846</v>
      </c>
      <c r="J303" s="49">
        <f t="shared" si="12"/>
        <v>-0.76992325306264797</v>
      </c>
      <c r="K303" s="6">
        <f t="shared" si="13"/>
        <v>-1.3843748497061674</v>
      </c>
    </row>
    <row r="304" spans="2:20" x14ac:dyDescent="0.35">
      <c r="B304">
        <v>45</v>
      </c>
      <c r="C304" s="49">
        <v>124</v>
      </c>
      <c r="D304" s="49">
        <f t="shared" si="8"/>
        <v>89</v>
      </c>
      <c r="E304" s="49">
        <f t="shared" si="14"/>
        <v>-0.15133914376538143</v>
      </c>
      <c r="F304" s="49">
        <v>9.2756249404588695E-2</v>
      </c>
      <c r="G304" s="49">
        <f t="shared" si="9"/>
        <v>0.43985409630417621</v>
      </c>
      <c r="H304" s="49">
        <f t="shared" si="10"/>
        <v>0.53695139549019533</v>
      </c>
      <c r="I304" s="49">
        <f t="shared" si="11"/>
        <v>-0.82131220636972846</v>
      </c>
      <c r="J304" s="49">
        <f t="shared" si="12"/>
        <v>-0.76992325306264797</v>
      </c>
      <c r="K304" s="6">
        <f t="shared" si="13"/>
        <v>-1.4161995588948149</v>
      </c>
    </row>
    <row r="305" spans="2:11" x14ac:dyDescent="0.35">
      <c r="B305">
        <v>46</v>
      </c>
      <c r="C305" s="49">
        <v>125</v>
      </c>
      <c r="D305" s="49">
        <f t="shared" si="8"/>
        <v>91</v>
      </c>
      <c r="E305" s="49">
        <f t="shared" si="14"/>
        <v>-6.997401270872472E-2</v>
      </c>
      <c r="F305" s="49">
        <v>1.1391118347931986E-2</v>
      </c>
      <c r="G305" s="49">
        <f t="shared" si="9"/>
        <v>0.47210717188901541</v>
      </c>
      <c r="H305" s="49">
        <f t="shared" si="10"/>
        <v>0.50454430045359788</v>
      </c>
      <c r="I305" s="49">
        <f t="shared" si="11"/>
        <v>-0.75054926008369771</v>
      </c>
      <c r="J305" s="49">
        <f t="shared" si="12"/>
        <v>-0.70227733476622012</v>
      </c>
      <c r="K305" s="6">
        <f t="shared" si="13"/>
        <v>-1.3220722013134252</v>
      </c>
    </row>
    <row r="306" spans="2:11" x14ac:dyDescent="0.35">
      <c r="B306">
        <v>47</v>
      </c>
      <c r="C306" s="49">
        <v>125</v>
      </c>
      <c r="D306" s="49">
        <f t="shared" si="8"/>
        <v>93</v>
      </c>
      <c r="E306" s="49">
        <f t="shared" si="14"/>
        <v>-6.997401270872472E-2</v>
      </c>
      <c r="F306" s="49">
        <v>1.1391118347931986E-2</v>
      </c>
      <c r="G306" s="49">
        <f t="shared" si="9"/>
        <v>0.47210717188901541</v>
      </c>
      <c r="H306" s="49">
        <f t="shared" si="10"/>
        <v>0.50454430045359788</v>
      </c>
      <c r="I306" s="49">
        <f t="shared" si="11"/>
        <v>-0.75054926008369771</v>
      </c>
      <c r="J306" s="49">
        <f t="shared" si="12"/>
        <v>-0.70227733476622012</v>
      </c>
      <c r="K306" s="6">
        <f t="shared" si="13"/>
        <v>-1.3511287332104236</v>
      </c>
    </row>
    <row r="307" spans="2:11" x14ac:dyDescent="0.35">
      <c r="B307">
        <v>48</v>
      </c>
      <c r="C307" s="49">
        <v>125</v>
      </c>
      <c r="D307" s="49">
        <f t="shared" si="8"/>
        <v>95</v>
      </c>
      <c r="E307" s="49">
        <f t="shared" si="14"/>
        <v>-6.997401270872472E-2</v>
      </c>
      <c r="F307" s="49">
        <v>1.1391118347931986E-2</v>
      </c>
      <c r="G307" s="49">
        <f t="shared" si="9"/>
        <v>0.47210717188901541</v>
      </c>
      <c r="H307" s="49">
        <f t="shared" si="10"/>
        <v>0.50454430045359788</v>
      </c>
      <c r="I307" s="49">
        <f t="shared" si="11"/>
        <v>-0.75054926008369771</v>
      </c>
      <c r="J307" s="49">
        <f t="shared" si="12"/>
        <v>-0.70227733476622012</v>
      </c>
      <c r="K307" s="6">
        <f t="shared" si="13"/>
        <v>-1.380185265107422</v>
      </c>
    </row>
    <row r="308" spans="2:11" x14ac:dyDescent="0.35">
      <c r="B308">
        <v>49</v>
      </c>
      <c r="C308" s="49">
        <v>125</v>
      </c>
      <c r="D308" s="49">
        <f t="shared" si="8"/>
        <v>97</v>
      </c>
      <c r="E308" s="49">
        <f t="shared" si="14"/>
        <v>-6.997401270872472E-2</v>
      </c>
      <c r="F308" s="49">
        <v>-6.997401270872472E-2</v>
      </c>
      <c r="G308" s="49">
        <f t="shared" si="9"/>
        <v>0.47210717188901541</v>
      </c>
      <c r="H308" s="49">
        <f t="shared" si="10"/>
        <v>0.47210717188901541</v>
      </c>
      <c r="I308" s="49">
        <f t="shared" si="11"/>
        <v>-0.75054926008369771</v>
      </c>
      <c r="J308" s="49">
        <f t="shared" si="12"/>
        <v>-0.63886199294103663</v>
      </c>
      <c r="K308" s="6">
        <f t="shared" si="13"/>
        <v>-1.3477289154339924</v>
      </c>
    </row>
    <row r="309" spans="2:11" x14ac:dyDescent="0.35">
      <c r="B309">
        <v>50</v>
      </c>
      <c r="C309" s="49">
        <v>125</v>
      </c>
      <c r="D309" s="49">
        <f t="shared" si="8"/>
        <v>99</v>
      </c>
      <c r="E309" s="49">
        <f t="shared" si="14"/>
        <v>-6.997401270872472E-2</v>
      </c>
      <c r="F309" s="49">
        <v>-6.997401270872472E-2</v>
      </c>
      <c r="G309" s="49">
        <f t="shared" si="9"/>
        <v>0.47210717188901541</v>
      </c>
      <c r="H309" s="49">
        <f t="shared" si="10"/>
        <v>0.47210717188901541</v>
      </c>
      <c r="I309" s="49">
        <f t="shared" si="11"/>
        <v>-0.75054926008369771</v>
      </c>
      <c r="J309" s="49">
        <f t="shared" si="12"/>
        <v>-0.63886199294103663</v>
      </c>
      <c r="K309" s="6">
        <f t="shared" si="13"/>
        <v>-1.375517140494487</v>
      </c>
    </row>
    <row r="310" spans="2:11" x14ac:dyDescent="0.35">
      <c r="B310">
        <v>51</v>
      </c>
      <c r="C310" s="49">
        <v>125</v>
      </c>
      <c r="D310" s="49">
        <f t="shared" si="8"/>
        <v>101</v>
      </c>
      <c r="E310" s="49">
        <f t="shared" si="14"/>
        <v>-6.997401270872472E-2</v>
      </c>
      <c r="F310" s="49">
        <v>-6.997401270872472E-2</v>
      </c>
      <c r="G310" s="49">
        <f t="shared" si="9"/>
        <v>0.47210717188901541</v>
      </c>
      <c r="H310" s="49">
        <f t="shared" si="10"/>
        <v>0.47210717188901541</v>
      </c>
      <c r="I310" s="49">
        <f t="shared" si="11"/>
        <v>-0.75054926008369771</v>
      </c>
      <c r="J310" s="49">
        <f t="shared" si="12"/>
        <v>-0.63886199294103663</v>
      </c>
      <c r="K310" s="6">
        <f t="shared" si="13"/>
        <v>-1.4033053655549819</v>
      </c>
    </row>
    <row r="311" spans="2:11" x14ac:dyDescent="0.35">
      <c r="B311">
        <v>52</v>
      </c>
      <c r="C311" s="49">
        <v>125</v>
      </c>
      <c r="D311" s="49">
        <f t="shared" si="8"/>
        <v>103</v>
      </c>
      <c r="E311" s="49">
        <f t="shared" si="14"/>
        <v>-6.997401270872472E-2</v>
      </c>
      <c r="F311" s="49">
        <v>-6.997401270872472E-2</v>
      </c>
      <c r="G311" s="49">
        <f t="shared" si="9"/>
        <v>0.47210717188901541</v>
      </c>
      <c r="H311" s="49">
        <f t="shared" si="10"/>
        <v>0.47210717188901541</v>
      </c>
      <c r="I311" s="49">
        <f t="shared" si="11"/>
        <v>-0.75054926008369771</v>
      </c>
      <c r="J311" s="49">
        <f t="shared" si="12"/>
        <v>-0.63886199294103663</v>
      </c>
      <c r="K311" s="6">
        <f t="shared" si="13"/>
        <v>-1.4310935906154765</v>
      </c>
    </row>
    <row r="312" spans="2:11" x14ac:dyDescent="0.35">
      <c r="B312">
        <v>53</v>
      </c>
      <c r="C312" s="49">
        <v>126</v>
      </c>
      <c r="D312" s="49">
        <f t="shared" si="8"/>
        <v>105</v>
      </c>
      <c r="E312" s="49">
        <f t="shared" si="14"/>
        <v>1.1391118347931986E-2</v>
      </c>
      <c r="F312" s="49">
        <v>-6.997401270872472E-2</v>
      </c>
      <c r="G312" s="49">
        <f t="shared" si="9"/>
        <v>0.50454430045359788</v>
      </c>
      <c r="H312" s="49">
        <f t="shared" si="10"/>
        <v>0.47210717188901541</v>
      </c>
      <c r="I312" s="49">
        <f t="shared" si="11"/>
        <v>-0.68409963243190897</v>
      </c>
      <c r="J312" s="49">
        <f t="shared" si="12"/>
        <v>-0.63886199294103663</v>
      </c>
      <c r="K312" s="6">
        <f t="shared" si="13"/>
        <v>-1.3891097066415929</v>
      </c>
    </row>
    <row r="313" spans="2:11" x14ac:dyDescent="0.35">
      <c r="B313">
        <v>54</v>
      </c>
      <c r="C313" s="49">
        <v>126</v>
      </c>
      <c r="D313" s="49">
        <f t="shared" si="8"/>
        <v>107</v>
      </c>
      <c r="E313" s="49">
        <f t="shared" si="14"/>
        <v>1.1391118347931986E-2</v>
      </c>
      <c r="F313" s="49">
        <v>-6.997401270872472E-2</v>
      </c>
      <c r="G313" s="49">
        <f t="shared" si="9"/>
        <v>0.50454430045359788</v>
      </c>
      <c r="H313" s="49">
        <f t="shared" si="10"/>
        <v>0.47210717188901541</v>
      </c>
      <c r="I313" s="49">
        <f t="shared" si="11"/>
        <v>-0.68409963243190897</v>
      </c>
      <c r="J313" s="49">
        <f t="shared" si="12"/>
        <v>-0.63886199294103663</v>
      </c>
      <c r="K313" s="6">
        <f t="shared" si="13"/>
        <v>-1.415568939149052</v>
      </c>
    </row>
    <row r="314" spans="2:11" x14ac:dyDescent="0.35">
      <c r="B314">
        <v>55</v>
      </c>
      <c r="C314" s="49">
        <v>126</v>
      </c>
      <c r="D314" s="49">
        <f t="shared" si="8"/>
        <v>109</v>
      </c>
      <c r="E314" s="49">
        <f t="shared" si="14"/>
        <v>1.1391118347931986E-2</v>
      </c>
      <c r="F314" s="49">
        <v>-6.997401270872472E-2</v>
      </c>
      <c r="G314" s="49">
        <f t="shared" si="9"/>
        <v>0.50454430045359788</v>
      </c>
      <c r="H314" s="49">
        <f t="shared" si="10"/>
        <v>0.47210717188901541</v>
      </c>
      <c r="I314" s="49">
        <f t="shared" si="11"/>
        <v>-0.68409963243190897</v>
      </c>
      <c r="J314" s="49">
        <f t="shared" si="12"/>
        <v>-0.63886199294103663</v>
      </c>
      <c r="K314" s="6">
        <f>(1/100)*D314*(I314+J314)</f>
        <v>-1.4420281716565109</v>
      </c>
    </row>
    <row r="315" spans="2:11" x14ac:dyDescent="0.35">
      <c r="B315">
        <v>56</v>
      </c>
      <c r="C315" s="49">
        <v>127</v>
      </c>
      <c r="D315" s="49">
        <f t="shared" si="8"/>
        <v>111</v>
      </c>
      <c r="E315" s="49">
        <f t="shared" si="14"/>
        <v>9.2756249404588695E-2</v>
      </c>
      <c r="F315" s="49">
        <v>-0.15133914376538143</v>
      </c>
      <c r="G315" s="49">
        <f t="shared" si="9"/>
        <v>0.53695139549019533</v>
      </c>
      <c r="H315" s="49">
        <f t="shared" si="10"/>
        <v>0.43985409630417621</v>
      </c>
      <c r="I315" s="49">
        <f t="shared" si="11"/>
        <v>-0.62184769976109999</v>
      </c>
      <c r="J315" s="49">
        <f t="shared" si="12"/>
        <v>-0.57955798687422544</v>
      </c>
      <c r="K315" s="6">
        <f t="shared" si="13"/>
        <v>-1.3335603121652113</v>
      </c>
    </row>
    <row r="316" spans="2:11" x14ac:dyDescent="0.35">
      <c r="B316">
        <v>57</v>
      </c>
      <c r="C316" s="49">
        <v>127</v>
      </c>
      <c r="D316" s="49">
        <f t="shared" si="8"/>
        <v>113</v>
      </c>
      <c r="E316" s="49">
        <f t="shared" si="14"/>
        <v>9.2756249404588695E-2</v>
      </c>
      <c r="F316" s="49">
        <v>-0.15133914376538143</v>
      </c>
      <c r="G316" s="49">
        <f t="shared" si="9"/>
        <v>0.53695139549019533</v>
      </c>
      <c r="H316" s="49">
        <f t="shared" si="10"/>
        <v>0.43985409630417621</v>
      </c>
      <c r="I316" s="49">
        <f t="shared" si="11"/>
        <v>-0.62184769976109999</v>
      </c>
      <c r="J316" s="49">
        <f t="shared" si="12"/>
        <v>-0.57955798687422544</v>
      </c>
      <c r="K316" s="6">
        <f t="shared" si="13"/>
        <v>-1.3575884258979178</v>
      </c>
    </row>
    <row r="317" spans="2:11" x14ac:dyDescent="0.35">
      <c r="B317">
        <v>58</v>
      </c>
      <c r="C317" s="49">
        <v>127</v>
      </c>
      <c r="D317" s="49">
        <f t="shared" si="8"/>
        <v>115</v>
      </c>
      <c r="E317" s="49">
        <f t="shared" si="14"/>
        <v>9.2756249404588695E-2</v>
      </c>
      <c r="F317" s="49">
        <v>-0.23270427482203812</v>
      </c>
      <c r="G317" s="49">
        <f t="shared" si="9"/>
        <v>0.53695139549019533</v>
      </c>
      <c r="H317" s="49">
        <f t="shared" si="10"/>
        <v>0.40799552475454948</v>
      </c>
      <c r="I317" s="49">
        <f t="shared" si="11"/>
        <v>-0.62184769976109999</v>
      </c>
      <c r="J317" s="49">
        <f t="shared" si="12"/>
        <v>-0.52424108459047047</v>
      </c>
      <c r="K317" s="6">
        <f t="shared" si="13"/>
        <v>-1.3180021020043062</v>
      </c>
    </row>
    <row r="318" spans="2:11" x14ac:dyDescent="0.35">
      <c r="B318">
        <v>59</v>
      </c>
      <c r="C318" s="49">
        <v>128</v>
      </c>
      <c r="D318" s="49">
        <f t="shared" si="8"/>
        <v>117</v>
      </c>
      <c r="E318" s="49">
        <f t="shared" si="14"/>
        <v>0.1741213804612454</v>
      </c>
      <c r="F318" s="49">
        <v>-0.23270427482203812</v>
      </c>
      <c r="G318" s="49">
        <f t="shared" si="9"/>
        <v>0.56911496465995293</v>
      </c>
      <c r="H318" s="49">
        <f t="shared" si="10"/>
        <v>0.40799552475454948</v>
      </c>
      <c r="I318" s="49">
        <f t="shared" si="11"/>
        <v>-0.56367281841047545</v>
      </c>
      <c r="J318" s="49">
        <f t="shared" si="12"/>
        <v>-0.52424108459047047</v>
      </c>
      <c r="K318" s="6">
        <f t="shared" si="13"/>
        <v>-1.2728592665111067</v>
      </c>
    </row>
    <row r="319" spans="2:11" x14ac:dyDescent="0.35">
      <c r="B319">
        <v>60</v>
      </c>
      <c r="C319" s="49">
        <v>128</v>
      </c>
      <c r="D319" s="49">
        <f t="shared" si="8"/>
        <v>119</v>
      </c>
      <c r="E319" s="49">
        <f t="shared" si="14"/>
        <v>0.1741213804612454</v>
      </c>
      <c r="F319" s="49">
        <v>-0.31406940587869481</v>
      </c>
      <c r="G319" s="49">
        <f t="shared" si="9"/>
        <v>0.56911496465995293</v>
      </c>
      <c r="H319" s="49">
        <f t="shared" si="10"/>
        <v>0.37673416263974435</v>
      </c>
      <c r="I319" s="49">
        <f t="shared" si="11"/>
        <v>-0.56367281841047545</v>
      </c>
      <c r="J319" s="49">
        <f t="shared" si="12"/>
        <v>-0.47278214597431728</v>
      </c>
      <c r="K319" s="6">
        <f t="shared" si="13"/>
        <v>-1.2333814076179033</v>
      </c>
    </row>
    <row r="320" spans="2:11" x14ac:dyDescent="0.35">
      <c r="B320">
        <v>61</v>
      </c>
      <c r="C320" s="49">
        <v>128</v>
      </c>
      <c r="D320" s="49">
        <f t="shared" si="8"/>
        <v>121</v>
      </c>
      <c r="E320" s="49">
        <f t="shared" si="14"/>
        <v>0.1741213804612454</v>
      </c>
      <c r="F320" s="49">
        <v>-0.39543453693535152</v>
      </c>
      <c r="G320" s="49">
        <f t="shared" si="9"/>
        <v>0.56911496465995293</v>
      </c>
      <c r="H320" s="49">
        <f t="shared" si="10"/>
        <v>0.34626111240351193</v>
      </c>
      <c r="I320" s="49">
        <f t="shared" si="11"/>
        <v>-0.56367281841047545</v>
      </c>
      <c r="J320" s="49">
        <f t="shared" si="12"/>
        <v>-0.42504726168783352</v>
      </c>
      <c r="K320" s="6">
        <f t="shared" si="13"/>
        <v>-1.1963512969189538</v>
      </c>
    </row>
    <row r="321" spans="2:11" x14ac:dyDescent="0.35">
      <c r="B321">
        <v>62</v>
      </c>
      <c r="C321" s="49">
        <v>129</v>
      </c>
      <c r="D321" s="49">
        <f t="shared" si="8"/>
        <v>123</v>
      </c>
      <c r="E321" s="49">
        <f t="shared" si="14"/>
        <v>0.25548651151790208</v>
      </c>
      <c r="F321" s="49">
        <v>-0.39543453693535152</v>
      </c>
      <c r="G321" s="49">
        <f t="shared" si="9"/>
        <v>0.60082631986583701</v>
      </c>
      <c r="H321" s="49">
        <f t="shared" si="10"/>
        <v>0.34626111240351193</v>
      </c>
      <c r="I321" s="49">
        <f t="shared" si="11"/>
        <v>-0.50944937145940405</v>
      </c>
      <c r="J321" s="49">
        <f t="shared" si="12"/>
        <v>-0.42504726168783352</v>
      </c>
      <c r="K321" s="6">
        <f t="shared" si="13"/>
        <v>-1.1494308587711022</v>
      </c>
    </row>
    <row r="322" spans="2:11" x14ac:dyDescent="0.35">
      <c r="B322">
        <v>63</v>
      </c>
      <c r="C322" s="49">
        <v>129</v>
      </c>
      <c r="D322" s="49">
        <f t="shared" si="8"/>
        <v>125</v>
      </c>
      <c r="E322" s="49">
        <f t="shared" si="14"/>
        <v>0.25548651151790208</v>
      </c>
      <c r="F322" s="49">
        <v>-0.39543453693535152</v>
      </c>
      <c r="G322" s="49">
        <f t="shared" si="9"/>
        <v>0.60082631986583701</v>
      </c>
      <c r="H322" s="49">
        <f t="shared" si="10"/>
        <v>0.34626111240351193</v>
      </c>
      <c r="I322" s="49">
        <f t="shared" si="11"/>
        <v>-0.50944937145940405</v>
      </c>
      <c r="J322" s="49">
        <f t="shared" si="12"/>
        <v>-0.42504726168783352</v>
      </c>
      <c r="K322" s="6">
        <f t="shared" si="13"/>
        <v>-1.1681207914340468</v>
      </c>
    </row>
    <row r="323" spans="2:11" x14ac:dyDescent="0.35">
      <c r="B323">
        <v>64</v>
      </c>
      <c r="C323" s="49">
        <v>129</v>
      </c>
      <c r="D323" s="49">
        <f t="shared" si="8"/>
        <v>127</v>
      </c>
      <c r="E323" s="49">
        <f t="shared" si="14"/>
        <v>0.25548651151790208</v>
      </c>
      <c r="F323" s="49">
        <v>-0.39543453693535152</v>
      </c>
      <c r="G323" s="49">
        <f t="shared" si="9"/>
        <v>0.60082631986583701</v>
      </c>
      <c r="H323" s="49">
        <f t="shared" si="10"/>
        <v>0.34626111240351193</v>
      </c>
      <c r="I323" s="49">
        <f t="shared" si="11"/>
        <v>-0.50944937145940405</v>
      </c>
      <c r="J323" s="49">
        <f t="shared" si="12"/>
        <v>-0.42504726168783352</v>
      </c>
      <c r="K323" s="6">
        <f t="shared" si="13"/>
        <v>-1.1868107240969916</v>
      </c>
    </row>
    <row r="324" spans="2:11" x14ac:dyDescent="0.35">
      <c r="B324">
        <v>65</v>
      </c>
      <c r="C324" s="49">
        <v>129</v>
      </c>
      <c r="D324" s="49">
        <f t="shared" si="8"/>
        <v>129</v>
      </c>
      <c r="E324" s="49">
        <f t="shared" si="14"/>
        <v>0.25548651151790208</v>
      </c>
      <c r="F324" s="49">
        <v>-0.39543453693535152</v>
      </c>
      <c r="G324" s="49">
        <f t="shared" si="9"/>
        <v>0.60082631986583701</v>
      </c>
      <c r="H324" s="49">
        <f t="shared" si="10"/>
        <v>0.34626111240351193</v>
      </c>
      <c r="I324" s="49">
        <f t="shared" si="11"/>
        <v>-0.50944937145940405</v>
      </c>
      <c r="J324" s="49">
        <f t="shared" si="12"/>
        <v>-0.42504726168783352</v>
      </c>
      <c r="K324" s="6">
        <f t="shared" si="13"/>
        <v>-1.2055006567599365</v>
      </c>
    </row>
    <row r="325" spans="2:11" x14ac:dyDescent="0.35">
      <c r="B325">
        <v>66</v>
      </c>
      <c r="C325" s="49">
        <v>130</v>
      </c>
      <c r="D325" s="49">
        <f t="shared" ref="D325:D359" si="15">2*B325-1</f>
        <v>131</v>
      </c>
      <c r="E325" s="49">
        <f t="shared" ref="E325:E359" si="16">(C325-$P$261)/$P$262</f>
        <v>0.3368516425745588</v>
      </c>
      <c r="F325" s="49">
        <v>-0.39543453693535152</v>
      </c>
      <c r="G325" s="49">
        <f t="shared" ref="G325:G359" si="17">NORMSDIST(E325)</f>
        <v>0.63188562971009565</v>
      </c>
      <c r="H325" s="49">
        <f t="shared" ref="H325:H358" si="18">NORMSDIST(F325)</f>
        <v>0.34626111240351193</v>
      </c>
      <c r="I325" s="49">
        <f t="shared" ref="I325:I358" si="19">LN(G325)</f>
        <v>-0.45904686686012114</v>
      </c>
      <c r="J325" s="49">
        <f t="shared" ref="J325:J358" si="20">LN(1-H325)</f>
        <v>-0.42504726168783352</v>
      </c>
      <c r="K325" s="6">
        <f t="shared" ref="K325:K358" si="21">(1/100)*D325*(I325+J325)</f>
        <v>-1.1581633083978207</v>
      </c>
    </row>
    <row r="326" spans="2:11" x14ac:dyDescent="0.35">
      <c r="B326">
        <v>67</v>
      </c>
      <c r="C326" s="49">
        <v>130</v>
      </c>
      <c r="D326" s="49">
        <f t="shared" si="15"/>
        <v>133</v>
      </c>
      <c r="E326" s="49">
        <f t="shared" si="16"/>
        <v>0.3368516425745588</v>
      </c>
      <c r="F326" s="49">
        <v>-0.39543453693535152</v>
      </c>
      <c r="G326" s="49">
        <f t="shared" si="17"/>
        <v>0.63188562971009565</v>
      </c>
      <c r="H326" s="49">
        <f t="shared" si="18"/>
        <v>0.34626111240351193</v>
      </c>
      <c r="I326" s="49">
        <f t="shared" si="19"/>
        <v>-0.45904686686012114</v>
      </c>
      <c r="J326" s="49">
        <f t="shared" si="20"/>
        <v>-0.42504726168783352</v>
      </c>
      <c r="K326" s="6">
        <f t="shared" si="21"/>
        <v>-1.1758451909687797</v>
      </c>
    </row>
    <row r="327" spans="2:11" x14ac:dyDescent="0.35">
      <c r="B327">
        <v>68</v>
      </c>
      <c r="C327" s="49">
        <v>131</v>
      </c>
      <c r="D327" s="49">
        <f t="shared" si="15"/>
        <v>135</v>
      </c>
      <c r="E327" s="49">
        <f t="shared" si="16"/>
        <v>0.41821677363121551</v>
      </c>
      <c r="F327" s="49">
        <v>-0.39543453693535152</v>
      </c>
      <c r="G327" s="49">
        <f t="shared" si="17"/>
        <v>0.66210568349243171</v>
      </c>
      <c r="H327" s="49">
        <f t="shared" si="18"/>
        <v>0.34626111240351193</v>
      </c>
      <c r="I327" s="49">
        <f t="shared" si="19"/>
        <v>-0.41233009304886242</v>
      </c>
      <c r="J327" s="49">
        <f t="shared" si="20"/>
        <v>-0.42504726168783352</v>
      </c>
      <c r="K327" s="6">
        <f t="shared" si="21"/>
        <v>-1.1304594288945395</v>
      </c>
    </row>
    <row r="328" spans="2:11" x14ac:dyDescent="0.35">
      <c r="B328">
        <v>69</v>
      </c>
      <c r="C328" s="49">
        <v>131</v>
      </c>
      <c r="D328" s="49">
        <f t="shared" si="15"/>
        <v>137</v>
      </c>
      <c r="E328" s="49">
        <f t="shared" si="16"/>
        <v>0.41821677363121551</v>
      </c>
      <c r="F328" s="49">
        <v>-0.39543453693535152</v>
      </c>
      <c r="G328" s="49">
        <f t="shared" si="17"/>
        <v>0.66210568349243171</v>
      </c>
      <c r="H328" s="49">
        <f t="shared" si="18"/>
        <v>0.34626111240351193</v>
      </c>
      <c r="I328" s="49">
        <f t="shared" si="19"/>
        <v>-0.41233009304886242</v>
      </c>
      <c r="J328" s="49">
        <f t="shared" si="20"/>
        <v>-0.42504726168783352</v>
      </c>
      <c r="K328" s="6">
        <f t="shared" si="21"/>
        <v>-1.1472069759892736</v>
      </c>
    </row>
    <row r="329" spans="2:11" x14ac:dyDescent="0.35">
      <c r="B329">
        <v>70</v>
      </c>
      <c r="C329" s="49">
        <v>131</v>
      </c>
      <c r="D329" s="49">
        <f t="shared" si="15"/>
        <v>139</v>
      </c>
      <c r="E329" s="49">
        <f t="shared" si="16"/>
        <v>0.41821677363121551</v>
      </c>
      <c r="F329" s="49">
        <v>-0.39543453693535152</v>
      </c>
      <c r="G329" s="49">
        <f t="shared" si="17"/>
        <v>0.66210568349243171</v>
      </c>
      <c r="H329" s="49">
        <f t="shared" si="18"/>
        <v>0.34626111240351193</v>
      </c>
      <c r="I329" s="49">
        <f t="shared" si="19"/>
        <v>-0.41233009304886242</v>
      </c>
      <c r="J329" s="49">
        <f t="shared" si="20"/>
        <v>-0.42504726168783352</v>
      </c>
      <c r="K329" s="6">
        <f t="shared" si="21"/>
        <v>-1.1639545230840074</v>
      </c>
    </row>
    <row r="330" spans="2:11" x14ac:dyDescent="0.35">
      <c r="B330">
        <v>71</v>
      </c>
      <c r="C330" s="49">
        <v>132</v>
      </c>
      <c r="D330" s="49">
        <f t="shared" si="15"/>
        <v>141</v>
      </c>
      <c r="E330" s="49">
        <f t="shared" si="16"/>
        <v>0.49958190468787222</v>
      </c>
      <c r="F330" s="49">
        <v>-0.47679966799200824</v>
      </c>
      <c r="G330" s="49">
        <f t="shared" si="17"/>
        <v>0.69131524902896768</v>
      </c>
      <c r="H330" s="49">
        <f t="shared" si="18"/>
        <v>0.31675239108829534</v>
      </c>
      <c r="I330" s="49">
        <f t="shared" si="19"/>
        <v>-0.36915933779168014</v>
      </c>
      <c r="J330" s="49">
        <f t="shared" si="20"/>
        <v>-0.38089795376046426</v>
      </c>
      <c r="K330" s="6">
        <f t="shared" si="21"/>
        <v>-1.0575807810885236</v>
      </c>
    </row>
    <row r="331" spans="2:11" x14ac:dyDescent="0.35">
      <c r="B331">
        <v>72</v>
      </c>
      <c r="C331" s="49">
        <v>134</v>
      </c>
      <c r="D331" s="49">
        <f t="shared" si="15"/>
        <v>143</v>
      </c>
      <c r="E331" s="49">
        <f t="shared" si="16"/>
        <v>0.66231216680118565</v>
      </c>
      <c r="F331" s="49">
        <v>-0.47679966799200824</v>
      </c>
      <c r="G331" s="49">
        <f t="shared" si="17"/>
        <v>0.74611440951728658</v>
      </c>
      <c r="H331" s="49">
        <f t="shared" si="18"/>
        <v>0.31675239108829534</v>
      </c>
      <c r="I331" s="49">
        <f t="shared" si="19"/>
        <v>-0.29287632657323559</v>
      </c>
      <c r="J331" s="49">
        <f t="shared" si="20"/>
        <v>-0.38089795376046426</v>
      </c>
      <c r="K331" s="6">
        <f t="shared" si="21"/>
        <v>-0.96349722087719081</v>
      </c>
    </row>
    <row r="332" spans="2:11" x14ac:dyDescent="0.35">
      <c r="B332">
        <v>73</v>
      </c>
      <c r="C332" s="49">
        <v>134</v>
      </c>
      <c r="D332" s="49">
        <f t="shared" si="15"/>
        <v>145</v>
      </c>
      <c r="E332" s="49">
        <f t="shared" si="16"/>
        <v>0.66231216680118565</v>
      </c>
      <c r="F332" s="49">
        <v>-0.47679966799200824</v>
      </c>
      <c r="G332" s="49">
        <f t="shared" si="17"/>
        <v>0.74611440951728658</v>
      </c>
      <c r="H332" s="49">
        <f t="shared" si="18"/>
        <v>0.31675239108829534</v>
      </c>
      <c r="I332" s="49">
        <f t="shared" si="19"/>
        <v>-0.29287632657323559</v>
      </c>
      <c r="J332" s="49">
        <f t="shared" si="20"/>
        <v>-0.38089795376046426</v>
      </c>
      <c r="K332" s="6">
        <f t="shared" si="21"/>
        <v>-0.97697270648386481</v>
      </c>
    </row>
    <row r="333" spans="2:11" x14ac:dyDescent="0.35">
      <c r="B333">
        <v>74</v>
      </c>
      <c r="C333" s="49">
        <v>135</v>
      </c>
      <c r="D333" s="49">
        <f t="shared" si="15"/>
        <v>147</v>
      </c>
      <c r="E333" s="49">
        <f t="shared" si="16"/>
        <v>0.74367729785784231</v>
      </c>
      <c r="F333" s="49">
        <v>-0.55816479904866489</v>
      </c>
      <c r="G333" s="49">
        <f t="shared" si="17"/>
        <v>0.77146413650775536</v>
      </c>
      <c r="H333" s="49">
        <f t="shared" si="18"/>
        <v>0.28836592777961911</v>
      </c>
      <c r="I333" s="49">
        <f t="shared" si="19"/>
        <v>-0.25946509366736614</v>
      </c>
      <c r="J333" s="49">
        <f t="shared" si="20"/>
        <v>-0.34019144319509648</v>
      </c>
      <c r="K333" s="6">
        <f t="shared" si="21"/>
        <v>-0.88149510918782015</v>
      </c>
    </row>
    <row r="334" spans="2:11" x14ac:dyDescent="0.35">
      <c r="B334">
        <v>75</v>
      </c>
      <c r="C334" s="49">
        <v>135</v>
      </c>
      <c r="D334" s="49">
        <f t="shared" si="15"/>
        <v>149</v>
      </c>
      <c r="E334" s="49">
        <f t="shared" si="16"/>
        <v>0.74367729785784231</v>
      </c>
      <c r="F334" s="49">
        <v>-0.63952993010532166</v>
      </c>
      <c r="G334" s="49">
        <f t="shared" si="17"/>
        <v>0.77146413650775536</v>
      </c>
      <c r="H334" s="49">
        <f t="shared" si="18"/>
        <v>0.26123912465861598</v>
      </c>
      <c r="I334" s="49">
        <f t="shared" si="19"/>
        <v>-0.25946509366736614</v>
      </c>
      <c r="J334" s="49">
        <f t="shared" si="20"/>
        <v>-0.30278098909589291</v>
      </c>
      <c r="K334" s="6">
        <f t="shared" si="21"/>
        <v>-0.837746663317256</v>
      </c>
    </row>
    <row r="335" spans="2:11" x14ac:dyDescent="0.35">
      <c r="B335">
        <v>76</v>
      </c>
      <c r="C335" s="49">
        <v>135</v>
      </c>
      <c r="D335" s="49">
        <f t="shared" si="15"/>
        <v>151</v>
      </c>
      <c r="E335" s="49">
        <f t="shared" si="16"/>
        <v>0.74367729785784231</v>
      </c>
      <c r="F335" s="49">
        <v>-0.63952993010532166</v>
      </c>
      <c r="G335" s="49">
        <f t="shared" si="17"/>
        <v>0.77146413650775536</v>
      </c>
      <c r="H335" s="49">
        <f t="shared" si="18"/>
        <v>0.26123912465861598</v>
      </c>
      <c r="I335" s="49">
        <f t="shared" si="19"/>
        <v>-0.25946509366736614</v>
      </c>
      <c r="J335" s="49">
        <f t="shared" si="20"/>
        <v>-0.30278098909589291</v>
      </c>
      <c r="K335" s="6">
        <f t="shared" si="21"/>
        <v>-0.84899158497252114</v>
      </c>
    </row>
    <row r="336" spans="2:11" x14ac:dyDescent="0.35">
      <c r="B336">
        <v>77</v>
      </c>
      <c r="C336" s="49">
        <v>136</v>
      </c>
      <c r="D336" s="49">
        <f t="shared" si="15"/>
        <v>153</v>
      </c>
      <c r="E336" s="49">
        <f t="shared" si="16"/>
        <v>0.82504242891449908</v>
      </c>
      <c r="F336" s="49">
        <v>-0.63952993010532166</v>
      </c>
      <c r="G336" s="49">
        <f t="shared" si="17"/>
        <v>0.79532624859167911</v>
      </c>
      <c r="H336" s="49">
        <f t="shared" si="18"/>
        <v>0.26123912465861598</v>
      </c>
      <c r="I336" s="49">
        <f t="shared" si="19"/>
        <v>-0.22900287292181884</v>
      </c>
      <c r="J336" s="49">
        <f t="shared" si="20"/>
        <v>-0.30278098909589291</v>
      </c>
      <c r="K336" s="6">
        <f t="shared" si="21"/>
        <v>-0.81362930888709906</v>
      </c>
    </row>
    <row r="337" spans="2:11" x14ac:dyDescent="0.35">
      <c r="B337">
        <v>78</v>
      </c>
      <c r="C337" s="49">
        <v>136</v>
      </c>
      <c r="D337" s="49">
        <f t="shared" si="15"/>
        <v>155</v>
      </c>
      <c r="E337" s="49">
        <f t="shared" si="16"/>
        <v>0.82504242891449908</v>
      </c>
      <c r="F337" s="49">
        <v>-0.72089506116197832</v>
      </c>
      <c r="G337" s="49">
        <f t="shared" si="17"/>
        <v>0.79532624859167911</v>
      </c>
      <c r="H337" s="49">
        <f t="shared" si="18"/>
        <v>0.23548704087693645</v>
      </c>
      <c r="I337" s="49">
        <f t="shared" si="19"/>
        <v>-0.22900287292181884</v>
      </c>
      <c r="J337" s="49">
        <f t="shared" si="20"/>
        <v>-0.26851630264738374</v>
      </c>
      <c r="K337" s="6">
        <f t="shared" si="21"/>
        <v>-0.77115472213226399</v>
      </c>
    </row>
    <row r="338" spans="2:11" x14ac:dyDescent="0.35">
      <c r="B338">
        <v>79</v>
      </c>
      <c r="C338" s="49">
        <v>137</v>
      </c>
      <c r="D338" s="49">
        <f t="shared" si="15"/>
        <v>157</v>
      </c>
      <c r="E338" s="49">
        <f t="shared" si="16"/>
        <v>0.90640755997115574</v>
      </c>
      <c r="F338" s="49">
        <v>-0.72089506116197832</v>
      </c>
      <c r="G338" s="49">
        <f t="shared" si="17"/>
        <v>0.81763991359257526</v>
      </c>
      <c r="H338" s="49">
        <f t="shared" si="18"/>
        <v>0.23548704087693645</v>
      </c>
      <c r="I338" s="49">
        <f t="shared" si="19"/>
        <v>-0.20133324272942385</v>
      </c>
      <c r="J338" s="49">
        <f t="shared" si="20"/>
        <v>-0.26851630264738374</v>
      </c>
      <c r="K338" s="6">
        <f t="shared" si="21"/>
        <v>-0.7376637862415879</v>
      </c>
    </row>
    <row r="339" spans="2:11" x14ac:dyDescent="0.35">
      <c r="B339">
        <v>80</v>
      </c>
      <c r="C339" s="49">
        <v>138</v>
      </c>
      <c r="D339" s="49">
        <f t="shared" si="15"/>
        <v>159</v>
      </c>
      <c r="E339" s="49">
        <f t="shared" si="16"/>
        <v>0.9877726910278124</v>
      </c>
      <c r="F339" s="49">
        <v>-0.80226019221863509</v>
      </c>
      <c r="G339" s="49">
        <f t="shared" si="17"/>
        <v>0.83836800754063401</v>
      </c>
      <c r="H339" s="49">
        <f t="shared" si="18"/>
        <v>0.2112012321422462</v>
      </c>
      <c r="I339" s="49">
        <f t="shared" si="19"/>
        <v>-0.17629812508828488</v>
      </c>
      <c r="J339" s="49">
        <f t="shared" si="20"/>
        <v>-0.23724403774138952</v>
      </c>
      <c r="K339" s="6">
        <f t="shared" si="21"/>
        <v>-0.65753203889918233</v>
      </c>
    </row>
    <row r="340" spans="2:11" x14ac:dyDescent="0.35">
      <c r="B340">
        <v>81</v>
      </c>
      <c r="C340" s="49">
        <v>138</v>
      </c>
      <c r="D340" s="49">
        <f t="shared" si="15"/>
        <v>161</v>
      </c>
      <c r="E340" s="49">
        <f t="shared" si="16"/>
        <v>0.9877726910278124</v>
      </c>
      <c r="F340" s="49">
        <v>-0.88362532327529175</v>
      </c>
      <c r="G340" s="49">
        <f t="shared" si="17"/>
        <v>0.83836800754063401</v>
      </c>
      <c r="H340" s="49">
        <f t="shared" si="18"/>
        <v>0.18844925217772968</v>
      </c>
      <c r="I340" s="49">
        <f t="shared" si="19"/>
        <v>-0.17629812508828488</v>
      </c>
      <c r="J340" s="49">
        <f t="shared" si="20"/>
        <v>-0.20880835815742585</v>
      </c>
      <c r="K340" s="6">
        <f t="shared" si="21"/>
        <v>-0.62002143802559428</v>
      </c>
    </row>
    <row r="341" spans="2:11" x14ac:dyDescent="0.35">
      <c r="B341">
        <v>82</v>
      </c>
      <c r="C341" s="49">
        <v>138</v>
      </c>
      <c r="D341" s="49">
        <f t="shared" si="15"/>
        <v>163</v>
      </c>
      <c r="E341" s="49">
        <f t="shared" si="16"/>
        <v>0.9877726910278124</v>
      </c>
      <c r="F341" s="49">
        <v>-0.88362532327529175</v>
      </c>
      <c r="G341" s="49">
        <f t="shared" si="17"/>
        <v>0.83836800754063401</v>
      </c>
      <c r="H341" s="49">
        <f t="shared" si="18"/>
        <v>0.18844925217772968</v>
      </c>
      <c r="I341" s="49">
        <f t="shared" si="19"/>
        <v>-0.17629812508828488</v>
      </c>
      <c r="J341" s="49">
        <f t="shared" si="20"/>
        <v>-0.20880835815742585</v>
      </c>
      <c r="K341" s="6">
        <f t="shared" si="21"/>
        <v>-0.62772356769050852</v>
      </c>
    </row>
    <row r="342" spans="2:11" x14ac:dyDescent="0.35">
      <c r="B342">
        <v>83</v>
      </c>
      <c r="C342" s="49">
        <v>138</v>
      </c>
      <c r="D342" s="49">
        <f t="shared" si="15"/>
        <v>165</v>
      </c>
      <c r="E342" s="49">
        <f t="shared" si="16"/>
        <v>0.9877726910278124</v>
      </c>
      <c r="F342" s="49">
        <v>-0.96499045433194852</v>
      </c>
      <c r="G342" s="49">
        <f t="shared" si="17"/>
        <v>0.83836800754063401</v>
      </c>
      <c r="H342" s="49">
        <f t="shared" si="18"/>
        <v>0.16727479648335439</v>
      </c>
      <c r="I342" s="49">
        <f t="shared" si="19"/>
        <v>-0.17629812508828488</v>
      </c>
      <c r="J342" s="49">
        <f t="shared" si="20"/>
        <v>-0.18305157897534233</v>
      </c>
      <c r="K342" s="6">
        <f t="shared" si="21"/>
        <v>-0.59292701170498496</v>
      </c>
    </row>
    <row r="343" spans="2:11" x14ac:dyDescent="0.35">
      <c r="B343">
        <v>84</v>
      </c>
      <c r="C343" s="49">
        <v>139</v>
      </c>
      <c r="D343" s="49">
        <f t="shared" si="15"/>
        <v>167</v>
      </c>
      <c r="E343" s="49">
        <f t="shared" si="16"/>
        <v>1.0691378220844692</v>
      </c>
      <c r="F343" s="49">
        <v>-0.96499045433194852</v>
      </c>
      <c r="G343" s="49">
        <f t="shared" si="17"/>
        <v>0.85749621443003066</v>
      </c>
      <c r="H343" s="49">
        <f t="shared" si="18"/>
        <v>0.16727479648335439</v>
      </c>
      <c r="I343" s="49">
        <f t="shared" si="19"/>
        <v>-0.15373851461064308</v>
      </c>
      <c r="J343" s="49">
        <f t="shared" si="20"/>
        <v>-0.18305157897534233</v>
      </c>
      <c r="K343" s="6">
        <f t="shared" si="21"/>
        <v>-0.56243945628859571</v>
      </c>
    </row>
    <row r="344" spans="2:11" x14ac:dyDescent="0.35">
      <c r="B344">
        <v>85</v>
      </c>
      <c r="C344" s="49">
        <v>139</v>
      </c>
      <c r="D344" s="49">
        <f t="shared" si="15"/>
        <v>169</v>
      </c>
      <c r="E344" s="49">
        <f t="shared" si="16"/>
        <v>1.0691378220844692</v>
      </c>
      <c r="F344" s="49">
        <v>-1.1277207164452618</v>
      </c>
      <c r="G344" s="49">
        <f t="shared" si="17"/>
        <v>0.85749621443003066</v>
      </c>
      <c r="H344" s="49">
        <f t="shared" si="18"/>
        <v>0.129718942882841</v>
      </c>
      <c r="I344" s="49">
        <f t="shared" si="19"/>
        <v>-0.15373851461064308</v>
      </c>
      <c r="J344" s="49">
        <f t="shared" si="20"/>
        <v>-0.13893906534661235</v>
      </c>
      <c r="K344" s="6">
        <f t="shared" si="21"/>
        <v>-0.49462511012776161</v>
      </c>
    </row>
    <row r="345" spans="2:11" x14ac:dyDescent="0.35">
      <c r="B345">
        <v>86</v>
      </c>
      <c r="C345" s="49">
        <v>140</v>
      </c>
      <c r="D345" s="49">
        <f t="shared" si="15"/>
        <v>171</v>
      </c>
      <c r="E345" s="49">
        <f t="shared" si="16"/>
        <v>1.1505029531411259</v>
      </c>
      <c r="F345" s="49">
        <v>-1.1277207164452618</v>
      </c>
      <c r="G345" s="49">
        <f t="shared" si="17"/>
        <v>0.87503161070342095</v>
      </c>
      <c r="H345" s="49">
        <f t="shared" si="18"/>
        <v>0.129718942882841</v>
      </c>
      <c r="I345" s="49">
        <f t="shared" si="19"/>
        <v>-0.13349526675887419</v>
      </c>
      <c r="J345" s="49">
        <f t="shared" si="20"/>
        <v>-0.13893906534661235</v>
      </c>
      <c r="K345" s="6">
        <f t="shared" si="21"/>
        <v>-0.46586270790038192</v>
      </c>
    </row>
    <row r="346" spans="2:11" x14ac:dyDescent="0.35">
      <c r="B346">
        <v>87</v>
      </c>
      <c r="C346" s="49">
        <v>140</v>
      </c>
      <c r="D346" s="49">
        <f t="shared" si="15"/>
        <v>173</v>
      </c>
      <c r="E346" s="49">
        <f t="shared" si="16"/>
        <v>1.1505029531411259</v>
      </c>
      <c r="F346" s="49">
        <v>-1.1277207164452618</v>
      </c>
      <c r="G346" s="49">
        <f t="shared" si="17"/>
        <v>0.87503161070342095</v>
      </c>
      <c r="H346" s="49">
        <f t="shared" si="18"/>
        <v>0.129718942882841</v>
      </c>
      <c r="I346" s="49">
        <f t="shared" si="19"/>
        <v>-0.13349526675887419</v>
      </c>
      <c r="J346" s="49">
        <f t="shared" si="20"/>
        <v>-0.13893906534661235</v>
      </c>
      <c r="K346" s="6">
        <f t="shared" si="21"/>
        <v>-0.47131139454249166</v>
      </c>
    </row>
    <row r="347" spans="2:11" x14ac:dyDescent="0.35">
      <c r="B347">
        <v>88</v>
      </c>
      <c r="C347" s="49">
        <v>140</v>
      </c>
      <c r="D347" s="49">
        <f t="shared" si="15"/>
        <v>175</v>
      </c>
      <c r="E347" s="49">
        <f t="shared" si="16"/>
        <v>1.1505029531411259</v>
      </c>
      <c r="F347" s="49">
        <v>-1.2904509785585754</v>
      </c>
      <c r="G347" s="49">
        <f t="shared" si="17"/>
        <v>0.87503161070342095</v>
      </c>
      <c r="H347" s="49">
        <f t="shared" si="18"/>
        <v>9.8447060930206609E-2</v>
      </c>
      <c r="I347" s="49">
        <f t="shared" si="19"/>
        <v>-0.13349526675887419</v>
      </c>
      <c r="J347" s="49">
        <f t="shared" si="20"/>
        <v>-0.10363651474644632</v>
      </c>
      <c r="K347" s="6">
        <f t="shared" si="21"/>
        <v>-0.41498061763431088</v>
      </c>
    </row>
    <row r="348" spans="2:11" x14ac:dyDescent="0.35">
      <c r="B348">
        <v>89</v>
      </c>
      <c r="C348" s="49">
        <v>141</v>
      </c>
      <c r="D348" s="49">
        <f t="shared" si="15"/>
        <v>177</v>
      </c>
      <c r="E348" s="49">
        <f t="shared" si="16"/>
        <v>1.2318680841977825</v>
      </c>
      <c r="F348" s="49">
        <v>-1.2904509785585754</v>
      </c>
      <c r="G348" s="49">
        <f t="shared" si="17"/>
        <v>0.89100081736213743</v>
      </c>
      <c r="H348" s="49">
        <f t="shared" si="18"/>
        <v>9.8447060930206609E-2</v>
      </c>
      <c r="I348" s="49">
        <f t="shared" si="19"/>
        <v>-0.11540993415805892</v>
      </c>
      <c r="J348" s="49">
        <f t="shared" si="20"/>
        <v>-0.10363651474644632</v>
      </c>
      <c r="K348" s="6">
        <f t="shared" si="21"/>
        <v>-0.38771221456097432</v>
      </c>
    </row>
    <row r="349" spans="2:11" x14ac:dyDescent="0.35">
      <c r="B349">
        <v>90</v>
      </c>
      <c r="C349" s="49">
        <v>142</v>
      </c>
      <c r="D349" s="49">
        <f t="shared" si="15"/>
        <v>179</v>
      </c>
      <c r="E349" s="49">
        <f t="shared" si="16"/>
        <v>1.3132332152544393</v>
      </c>
      <c r="F349" s="49">
        <v>-1.2904509785585754</v>
      </c>
      <c r="G349" s="49">
        <f t="shared" si="17"/>
        <v>0.90544781260086271</v>
      </c>
      <c r="H349" s="49">
        <f t="shared" si="18"/>
        <v>9.8447060930206609E-2</v>
      </c>
      <c r="I349" s="49">
        <f t="shared" si="19"/>
        <v>-9.9325637112091331E-2</v>
      </c>
      <c r="J349" s="49">
        <f t="shared" si="20"/>
        <v>-0.10363651474644632</v>
      </c>
      <c r="K349" s="6">
        <f t="shared" si="21"/>
        <v>-0.36330225182678244</v>
      </c>
    </row>
    <row r="350" spans="2:11" x14ac:dyDescent="0.35">
      <c r="B350">
        <v>91</v>
      </c>
      <c r="C350" s="49">
        <v>142</v>
      </c>
      <c r="D350" s="49">
        <f t="shared" si="15"/>
        <v>181</v>
      </c>
      <c r="E350" s="49">
        <f t="shared" si="16"/>
        <v>1.3132332152544393</v>
      </c>
      <c r="F350" s="49">
        <v>-1.3718161096152319</v>
      </c>
      <c r="G350" s="49">
        <f t="shared" si="17"/>
        <v>0.90544781260086271</v>
      </c>
      <c r="H350" s="49">
        <f t="shared" si="18"/>
        <v>8.5060345480863817E-2</v>
      </c>
      <c r="I350" s="49">
        <f t="shared" si="19"/>
        <v>-9.9325637112091331E-2</v>
      </c>
      <c r="J350" s="49">
        <f t="shared" si="20"/>
        <v>-8.8897167226707707E-2</v>
      </c>
      <c r="K350" s="6">
        <f t="shared" si="21"/>
        <v>-0.34068327585322628</v>
      </c>
    </row>
    <row r="351" spans="2:11" x14ac:dyDescent="0.35">
      <c r="B351">
        <v>92</v>
      </c>
      <c r="C351" s="49">
        <v>143</v>
      </c>
      <c r="D351" s="49">
        <f t="shared" si="15"/>
        <v>183</v>
      </c>
      <c r="E351" s="49">
        <f t="shared" si="16"/>
        <v>1.394598346311096</v>
      </c>
      <c r="F351" s="49">
        <v>-1.4531812406718887</v>
      </c>
      <c r="G351" s="49">
        <f t="shared" si="17"/>
        <v>0.91843150297198117</v>
      </c>
      <c r="H351" s="49">
        <f t="shared" si="18"/>
        <v>7.3086719626750576E-2</v>
      </c>
      <c r="I351" s="49">
        <f t="shared" si="19"/>
        <v>-8.5087951988605776E-2</v>
      </c>
      <c r="J351" s="49">
        <f t="shared" si="20"/>
        <v>-7.5895266472653988E-2</v>
      </c>
      <c r="K351" s="6">
        <f t="shared" si="21"/>
        <v>-0.29459928978410538</v>
      </c>
    </row>
    <row r="352" spans="2:11" x14ac:dyDescent="0.35">
      <c r="B352">
        <v>93</v>
      </c>
      <c r="C352" s="49">
        <v>143</v>
      </c>
      <c r="D352" s="49">
        <f t="shared" si="15"/>
        <v>185</v>
      </c>
      <c r="E352" s="49">
        <f t="shared" si="16"/>
        <v>1.394598346311096</v>
      </c>
      <c r="F352" s="49">
        <v>-1.4531812406718887</v>
      </c>
      <c r="G352" s="49">
        <f t="shared" si="17"/>
        <v>0.91843150297198117</v>
      </c>
      <c r="H352" s="49">
        <f t="shared" si="18"/>
        <v>7.3086719626750576E-2</v>
      </c>
      <c r="I352" s="49">
        <f t="shared" si="19"/>
        <v>-8.5087951988605776E-2</v>
      </c>
      <c r="J352" s="49">
        <f t="shared" si="20"/>
        <v>-7.5895266472653988E-2</v>
      </c>
      <c r="K352" s="6">
        <f t="shared" si="21"/>
        <v>-0.2978189541533306</v>
      </c>
    </row>
    <row r="353" spans="2:21" x14ac:dyDescent="0.35">
      <c r="B353">
        <v>94</v>
      </c>
      <c r="C353" s="49">
        <v>143</v>
      </c>
      <c r="D353" s="49">
        <f t="shared" si="15"/>
        <v>187</v>
      </c>
      <c r="E353" s="49">
        <f t="shared" si="16"/>
        <v>1.394598346311096</v>
      </c>
      <c r="F353" s="49">
        <v>-1.4531812406718887</v>
      </c>
      <c r="G353" s="49">
        <f t="shared" si="17"/>
        <v>0.91843150297198117</v>
      </c>
      <c r="H353" s="49">
        <f t="shared" si="18"/>
        <v>7.3086719626750576E-2</v>
      </c>
      <c r="I353" s="49">
        <f t="shared" si="19"/>
        <v>-8.5087951988605776E-2</v>
      </c>
      <c r="J353" s="49">
        <f t="shared" si="20"/>
        <v>-7.5895266472653988E-2</v>
      </c>
      <c r="K353" s="6">
        <f t="shared" si="21"/>
        <v>-0.30103861852255576</v>
      </c>
    </row>
    <row r="354" spans="2:21" x14ac:dyDescent="0.35">
      <c r="B354">
        <v>95</v>
      </c>
      <c r="C354" s="49">
        <v>145</v>
      </c>
      <c r="D354" s="49">
        <f t="shared" si="15"/>
        <v>189</v>
      </c>
      <c r="E354" s="49">
        <f t="shared" si="16"/>
        <v>1.5573286084244093</v>
      </c>
      <c r="F354" s="49">
        <v>-1.5345463717285455</v>
      </c>
      <c r="G354" s="49">
        <f t="shared" si="17"/>
        <v>0.94030375676096234</v>
      </c>
      <c r="H354" s="49">
        <f t="shared" si="18"/>
        <v>6.2447647172868423E-2</v>
      </c>
      <c r="I354" s="49">
        <f t="shared" si="19"/>
        <v>-6.155231042796077E-2</v>
      </c>
      <c r="J354" s="49">
        <f t="shared" si="20"/>
        <v>-6.4482679681127322E-2</v>
      </c>
      <c r="K354" s="6">
        <f t="shared" si="21"/>
        <v>-0.23820613130617649</v>
      </c>
    </row>
    <row r="355" spans="2:21" x14ac:dyDescent="0.35">
      <c r="B355">
        <v>96</v>
      </c>
      <c r="C355" s="49">
        <v>148</v>
      </c>
      <c r="D355" s="49">
        <f t="shared" si="15"/>
        <v>191</v>
      </c>
      <c r="E355" s="49">
        <f t="shared" si="16"/>
        <v>1.8014240015943794</v>
      </c>
      <c r="F355" s="49">
        <v>-1.6972766338418588</v>
      </c>
      <c r="G355" s="49">
        <f t="shared" si="17"/>
        <v>0.96418196203924023</v>
      </c>
      <c r="H355" s="49">
        <f t="shared" si="18"/>
        <v>4.4822186337003599E-2</v>
      </c>
      <c r="I355" s="49">
        <f t="shared" si="19"/>
        <v>-3.6475244881893125E-2</v>
      </c>
      <c r="J355" s="49">
        <f t="shared" si="20"/>
        <v>-4.5857763515771317E-2</v>
      </c>
      <c r="K355" s="6">
        <f t="shared" si="21"/>
        <v>-0.1572560460395391</v>
      </c>
    </row>
    <row r="356" spans="2:21" x14ac:dyDescent="0.35">
      <c r="B356">
        <v>97</v>
      </c>
      <c r="C356" s="49">
        <v>149</v>
      </c>
      <c r="D356" s="49">
        <f t="shared" si="15"/>
        <v>193</v>
      </c>
      <c r="E356" s="49">
        <f t="shared" si="16"/>
        <v>1.8827891326510362</v>
      </c>
      <c r="F356" s="49">
        <v>-1.6972766338418588</v>
      </c>
      <c r="G356" s="49">
        <f t="shared" si="17"/>
        <v>0.97013552480814436</v>
      </c>
      <c r="H356" s="49">
        <f t="shared" si="18"/>
        <v>4.4822186337003599E-2</v>
      </c>
      <c r="I356" s="49">
        <f t="shared" si="19"/>
        <v>-3.0319500947065318E-2</v>
      </c>
      <c r="J356" s="49">
        <f t="shared" si="20"/>
        <v>-4.5857763515771317E-2</v>
      </c>
      <c r="K356" s="6">
        <f t="shared" si="21"/>
        <v>-0.1470221204132747</v>
      </c>
    </row>
    <row r="357" spans="2:21" x14ac:dyDescent="0.35">
      <c r="B357">
        <v>98</v>
      </c>
      <c r="C357" s="49">
        <v>151</v>
      </c>
      <c r="D357" s="49">
        <f t="shared" si="15"/>
        <v>195</v>
      </c>
      <c r="E357" s="49">
        <f t="shared" si="16"/>
        <v>2.0455193947643497</v>
      </c>
      <c r="F357" s="49">
        <v>-1.9413720270118289</v>
      </c>
      <c r="G357" s="49">
        <f t="shared" si="17"/>
        <v>0.97959816044734194</v>
      </c>
      <c r="H357" s="49">
        <f t="shared" si="18"/>
        <v>2.6106584371243139E-2</v>
      </c>
      <c r="I357" s="49">
        <f t="shared" si="19"/>
        <v>-2.0612831766910492E-2</v>
      </c>
      <c r="J357" s="49">
        <f t="shared" si="20"/>
        <v>-2.6453410866714818E-2</v>
      </c>
      <c r="K357" s="6">
        <f t="shared" si="21"/>
        <v>-9.1779173135569353E-2</v>
      </c>
    </row>
    <row r="358" spans="2:21" x14ac:dyDescent="0.35">
      <c r="B358">
        <v>99</v>
      </c>
      <c r="C358" s="49">
        <v>153</v>
      </c>
      <c r="D358" s="49">
        <f t="shared" si="15"/>
        <v>197</v>
      </c>
      <c r="E358" s="49">
        <f t="shared" si="16"/>
        <v>2.2082496568776628</v>
      </c>
      <c r="F358" s="49">
        <v>-2.1041022891251422</v>
      </c>
      <c r="G358" s="49">
        <f t="shared" si="17"/>
        <v>0.98638656270702518</v>
      </c>
      <c r="H358" s="49">
        <f t="shared" si="18"/>
        <v>1.768476261074238E-2</v>
      </c>
      <c r="I358" s="49">
        <f t="shared" si="19"/>
        <v>-1.3706949784578353E-2</v>
      </c>
      <c r="J358" s="49">
        <f t="shared" si="20"/>
        <v>-1.7843006470835653E-2</v>
      </c>
      <c r="K358" s="6">
        <f t="shared" si="21"/>
        <v>-6.2153413823165589E-2</v>
      </c>
    </row>
    <row r="359" spans="2:21" x14ac:dyDescent="0.35">
      <c r="B359">
        <v>100</v>
      </c>
      <c r="C359" s="50">
        <v>154</v>
      </c>
      <c r="D359" s="50">
        <f t="shared" si="15"/>
        <v>199</v>
      </c>
      <c r="E359" s="50">
        <f t="shared" si="16"/>
        <v>2.2896147879343198</v>
      </c>
      <c r="F359" s="50">
        <v>-2.4295628133517693</v>
      </c>
      <c r="G359" s="50">
        <f t="shared" si="17"/>
        <v>0.98897817150879908</v>
      </c>
      <c r="H359" s="50">
        <f>NORMSDIST(F359)</f>
        <v>7.558522602226234E-3</v>
      </c>
      <c r="I359" s="50">
        <f>LN(G359)</f>
        <v>-1.1083018878227555E-2</v>
      </c>
      <c r="J359" s="50">
        <f>LN(1-H359)</f>
        <v>-7.5872329978010928E-3</v>
      </c>
      <c r="K359" s="10">
        <f>(1/100)*D359*(I359+J359)</f>
        <v>-3.7153801233297007E-2</v>
      </c>
    </row>
    <row r="360" spans="2:21" x14ac:dyDescent="0.35">
      <c r="C360" s="47"/>
    </row>
    <row r="367" spans="2:21" x14ac:dyDescent="0.35">
      <c r="C367" s="52" t="s">
        <v>2</v>
      </c>
      <c r="D367" s="3" t="s">
        <v>149</v>
      </c>
      <c r="E367" s="3" t="s">
        <v>152</v>
      </c>
      <c r="F367" s="3" t="s">
        <v>153</v>
      </c>
      <c r="G367" s="3" t="s">
        <v>154</v>
      </c>
      <c r="H367" s="3" t="s">
        <v>155</v>
      </c>
      <c r="I367" s="3" t="s">
        <v>156</v>
      </c>
      <c r="J367" s="53" t="s">
        <v>157</v>
      </c>
      <c r="K367" s="53" t="s">
        <v>158</v>
      </c>
      <c r="N367" s="70" t="s">
        <v>184</v>
      </c>
      <c r="O367" s="70"/>
      <c r="P367" s="70"/>
      <c r="Q367" s="70"/>
      <c r="R367" s="70"/>
      <c r="S367" s="70"/>
      <c r="T367" s="70"/>
      <c r="U367" s="32"/>
    </row>
    <row r="368" spans="2:21" x14ac:dyDescent="0.35">
      <c r="B368">
        <v>1</v>
      </c>
      <c r="C368" s="49">
        <v>77</v>
      </c>
      <c r="D368" s="48">
        <f>2*B368-1</f>
        <v>1</v>
      </c>
      <c r="E368" s="49">
        <f>(C368-$Q$370)/$Q$371</f>
        <v>-3.0518739102911141</v>
      </c>
      <c r="F368" s="49">
        <v>2.6411620316243551</v>
      </c>
      <c r="G368" s="49">
        <f>NORMSDIST(E368)</f>
        <v>1.1370880456179533E-3</v>
      </c>
      <c r="H368" s="49">
        <f>NORMSDIST(F368)</f>
        <v>0.99586889027677783</v>
      </c>
      <c r="I368" s="49">
        <f>LN(G368)</f>
        <v>-6.779284630432608</v>
      </c>
      <c r="J368" s="48">
        <f>LN(1-H368)</f>
        <v>-5.4892092099853214</v>
      </c>
      <c r="K368" s="48">
        <f>(1/100)*D368*(I368+J368)</f>
        <v>-0.12268493840417928</v>
      </c>
      <c r="N368" s="70" t="s">
        <v>185</v>
      </c>
      <c r="O368" s="70"/>
      <c r="P368" s="70"/>
      <c r="Q368" s="70"/>
      <c r="R368" s="70"/>
      <c r="S368" s="70"/>
      <c r="T368" s="70"/>
      <c r="U368" s="70"/>
    </row>
    <row r="369" spans="2:21" x14ac:dyDescent="0.35">
      <c r="B369">
        <v>2</v>
      </c>
      <c r="C369" s="49">
        <v>83</v>
      </c>
      <c r="D369" s="49">
        <f t="shared" ref="D369:D432" si="22">2*B369-1</f>
        <v>3</v>
      </c>
      <c r="E369" s="49">
        <f t="shared" ref="E369:E432" si="23">(C369-$Q$370)/$Q$371</f>
        <v>-2.6452284858685808</v>
      </c>
      <c r="F369" s="49">
        <v>2.4378393194130883</v>
      </c>
      <c r="G369" s="49">
        <f t="shared" ref="G369:G432" si="24">NORMSDIST(E369)</f>
        <v>4.0817886366451188E-3</v>
      </c>
      <c r="H369" s="49">
        <f t="shared" ref="H369:H432" si="25">NORMSDIST(F369)</f>
        <v>0.99261233000903637</v>
      </c>
      <c r="I369" s="49">
        <f t="shared" ref="I369:I432" si="26">LN(G369)</f>
        <v>-5.5012199952968848</v>
      </c>
      <c r="J369" s="49">
        <f t="shared" ref="J369:J432" si="27">LN(1-H369)</f>
        <v>-4.9079428858935268</v>
      </c>
      <c r="K369" s="49">
        <f t="shared" ref="K369:K432" si="28">(1/100)*D369*(I369+J369)</f>
        <v>-0.31227488643571233</v>
      </c>
    </row>
    <row r="370" spans="2:21" x14ac:dyDescent="0.35">
      <c r="B370">
        <v>3</v>
      </c>
      <c r="C370" s="49">
        <v>90</v>
      </c>
      <c r="D370" s="49">
        <f>2*B370-1</f>
        <v>5</v>
      </c>
      <c r="E370" s="49">
        <f t="shared" si="23"/>
        <v>-2.1708088240422914</v>
      </c>
      <c r="F370" s="49">
        <v>2.2345166072018214</v>
      </c>
      <c r="G370" s="49">
        <f t="shared" si="24"/>
        <v>1.4972813324145292E-2</v>
      </c>
      <c r="H370" s="49">
        <f t="shared" si="25"/>
        <v>0.98727544946567192</v>
      </c>
      <c r="I370" s="49">
        <f t="shared" si="26"/>
        <v>-4.2015191674027532</v>
      </c>
      <c r="J370" s="49">
        <f t="shared" si="27"/>
        <v>-4.3642220386367097</v>
      </c>
      <c r="K370" s="49">
        <f t="shared" si="28"/>
        <v>-0.42828706030197311</v>
      </c>
      <c r="N370" s="60" t="s">
        <v>176</v>
      </c>
      <c r="O370" s="60"/>
      <c r="P370" s="60"/>
      <c r="Q370">
        <f>AVERAGE(C368:C467)</f>
        <v>122.03</v>
      </c>
    </row>
    <row r="371" spans="2:21" x14ac:dyDescent="0.35">
      <c r="B371">
        <v>4</v>
      </c>
      <c r="C371" s="49">
        <v>96</v>
      </c>
      <c r="D371" s="49">
        <f t="shared" si="22"/>
        <v>7</v>
      </c>
      <c r="E371" s="49">
        <f t="shared" si="23"/>
        <v>-1.7641633996197581</v>
      </c>
      <c r="F371" s="49">
        <v>2.2345166072018214</v>
      </c>
      <c r="G371" s="49">
        <f t="shared" si="24"/>
        <v>3.885223644243984E-2</v>
      </c>
      <c r="H371" s="49">
        <f t="shared" si="25"/>
        <v>0.98727544946567192</v>
      </c>
      <c r="I371" s="49">
        <f t="shared" si="26"/>
        <v>-3.2479896377393764</v>
      </c>
      <c r="J371" s="49">
        <f t="shared" si="27"/>
        <v>-4.3642220386367097</v>
      </c>
      <c r="K371" s="49">
        <f t="shared" si="28"/>
        <v>-0.53285481734632612</v>
      </c>
      <c r="N371" s="69" t="s">
        <v>177</v>
      </c>
      <c r="O371" s="69"/>
      <c r="P371" s="69"/>
      <c r="Q371">
        <f>_xlfn.STDEV.S(C368:C467)</f>
        <v>14.754869081634061</v>
      </c>
    </row>
    <row r="372" spans="2:21" x14ac:dyDescent="0.35">
      <c r="B372">
        <v>5</v>
      </c>
      <c r="C372" s="49">
        <v>100</v>
      </c>
      <c r="D372" s="49">
        <f t="shared" si="22"/>
        <v>9</v>
      </c>
      <c r="E372" s="49">
        <f t="shared" si="23"/>
        <v>-1.4930664500047357</v>
      </c>
      <c r="F372" s="49">
        <v>2.031193894990555</v>
      </c>
      <c r="G372" s="49">
        <f t="shared" si="24"/>
        <v>6.7709896806475559E-2</v>
      </c>
      <c r="H372" s="49">
        <f t="shared" si="25"/>
        <v>0.97888233527340551</v>
      </c>
      <c r="I372" s="49">
        <f t="shared" si="26"/>
        <v>-2.6925229235372057</v>
      </c>
      <c r="J372" s="49">
        <f t="shared" si="27"/>
        <v>-3.8576453979150305</v>
      </c>
      <c r="K372" s="49">
        <f t="shared" si="28"/>
        <v>-0.58951514893070123</v>
      </c>
    </row>
    <row r="373" spans="2:21" x14ac:dyDescent="0.35">
      <c r="B373">
        <v>6</v>
      </c>
      <c r="C373" s="49">
        <v>101</v>
      </c>
      <c r="D373" s="49">
        <f t="shared" si="22"/>
        <v>11</v>
      </c>
      <c r="E373" s="49">
        <f t="shared" si="23"/>
        <v>-1.4252922126009802</v>
      </c>
      <c r="F373" s="49">
        <v>1.5567742331642658</v>
      </c>
      <c r="G373" s="49">
        <f t="shared" si="24"/>
        <v>7.7036375133260726E-2</v>
      </c>
      <c r="H373" s="49">
        <f t="shared" si="25"/>
        <v>0.94023795156877399</v>
      </c>
      <c r="I373" s="49">
        <f t="shared" si="26"/>
        <v>-2.5634775643481875</v>
      </c>
      <c r="J373" s="49">
        <f t="shared" si="27"/>
        <v>-2.8173844611140826</v>
      </c>
      <c r="K373" s="49">
        <f t="shared" si="28"/>
        <v>-0.59189482280084971</v>
      </c>
    </row>
    <row r="374" spans="2:21" x14ac:dyDescent="0.35">
      <c r="B374">
        <v>7</v>
      </c>
      <c r="C374" s="49">
        <v>102</v>
      </c>
      <c r="D374" s="49">
        <f t="shared" si="22"/>
        <v>13</v>
      </c>
      <c r="E374" s="49">
        <f t="shared" si="23"/>
        <v>-1.3575179751972244</v>
      </c>
      <c r="F374" s="49">
        <v>1.3534515209529989</v>
      </c>
      <c r="G374" s="49">
        <f t="shared" si="24"/>
        <v>8.7308342963490618E-2</v>
      </c>
      <c r="H374" s="49">
        <f t="shared" si="25"/>
        <v>0.91204428619684563</v>
      </c>
      <c r="I374" s="49">
        <f t="shared" si="26"/>
        <v>-2.4383092541106732</v>
      </c>
      <c r="J374" s="49">
        <f t="shared" si="27"/>
        <v>-2.4309218434147208</v>
      </c>
      <c r="K374" s="49">
        <f t="shared" si="28"/>
        <v>-0.63300004267830123</v>
      </c>
      <c r="N374" s="69" t="s">
        <v>159</v>
      </c>
      <c r="O374" s="69"/>
      <c r="P374" s="69"/>
      <c r="Q374">
        <f>SUM(K368:K467)</f>
        <v>-100.75862480707193</v>
      </c>
    </row>
    <row r="375" spans="2:21" x14ac:dyDescent="0.35">
      <c r="B375">
        <v>8</v>
      </c>
      <c r="C375" s="49">
        <v>103</v>
      </c>
      <c r="D375" s="49">
        <f t="shared" si="22"/>
        <v>15</v>
      </c>
      <c r="E375" s="49">
        <f t="shared" si="23"/>
        <v>-1.2897437377934688</v>
      </c>
      <c r="F375" s="49">
        <v>1.2856772835492434</v>
      </c>
      <c r="G375" s="49">
        <f t="shared" si="24"/>
        <v>9.8569824098282049E-2</v>
      </c>
      <c r="H375" s="49">
        <f t="shared" si="25"/>
        <v>0.9007221437913373</v>
      </c>
      <c r="I375" s="49">
        <f t="shared" si="26"/>
        <v>-2.3169901078424266</v>
      </c>
      <c r="J375" s="49">
        <f t="shared" si="27"/>
        <v>-2.3098327317046761</v>
      </c>
      <c r="K375" s="49">
        <f t="shared" si="28"/>
        <v>-0.69402342593206534</v>
      </c>
    </row>
    <row r="376" spans="2:21" x14ac:dyDescent="0.35">
      <c r="B376">
        <v>9</v>
      </c>
      <c r="C376" s="49">
        <v>105</v>
      </c>
      <c r="D376" s="49">
        <f t="shared" si="22"/>
        <v>17</v>
      </c>
      <c r="E376" s="49">
        <f t="shared" si="23"/>
        <v>-1.1541952629859578</v>
      </c>
      <c r="F376" s="49">
        <v>1.2856772835492434</v>
      </c>
      <c r="G376" s="49">
        <f t="shared" si="24"/>
        <v>0.1242100621115433</v>
      </c>
      <c r="H376" s="49">
        <f t="shared" si="25"/>
        <v>0.9007221437913373</v>
      </c>
      <c r="I376" s="49">
        <f t="shared" si="26"/>
        <v>-2.0857810973734803</v>
      </c>
      <c r="J376" s="49">
        <f t="shared" si="27"/>
        <v>-2.3098327317046761</v>
      </c>
      <c r="K376" s="49">
        <f t="shared" si="28"/>
        <v>-0.74725435094328663</v>
      </c>
      <c r="N376" s="69" t="s">
        <v>160</v>
      </c>
      <c r="O376" s="69"/>
      <c r="P376" s="69"/>
      <c r="Q376">
        <f>-100-Q374</f>
        <v>0.75862480707192503</v>
      </c>
    </row>
    <row r="377" spans="2:21" x14ac:dyDescent="0.35">
      <c r="B377">
        <v>10</v>
      </c>
      <c r="C377" s="49">
        <v>105</v>
      </c>
      <c r="D377" s="49">
        <f t="shared" si="22"/>
        <v>19</v>
      </c>
      <c r="E377" s="49">
        <f t="shared" si="23"/>
        <v>-1.1541952629859578</v>
      </c>
      <c r="F377" s="49">
        <v>1.2179030461454878</v>
      </c>
      <c r="G377" s="49">
        <f t="shared" si="24"/>
        <v>0.1242100621115433</v>
      </c>
      <c r="H377" s="49">
        <f t="shared" si="25"/>
        <v>0.88836959074234023</v>
      </c>
      <c r="I377" s="49">
        <f t="shared" si="26"/>
        <v>-2.0857810973734803</v>
      </c>
      <c r="J377" s="49">
        <f t="shared" si="27"/>
        <v>-2.1925617817644225</v>
      </c>
      <c r="K377" s="49">
        <f t="shared" si="28"/>
        <v>-0.81288514703620141</v>
      </c>
    </row>
    <row r="378" spans="2:21" x14ac:dyDescent="0.35">
      <c r="B378">
        <v>11</v>
      </c>
      <c r="C378" s="49">
        <v>105</v>
      </c>
      <c r="D378" s="49">
        <f t="shared" si="22"/>
        <v>21</v>
      </c>
      <c r="E378" s="49">
        <f t="shared" si="23"/>
        <v>-1.1541952629859578</v>
      </c>
      <c r="F378" s="49">
        <v>1.1501288087417323</v>
      </c>
      <c r="G378" s="49">
        <f t="shared" si="24"/>
        <v>0.1242100621115433</v>
      </c>
      <c r="H378" s="49">
        <f t="shared" si="25"/>
        <v>0.87495458878984644</v>
      </c>
      <c r="I378" s="49">
        <f t="shared" si="26"/>
        <v>-2.0857810973734803</v>
      </c>
      <c r="J378" s="49">
        <f t="shared" si="27"/>
        <v>-2.0790783179723258</v>
      </c>
      <c r="K378" s="49">
        <f t="shared" si="28"/>
        <v>-0.87462047722261915</v>
      </c>
    </row>
    <row r="379" spans="2:21" x14ac:dyDescent="0.35">
      <c r="B379">
        <v>12</v>
      </c>
      <c r="C379" s="49">
        <v>105</v>
      </c>
      <c r="D379" s="49">
        <f t="shared" si="22"/>
        <v>23</v>
      </c>
      <c r="E379" s="49">
        <f t="shared" si="23"/>
        <v>-1.1541952629859578</v>
      </c>
      <c r="F379" s="49">
        <v>1.0823545713379767</v>
      </c>
      <c r="G379" s="49">
        <f t="shared" si="24"/>
        <v>0.1242100621115433</v>
      </c>
      <c r="H379" s="49">
        <f t="shared" si="25"/>
        <v>0.86045249696698023</v>
      </c>
      <c r="I379" s="49">
        <f t="shared" si="26"/>
        <v>-2.0857810973734803</v>
      </c>
      <c r="J379" s="49">
        <f t="shared" si="27"/>
        <v>-1.969350212151505</v>
      </c>
      <c r="K379" s="49">
        <f t="shared" si="28"/>
        <v>-0.93268020119074668</v>
      </c>
    </row>
    <row r="380" spans="2:21" x14ac:dyDescent="0.35">
      <c r="B380">
        <v>13</v>
      </c>
      <c r="C380" s="49">
        <v>106</v>
      </c>
      <c r="D380" s="49">
        <f t="shared" si="22"/>
        <v>25</v>
      </c>
      <c r="E380" s="49">
        <f t="shared" si="23"/>
        <v>-1.0864210255822022</v>
      </c>
      <c r="F380" s="49">
        <v>1.0823545713379767</v>
      </c>
      <c r="G380" s="49">
        <f t="shared" si="24"/>
        <v>0.13864638176168581</v>
      </c>
      <c r="H380" s="49">
        <f t="shared" si="25"/>
        <v>0.86045249696698023</v>
      </c>
      <c r="I380" s="49">
        <f t="shared" si="26"/>
        <v>-1.9758286034621901</v>
      </c>
      <c r="J380" s="49">
        <f t="shared" si="27"/>
        <v>-1.969350212151505</v>
      </c>
      <c r="K380" s="49">
        <f t="shared" si="28"/>
        <v>-0.98629470390342378</v>
      </c>
      <c r="R380" t="s">
        <v>162</v>
      </c>
      <c r="S380" s="46" t="s">
        <v>163</v>
      </c>
      <c r="T380" t="s">
        <v>164</v>
      </c>
      <c r="U380" t="s">
        <v>165</v>
      </c>
    </row>
    <row r="381" spans="2:21" x14ac:dyDescent="0.35">
      <c r="B381">
        <v>14</v>
      </c>
      <c r="C381" s="49">
        <v>108</v>
      </c>
      <c r="D381" s="49">
        <f t="shared" si="22"/>
        <v>27</v>
      </c>
      <c r="E381" s="49">
        <f t="shared" si="23"/>
        <v>-0.95087255077469102</v>
      </c>
      <c r="F381" s="49">
        <v>1.0823545713379767</v>
      </c>
      <c r="G381" s="49">
        <f t="shared" si="24"/>
        <v>0.17083453876228649</v>
      </c>
      <c r="H381" s="49">
        <f t="shared" si="25"/>
        <v>0.86045249696698023</v>
      </c>
      <c r="I381" s="49">
        <f t="shared" si="26"/>
        <v>-1.7670598004930962</v>
      </c>
      <c r="J381" s="49">
        <f t="shared" si="27"/>
        <v>-1.969350212151505</v>
      </c>
      <c r="K381" s="49">
        <f t="shared" si="28"/>
        <v>-1.0088307034140425</v>
      </c>
      <c r="R381" t="s">
        <v>169</v>
      </c>
      <c r="S381" t="s">
        <v>170</v>
      </c>
      <c r="T381" t="s">
        <v>171</v>
      </c>
      <c r="U381" t="s">
        <v>172</v>
      </c>
    </row>
    <row r="382" spans="2:21" x14ac:dyDescent="0.35">
      <c r="B382">
        <v>15</v>
      </c>
      <c r="C382" s="49">
        <v>110</v>
      </c>
      <c r="D382" s="49">
        <f t="shared" si="22"/>
        <v>29</v>
      </c>
      <c r="E382" s="49">
        <f t="shared" si="23"/>
        <v>-0.81532407596717982</v>
      </c>
      <c r="F382" s="49">
        <v>1.0823545713379767</v>
      </c>
      <c r="G382" s="49">
        <f t="shared" si="24"/>
        <v>0.20744341550812914</v>
      </c>
      <c r="H382" s="49">
        <f t="shared" si="25"/>
        <v>0.86045249696698023</v>
      </c>
      <c r="I382" s="49">
        <f t="shared" si="26"/>
        <v>-1.5728966728461593</v>
      </c>
      <c r="J382" s="49">
        <f t="shared" si="27"/>
        <v>-1.969350212151505</v>
      </c>
      <c r="K382" s="49">
        <f t="shared" si="28"/>
        <v>-1.0272515966493225</v>
      </c>
    </row>
    <row r="383" spans="2:21" x14ac:dyDescent="0.35">
      <c r="B383">
        <v>16</v>
      </c>
      <c r="C383" s="49">
        <v>110</v>
      </c>
      <c r="D383" s="49">
        <f t="shared" si="22"/>
        <v>31</v>
      </c>
      <c r="E383" s="49">
        <f t="shared" si="23"/>
        <v>-0.81532407596717982</v>
      </c>
      <c r="F383" s="49">
        <v>0.87903185912670989</v>
      </c>
      <c r="G383" s="49">
        <f t="shared" si="24"/>
        <v>0.20744341550812914</v>
      </c>
      <c r="H383" s="49">
        <f t="shared" si="25"/>
        <v>0.81030799904318429</v>
      </c>
      <c r="I383" s="49">
        <f t="shared" si="26"/>
        <v>-1.5728966728461593</v>
      </c>
      <c r="J383" s="49">
        <f t="shared" si="27"/>
        <v>-1.6623535697366671</v>
      </c>
      <c r="K383" s="49">
        <f t="shared" si="28"/>
        <v>-1.0029275752006761</v>
      </c>
    </row>
    <row r="384" spans="2:21" x14ac:dyDescent="0.35">
      <c r="B384">
        <v>17</v>
      </c>
      <c r="C384" s="49">
        <v>110</v>
      </c>
      <c r="D384" s="49">
        <f t="shared" si="22"/>
        <v>33</v>
      </c>
      <c r="E384" s="49">
        <f t="shared" si="23"/>
        <v>-0.81532407596717982</v>
      </c>
      <c r="F384" s="49">
        <v>0.87903185912670989</v>
      </c>
      <c r="G384" s="49">
        <f t="shared" si="24"/>
        <v>0.20744341550812914</v>
      </c>
      <c r="H384" s="49">
        <f t="shared" si="25"/>
        <v>0.81030799904318429</v>
      </c>
      <c r="I384" s="49">
        <f t="shared" si="26"/>
        <v>-1.5728966728461593</v>
      </c>
      <c r="J384" s="49">
        <f t="shared" si="27"/>
        <v>-1.6623535697366671</v>
      </c>
      <c r="K384" s="49">
        <f t="shared" si="28"/>
        <v>-1.0676325800523327</v>
      </c>
      <c r="N384" s="45" t="s">
        <v>167</v>
      </c>
      <c r="O384" t="s">
        <v>170</v>
      </c>
    </row>
    <row r="385" spans="2:15" x14ac:dyDescent="0.35">
      <c r="B385">
        <v>18</v>
      </c>
      <c r="C385" s="49">
        <v>110</v>
      </c>
      <c r="D385" s="49">
        <f>2*B385-1</f>
        <v>35</v>
      </c>
      <c r="E385" s="49">
        <f t="shared" si="23"/>
        <v>-0.81532407596717982</v>
      </c>
      <c r="F385" s="49">
        <v>0.87903185912670989</v>
      </c>
      <c r="G385" s="49">
        <f t="shared" si="24"/>
        <v>0.20744341550812914</v>
      </c>
      <c r="H385" s="49">
        <f t="shared" si="25"/>
        <v>0.81030799904318429</v>
      </c>
      <c r="I385" s="49">
        <f t="shared" si="26"/>
        <v>-1.5728966728461593</v>
      </c>
      <c r="J385" s="49">
        <f t="shared" si="27"/>
        <v>-1.6623535697366671</v>
      </c>
      <c r="K385" s="49">
        <f t="shared" si="28"/>
        <v>-1.1323375849039894</v>
      </c>
    </row>
    <row r="386" spans="2:15" x14ac:dyDescent="0.35">
      <c r="B386">
        <v>19</v>
      </c>
      <c r="C386" s="49">
        <v>110</v>
      </c>
      <c r="D386" s="49">
        <f t="shared" si="22"/>
        <v>37</v>
      </c>
      <c r="E386" s="49">
        <f t="shared" si="23"/>
        <v>-0.81532407596717982</v>
      </c>
      <c r="F386" s="49">
        <v>0.87903185912670989</v>
      </c>
      <c r="G386" s="49">
        <f t="shared" si="24"/>
        <v>0.20744341550812914</v>
      </c>
      <c r="H386" s="49">
        <f t="shared" si="25"/>
        <v>0.81030799904318429</v>
      </c>
      <c r="I386" s="49">
        <f t="shared" si="26"/>
        <v>-1.5728966728461593</v>
      </c>
      <c r="J386" s="49">
        <f t="shared" si="27"/>
        <v>-1.6623535697366671</v>
      </c>
      <c r="K386" s="49">
        <f t="shared" si="28"/>
        <v>-1.1970425897556458</v>
      </c>
      <c r="N386" s="45" t="s">
        <v>174</v>
      </c>
      <c r="O386">
        <f>Q376*(1+0.75/100+2.25/(100*100))</f>
        <v>0.7644851837065556</v>
      </c>
    </row>
    <row r="387" spans="2:15" x14ac:dyDescent="0.35">
      <c r="B387">
        <v>20</v>
      </c>
      <c r="C387" s="49">
        <v>110</v>
      </c>
      <c r="D387" s="49">
        <f t="shared" si="22"/>
        <v>39</v>
      </c>
      <c r="E387" s="49">
        <f t="shared" si="23"/>
        <v>-0.81532407596717982</v>
      </c>
      <c r="F387" s="49">
        <v>0.81125762172295435</v>
      </c>
      <c r="G387" s="49">
        <f t="shared" si="24"/>
        <v>0.20744341550812914</v>
      </c>
      <c r="H387" s="49">
        <f t="shared" si="25"/>
        <v>0.79139112938803924</v>
      </c>
      <c r="I387" s="49">
        <f t="shared" si="26"/>
        <v>-1.5728966728461593</v>
      </c>
      <c r="J387" s="49">
        <f t="shared" si="27"/>
        <v>-1.5672942128135623</v>
      </c>
      <c r="K387" s="49">
        <f t="shared" si="28"/>
        <v>-1.2246744454072915</v>
      </c>
    </row>
    <row r="388" spans="2:15" x14ac:dyDescent="0.35">
      <c r="B388">
        <v>21</v>
      </c>
      <c r="C388" s="49">
        <v>110</v>
      </c>
      <c r="D388" s="49">
        <f t="shared" si="22"/>
        <v>41</v>
      </c>
      <c r="E388" s="49">
        <f t="shared" si="23"/>
        <v>-0.81532407596717982</v>
      </c>
      <c r="F388" s="49">
        <v>0.81125762172295435</v>
      </c>
      <c r="G388" s="49">
        <f t="shared" si="24"/>
        <v>0.20744341550812914</v>
      </c>
      <c r="H388" s="49">
        <f t="shared" si="25"/>
        <v>0.79139112938803924</v>
      </c>
      <c r="I388" s="49">
        <f t="shared" si="26"/>
        <v>-1.5728966728461593</v>
      </c>
      <c r="J388" s="49">
        <f t="shared" si="27"/>
        <v>-1.5672942128135623</v>
      </c>
      <c r="K388" s="49">
        <f t="shared" si="28"/>
        <v>-1.287478263120486</v>
      </c>
      <c r="N388" s="45" t="s">
        <v>148</v>
      </c>
      <c r="O388">
        <f>EXP(1.2937-5.709*O386+0.0186*(O386*O386))</f>
        <v>4.6893538986904508E-2</v>
      </c>
    </row>
    <row r="389" spans="2:15" x14ac:dyDescent="0.35">
      <c r="B389">
        <v>22</v>
      </c>
      <c r="C389" s="49">
        <v>110</v>
      </c>
      <c r="D389" s="49">
        <f t="shared" si="22"/>
        <v>43</v>
      </c>
      <c r="E389" s="49">
        <f t="shared" si="23"/>
        <v>-0.81532407596717982</v>
      </c>
      <c r="F389" s="49">
        <v>0.81125762172295435</v>
      </c>
      <c r="G389" s="49">
        <f t="shared" si="24"/>
        <v>0.20744341550812914</v>
      </c>
      <c r="H389" s="49">
        <f t="shared" si="25"/>
        <v>0.79139112938803924</v>
      </c>
      <c r="I389" s="49">
        <f t="shared" si="26"/>
        <v>-1.5728966728461593</v>
      </c>
      <c r="J389" s="49">
        <f t="shared" si="27"/>
        <v>-1.5672942128135623</v>
      </c>
      <c r="K389" s="49">
        <f t="shared" si="28"/>
        <v>-1.3502820808336802</v>
      </c>
    </row>
    <row r="390" spans="2:15" x14ac:dyDescent="0.35">
      <c r="B390">
        <v>23</v>
      </c>
      <c r="C390" s="49">
        <v>113</v>
      </c>
      <c r="D390" s="49">
        <f t="shared" si="22"/>
        <v>45</v>
      </c>
      <c r="E390" s="49">
        <f t="shared" si="23"/>
        <v>-0.61200136375591307</v>
      </c>
      <c r="F390" s="49">
        <v>0.74348338431919869</v>
      </c>
      <c r="G390" s="49">
        <f t="shared" si="24"/>
        <v>0.27026842763731718</v>
      </c>
      <c r="H390" s="49">
        <f t="shared" si="25"/>
        <v>0.77140546125867027</v>
      </c>
      <c r="I390" s="49">
        <f t="shared" si="26"/>
        <v>-1.3083396374153462</v>
      </c>
      <c r="J390" s="49">
        <f t="shared" si="27"/>
        <v>-1.4758054179272277</v>
      </c>
      <c r="K390" s="49">
        <f t="shared" si="28"/>
        <v>-1.2528652749041582</v>
      </c>
    </row>
    <row r="391" spans="2:15" x14ac:dyDescent="0.35">
      <c r="B391">
        <v>24</v>
      </c>
      <c r="C391" s="49">
        <v>115</v>
      </c>
      <c r="D391" s="49">
        <f t="shared" si="22"/>
        <v>47</v>
      </c>
      <c r="E391" s="49">
        <f t="shared" si="23"/>
        <v>-0.47645288894840188</v>
      </c>
      <c r="F391" s="49">
        <v>0.67570914691544315</v>
      </c>
      <c r="G391" s="49">
        <f t="shared" si="24"/>
        <v>0.31687588143311884</v>
      </c>
      <c r="H391" s="49">
        <f t="shared" si="25"/>
        <v>0.75038733630601651</v>
      </c>
      <c r="I391" s="49">
        <f t="shared" si="26"/>
        <v>-1.1492451229975795</v>
      </c>
      <c r="J391" s="49">
        <f t="shared" si="27"/>
        <v>-1.3878449078204298</v>
      </c>
      <c r="K391" s="49">
        <f t="shared" si="28"/>
        <v>-1.1924323144844646</v>
      </c>
    </row>
    <row r="392" spans="2:15" x14ac:dyDescent="0.35">
      <c r="B392">
        <v>25</v>
      </c>
      <c r="C392" s="49">
        <v>115</v>
      </c>
      <c r="D392" s="49">
        <f t="shared" si="22"/>
        <v>49</v>
      </c>
      <c r="E392" s="49">
        <f t="shared" si="23"/>
        <v>-0.47645288894840188</v>
      </c>
      <c r="F392" s="49">
        <v>0.67570914691544315</v>
      </c>
      <c r="G392" s="49">
        <f t="shared" si="24"/>
        <v>0.31687588143311884</v>
      </c>
      <c r="H392" s="49">
        <f t="shared" si="25"/>
        <v>0.75038733630601651</v>
      </c>
      <c r="I392" s="49">
        <f t="shared" si="26"/>
        <v>-1.1492451229975795</v>
      </c>
      <c r="J392" s="49">
        <f t="shared" si="27"/>
        <v>-1.3878449078204298</v>
      </c>
      <c r="K392" s="49">
        <f t="shared" si="28"/>
        <v>-1.2431741151008247</v>
      </c>
    </row>
    <row r="393" spans="2:15" x14ac:dyDescent="0.35">
      <c r="B393">
        <v>26</v>
      </c>
      <c r="C393" s="49">
        <v>115</v>
      </c>
      <c r="D393" s="49">
        <f t="shared" si="22"/>
        <v>51</v>
      </c>
      <c r="E393" s="49">
        <f t="shared" si="23"/>
        <v>-0.47645288894840188</v>
      </c>
      <c r="F393" s="49">
        <v>0.60793490951168749</v>
      </c>
      <c r="G393" s="49">
        <f t="shared" si="24"/>
        <v>0.31687588143311884</v>
      </c>
      <c r="H393" s="49">
        <f t="shared" si="25"/>
        <v>0.7283846774252023</v>
      </c>
      <c r="I393" s="49">
        <f t="shared" si="26"/>
        <v>-1.1492451229975795</v>
      </c>
      <c r="J393" s="49">
        <f t="shared" si="27"/>
        <v>-1.3033684689286893</v>
      </c>
      <c r="K393" s="49">
        <f t="shared" si="28"/>
        <v>-1.2508329318823972</v>
      </c>
    </row>
    <row r="394" spans="2:15" x14ac:dyDescent="0.35">
      <c r="B394">
        <v>27</v>
      </c>
      <c r="C394" s="49">
        <v>115</v>
      </c>
      <c r="D394" s="49">
        <f t="shared" si="22"/>
        <v>53</v>
      </c>
      <c r="E394" s="49">
        <f t="shared" si="23"/>
        <v>-0.47645288894840188</v>
      </c>
      <c r="F394" s="49">
        <v>0.60793490951168749</v>
      </c>
      <c r="G394" s="49">
        <f t="shared" si="24"/>
        <v>0.31687588143311884</v>
      </c>
      <c r="H394" s="49">
        <f t="shared" si="25"/>
        <v>0.7283846774252023</v>
      </c>
      <c r="I394" s="49">
        <f t="shared" si="26"/>
        <v>-1.1492451229975795</v>
      </c>
      <c r="J394" s="49">
        <f t="shared" si="27"/>
        <v>-1.3033684689286893</v>
      </c>
      <c r="K394" s="49">
        <f t="shared" si="28"/>
        <v>-1.2998852037209225</v>
      </c>
    </row>
    <row r="395" spans="2:15" x14ac:dyDescent="0.35">
      <c r="B395">
        <v>28</v>
      </c>
      <c r="C395" s="49">
        <v>115</v>
      </c>
      <c r="D395" s="49">
        <f t="shared" si="22"/>
        <v>55</v>
      </c>
      <c r="E395" s="49">
        <f t="shared" si="23"/>
        <v>-0.47645288894840188</v>
      </c>
      <c r="F395" s="49">
        <v>0.54016067210793195</v>
      </c>
      <c r="G395" s="49">
        <f t="shared" si="24"/>
        <v>0.31687588143311884</v>
      </c>
      <c r="H395" s="49">
        <f t="shared" si="25"/>
        <v>0.70545688401582951</v>
      </c>
      <c r="I395" s="49">
        <f t="shared" si="26"/>
        <v>-1.1492451229975795</v>
      </c>
      <c r="J395" s="49">
        <f t="shared" si="27"/>
        <v>-1.222329882585566</v>
      </c>
      <c r="K395" s="49">
        <f t="shared" si="28"/>
        <v>-1.3043662530707301</v>
      </c>
    </row>
    <row r="396" spans="2:15" x14ac:dyDescent="0.35">
      <c r="B396">
        <v>29</v>
      </c>
      <c r="C396" s="49">
        <v>115</v>
      </c>
      <c r="D396" s="49">
        <f t="shared" si="22"/>
        <v>57</v>
      </c>
      <c r="E396" s="49">
        <f t="shared" si="23"/>
        <v>-0.47645288894840188</v>
      </c>
      <c r="F396" s="49">
        <v>0.54016067210793195</v>
      </c>
      <c r="G396" s="49">
        <f t="shared" si="24"/>
        <v>0.31687588143311884</v>
      </c>
      <c r="H396" s="49">
        <f t="shared" si="25"/>
        <v>0.70545688401582951</v>
      </c>
      <c r="I396" s="49">
        <f t="shared" si="26"/>
        <v>-1.1492451229975795</v>
      </c>
      <c r="J396" s="49">
        <f t="shared" si="27"/>
        <v>-1.222329882585566</v>
      </c>
      <c r="K396" s="49">
        <f t="shared" si="28"/>
        <v>-1.351797753182393</v>
      </c>
    </row>
    <row r="397" spans="2:15" x14ac:dyDescent="0.35">
      <c r="B397">
        <v>30</v>
      </c>
      <c r="C397" s="49">
        <v>115</v>
      </c>
      <c r="D397" s="49">
        <f t="shared" si="22"/>
        <v>59</v>
      </c>
      <c r="E397" s="49">
        <f t="shared" si="23"/>
        <v>-0.47645288894840188</v>
      </c>
      <c r="F397" s="49">
        <v>0.54016067210793195</v>
      </c>
      <c r="G397" s="49">
        <f t="shared" si="24"/>
        <v>0.31687588143311884</v>
      </c>
      <c r="H397" s="49">
        <f t="shared" si="25"/>
        <v>0.70545688401582951</v>
      </c>
      <c r="I397" s="49">
        <f t="shared" si="26"/>
        <v>-1.1492451229975795</v>
      </c>
      <c r="J397" s="49">
        <f t="shared" si="27"/>
        <v>-1.222329882585566</v>
      </c>
      <c r="K397" s="49">
        <f t="shared" si="28"/>
        <v>-1.3992292532940558</v>
      </c>
    </row>
    <row r="398" spans="2:15" x14ac:dyDescent="0.35">
      <c r="B398">
        <v>31</v>
      </c>
      <c r="C398" s="49">
        <v>115</v>
      </c>
      <c r="D398" s="49">
        <f t="shared" si="22"/>
        <v>61</v>
      </c>
      <c r="E398" s="49">
        <f t="shared" si="23"/>
        <v>-0.47645288894840188</v>
      </c>
      <c r="F398" s="49">
        <v>0.47238643470417635</v>
      </c>
      <c r="G398" s="49">
        <f t="shared" si="24"/>
        <v>0.31687588143311884</v>
      </c>
      <c r="H398" s="49">
        <f t="shared" si="25"/>
        <v>0.68167450741147073</v>
      </c>
      <c r="I398" s="49">
        <f t="shared" si="26"/>
        <v>-1.1492451229975795</v>
      </c>
      <c r="J398" s="49">
        <f t="shared" si="27"/>
        <v>-1.1446808580848049</v>
      </c>
      <c r="K398" s="49">
        <f t="shared" si="28"/>
        <v>-1.3992948484602545</v>
      </c>
    </row>
    <row r="399" spans="2:15" x14ac:dyDescent="0.35">
      <c r="B399">
        <v>32</v>
      </c>
      <c r="C399" s="49">
        <v>116</v>
      </c>
      <c r="D399" s="49">
        <f t="shared" si="22"/>
        <v>63</v>
      </c>
      <c r="E399" s="49">
        <f t="shared" si="23"/>
        <v>-0.40867865154464628</v>
      </c>
      <c r="F399" s="49">
        <v>0.40461219730042075</v>
      </c>
      <c r="G399" s="49">
        <f t="shared" si="24"/>
        <v>0.34138775131734378</v>
      </c>
      <c r="H399" s="49">
        <f t="shared" si="25"/>
        <v>0.65711870431140929</v>
      </c>
      <c r="I399" s="49">
        <f t="shared" si="26"/>
        <v>-1.0747363470705062</v>
      </c>
      <c r="J399" s="49">
        <f t="shared" si="27"/>
        <v>-1.0703709684242098</v>
      </c>
      <c r="K399" s="49">
        <f t="shared" si="28"/>
        <v>-1.3514176087616712</v>
      </c>
    </row>
    <row r="400" spans="2:15" ht="14.5" customHeight="1" x14ac:dyDescent="0.35">
      <c r="B400">
        <v>33</v>
      </c>
      <c r="C400" s="49">
        <v>116</v>
      </c>
      <c r="D400" s="49">
        <f t="shared" si="22"/>
        <v>65</v>
      </c>
      <c r="E400" s="49">
        <f t="shared" si="23"/>
        <v>-0.40867865154464628</v>
      </c>
      <c r="F400" s="49">
        <v>0.40461219730042075</v>
      </c>
      <c r="G400" s="49">
        <f t="shared" si="24"/>
        <v>0.34138775131734378</v>
      </c>
      <c r="H400" s="49">
        <f t="shared" si="25"/>
        <v>0.65711870431140929</v>
      </c>
      <c r="I400" s="49">
        <f t="shared" si="26"/>
        <v>-1.0747363470705062</v>
      </c>
      <c r="J400" s="49">
        <f t="shared" si="27"/>
        <v>-1.0703709684242098</v>
      </c>
      <c r="K400" s="49">
        <f t="shared" si="28"/>
        <v>-1.3943197550715654</v>
      </c>
    </row>
    <row r="401" spans="2:20" ht="15.5" customHeight="1" x14ac:dyDescent="0.35">
      <c r="B401">
        <v>34</v>
      </c>
      <c r="C401" s="49">
        <v>117</v>
      </c>
      <c r="D401" s="49">
        <f t="shared" si="22"/>
        <v>67</v>
      </c>
      <c r="E401" s="49">
        <f t="shared" si="23"/>
        <v>-0.34090441414089068</v>
      </c>
      <c r="F401" s="49">
        <v>0.33683795989666521</v>
      </c>
      <c r="G401" s="49">
        <f t="shared" si="24"/>
        <v>0.36658777083030103</v>
      </c>
      <c r="H401" s="49">
        <f t="shared" si="25"/>
        <v>0.63188047216916432</v>
      </c>
      <c r="I401" s="49">
        <f t="shared" si="26"/>
        <v>-1.0035173024790855</v>
      </c>
      <c r="J401" s="49">
        <f t="shared" si="27"/>
        <v>-0.99934758966242931</v>
      </c>
      <c r="K401" s="49">
        <f t="shared" si="28"/>
        <v>-1.3419194777348151</v>
      </c>
      <c r="O401" s="16"/>
      <c r="P401" s="16"/>
      <c r="Q401" s="16"/>
      <c r="R401" s="16"/>
      <c r="S401" s="16"/>
      <c r="T401" s="16"/>
    </row>
    <row r="402" spans="2:20" x14ac:dyDescent="0.35">
      <c r="B402">
        <v>35</v>
      </c>
      <c r="C402" s="49">
        <v>118</v>
      </c>
      <c r="D402" s="49">
        <f t="shared" si="22"/>
        <v>69</v>
      </c>
      <c r="E402" s="49">
        <f t="shared" si="23"/>
        <v>-0.27313017673713508</v>
      </c>
      <c r="F402" s="49">
        <v>0.20128948508915401</v>
      </c>
      <c r="G402" s="49">
        <f t="shared" si="24"/>
        <v>0.39237657531477099</v>
      </c>
      <c r="H402" s="49">
        <f t="shared" si="25"/>
        <v>0.57976388800660672</v>
      </c>
      <c r="I402" s="49">
        <f t="shared" si="26"/>
        <v>-0.93553324900865609</v>
      </c>
      <c r="J402" s="49">
        <f t="shared" si="27"/>
        <v>-0.86693855425103328</v>
      </c>
      <c r="K402" s="49">
        <f t="shared" si="28"/>
        <v>-1.2437055442491858</v>
      </c>
      <c r="N402" s="16"/>
      <c r="O402" s="16"/>
      <c r="P402" s="16"/>
      <c r="Q402" s="16"/>
      <c r="R402" s="16"/>
      <c r="S402" s="16"/>
      <c r="T402" s="16"/>
    </row>
    <row r="403" spans="2:20" x14ac:dyDescent="0.35">
      <c r="B403">
        <v>36</v>
      </c>
      <c r="C403" s="49">
        <v>118</v>
      </c>
      <c r="D403" s="49">
        <f t="shared" si="22"/>
        <v>71</v>
      </c>
      <c r="E403" s="49">
        <f t="shared" si="23"/>
        <v>-0.27313017673713508</v>
      </c>
      <c r="F403" s="49">
        <v>0.20128948508915401</v>
      </c>
      <c r="G403" s="49">
        <f t="shared" si="24"/>
        <v>0.39237657531477099</v>
      </c>
      <c r="H403" s="49">
        <f t="shared" si="25"/>
        <v>0.57976388800660672</v>
      </c>
      <c r="I403" s="49">
        <f t="shared" si="26"/>
        <v>-0.93553324900865609</v>
      </c>
      <c r="J403" s="49">
        <f t="shared" si="27"/>
        <v>-0.86693855425103328</v>
      </c>
      <c r="K403" s="49">
        <f t="shared" si="28"/>
        <v>-1.2797549803143793</v>
      </c>
      <c r="N403" s="16"/>
      <c r="O403" s="16"/>
      <c r="P403" s="16"/>
      <c r="Q403" s="16"/>
      <c r="R403" s="16"/>
      <c r="S403" s="16"/>
      <c r="T403" s="16"/>
    </row>
    <row r="404" spans="2:20" x14ac:dyDescent="0.35">
      <c r="B404">
        <v>37</v>
      </c>
      <c r="C404" s="49">
        <v>118</v>
      </c>
      <c r="D404" s="49">
        <f t="shared" si="22"/>
        <v>73</v>
      </c>
      <c r="E404" s="49">
        <f t="shared" si="23"/>
        <v>-0.27313017673713508</v>
      </c>
      <c r="F404" s="49">
        <v>0.20128948508915401</v>
      </c>
      <c r="G404" s="49">
        <f t="shared" si="24"/>
        <v>0.39237657531477099</v>
      </c>
      <c r="H404" s="49">
        <f t="shared" si="25"/>
        <v>0.57976388800660672</v>
      </c>
      <c r="I404" s="49">
        <f t="shared" si="26"/>
        <v>-0.93553324900865609</v>
      </c>
      <c r="J404" s="49">
        <f t="shared" si="27"/>
        <v>-0.86693855425103328</v>
      </c>
      <c r="K404" s="49">
        <f t="shared" si="28"/>
        <v>-1.3158044163795732</v>
      </c>
      <c r="N404" s="16"/>
      <c r="O404" s="16"/>
      <c r="P404" s="16"/>
      <c r="Q404" s="16"/>
      <c r="R404" s="16"/>
      <c r="S404" s="16"/>
      <c r="T404" s="16"/>
    </row>
    <row r="405" spans="2:20" ht="15" customHeight="1" x14ac:dyDescent="0.35">
      <c r="B405">
        <v>38</v>
      </c>
      <c r="C405" s="49">
        <v>118</v>
      </c>
      <c r="D405" s="49">
        <f t="shared" si="22"/>
        <v>75</v>
      </c>
      <c r="E405" s="49">
        <f t="shared" si="23"/>
        <v>-0.27313017673713508</v>
      </c>
      <c r="F405" s="49">
        <v>0.13351524768539844</v>
      </c>
      <c r="G405" s="49">
        <f t="shared" si="24"/>
        <v>0.39237657531477099</v>
      </c>
      <c r="H405" s="49">
        <f t="shared" si="25"/>
        <v>0.5531070468397048</v>
      </c>
      <c r="I405" s="49">
        <f t="shared" si="26"/>
        <v>-0.93553324900865609</v>
      </c>
      <c r="J405" s="49">
        <f t="shared" si="27"/>
        <v>-0.80543619143669765</v>
      </c>
      <c r="K405" s="49">
        <f t="shared" si="28"/>
        <v>-1.3057270803340153</v>
      </c>
      <c r="N405" s="63" t="s">
        <v>178</v>
      </c>
      <c r="O405" s="63"/>
      <c r="P405" s="63"/>
      <c r="Q405" s="63"/>
      <c r="R405" s="63"/>
      <c r="S405" s="63"/>
      <c r="T405" s="63"/>
    </row>
    <row r="406" spans="2:20" x14ac:dyDescent="0.35">
      <c r="B406">
        <v>39</v>
      </c>
      <c r="C406" s="49">
        <v>118</v>
      </c>
      <c r="D406" s="49">
        <f t="shared" si="22"/>
        <v>77</v>
      </c>
      <c r="E406" s="49">
        <f t="shared" si="23"/>
        <v>-0.27313017673713508</v>
      </c>
      <c r="F406" s="49">
        <v>0.13351524768539844</v>
      </c>
      <c r="G406" s="49">
        <f t="shared" si="24"/>
        <v>0.39237657531477099</v>
      </c>
      <c r="H406" s="49">
        <f t="shared" si="25"/>
        <v>0.5531070468397048</v>
      </c>
      <c r="I406" s="49">
        <f t="shared" si="26"/>
        <v>-0.93553324900865609</v>
      </c>
      <c r="J406" s="49">
        <f t="shared" si="27"/>
        <v>-0.80543619143669765</v>
      </c>
      <c r="K406" s="49">
        <f t="shared" si="28"/>
        <v>-1.3405464691429223</v>
      </c>
      <c r="N406" s="63"/>
      <c r="O406" s="63"/>
      <c r="P406" s="63"/>
      <c r="Q406" s="63"/>
      <c r="R406" s="63"/>
      <c r="S406" s="63"/>
      <c r="T406" s="63"/>
    </row>
    <row r="407" spans="2:20" x14ac:dyDescent="0.35">
      <c r="B407">
        <v>40</v>
      </c>
      <c r="C407" s="50">
        <v>119</v>
      </c>
      <c r="D407" s="50">
        <f t="shared" si="22"/>
        <v>79</v>
      </c>
      <c r="E407" s="49">
        <f t="shared" si="23"/>
        <v>-0.20535593933337951</v>
      </c>
      <c r="F407" s="49">
        <v>0.13351524768539844</v>
      </c>
      <c r="G407" s="49">
        <f t="shared" si="24"/>
        <v>0.41864702096849316</v>
      </c>
      <c r="H407" s="49">
        <f t="shared" si="25"/>
        <v>0.5531070468397048</v>
      </c>
      <c r="I407" s="49">
        <f t="shared" si="26"/>
        <v>-0.87072714616140123</v>
      </c>
      <c r="J407" s="49">
        <f t="shared" si="27"/>
        <v>-0.80543619143669765</v>
      </c>
      <c r="K407" s="49">
        <f t="shared" si="28"/>
        <v>-1.3241690367024981</v>
      </c>
      <c r="N407" s="63"/>
      <c r="O407" s="63"/>
      <c r="P407" s="63"/>
      <c r="Q407" s="63"/>
      <c r="R407" s="63"/>
      <c r="S407" s="63"/>
      <c r="T407" s="63"/>
    </row>
    <row r="408" spans="2:20" x14ac:dyDescent="0.35">
      <c r="B408">
        <v>41</v>
      </c>
      <c r="C408" s="49">
        <v>120</v>
      </c>
      <c r="D408" s="49">
        <f t="shared" si="22"/>
        <v>81</v>
      </c>
      <c r="E408" s="49">
        <f t="shared" si="23"/>
        <v>-0.13758170192962391</v>
      </c>
      <c r="F408" s="49">
        <v>6.5741010281642837E-2</v>
      </c>
      <c r="G408" s="49">
        <f t="shared" si="24"/>
        <v>0.44528550886645152</v>
      </c>
      <c r="H408" s="49">
        <f t="shared" si="25"/>
        <v>0.52620798923341106</v>
      </c>
      <c r="I408" s="49">
        <f t="shared" si="26"/>
        <v>-0.80903960959034782</v>
      </c>
      <c r="J408" s="49">
        <f t="shared" si="27"/>
        <v>-0.74698684943720961</v>
      </c>
      <c r="K408" s="49">
        <f t="shared" si="28"/>
        <v>-1.2603814318123217</v>
      </c>
      <c r="N408" s="63"/>
      <c r="O408" s="63"/>
      <c r="P408" s="63"/>
      <c r="Q408" s="63"/>
      <c r="R408" s="63"/>
      <c r="S408" s="63"/>
      <c r="T408" s="63"/>
    </row>
    <row r="409" spans="2:20" x14ac:dyDescent="0.35">
      <c r="B409">
        <v>42</v>
      </c>
      <c r="C409" s="49">
        <v>120</v>
      </c>
      <c r="D409" s="49">
        <f t="shared" si="22"/>
        <v>83</v>
      </c>
      <c r="E409" s="49">
        <f t="shared" si="23"/>
        <v>-0.13758170192962391</v>
      </c>
      <c r="F409" s="49">
        <v>6.5741010281642837E-2</v>
      </c>
      <c r="G409" s="49">
        <f t="shared" si="24"/>
        <v>0.44528550886645152</v>
      </c>
      <c r="H409" s="49">
        <f t="shared" si="25"/>
        <v>0.52620798923341106</v>
      </c>
      <c r="I409" s="49">
        <f t="shared" si="26"/>
        <v>-0.80903960959034782</v>
      </c>
      <c r="J409" s="49">
        <f t="shared" si="27"/>
        <v>-0.74698684943720961</v>
      </c>
      <c r="K409" s="49">
        <f t="shared" si="28"/>
        <v>-1.2915019609928728</v>
      </c>
      <c r="N409" s="63"/>
      <c r="O409" s="63"/>
      <c r="P409" s="63"/>
      <c r="Q409" s="63"/>
      <c r="R409" s="63"/>
      <c r="S409" s="63"/>
      <c r="T409" s="63"/>
    </row>
    <row r="410" spans="2:20" x14ac:dyDescent="0.35">
      <c r="B410">
        <v>43</v>
      </c>
      <c r="C410" s="49">
        <v>120</v>
      </c>
      <c r="D410" s="49">
        <f t="shared" si="22"/>
        <v>85</v>
      </c>
      <c r="E410" s="49">
        <f t="shared" si="23"/>
        <v>-0.13758170192962391</v>
      </c>
      <c r="F410" s="49">
        <v>-2.0332271221127447E-3</v>
      </c>
      <c r="G410" s="49">
        <f t="shared" si="24"/>
        <v>0.44528550886645152</v>
      </c>
      <c r="H410" s="49">
        <f t="shared" si="25"/>
        <v>0.49918886029420728</v>
      </c>
      <c r="I410" s="49">
        <f t="shared" si="26"/>
        <v>-0.80903960959034782</v>
      </c>
      <c r="J410" s="49">
        <f t="shared" si="27"/>
        <v>-0.69152621562216732</v>
      </c>
      <c r="K410" s="49">
        <f t="shared" si="28"/>
        <v>-1.2754809514306378</v>
      </c>
      <c r="N410" s="63"/>
      <c r="O410" s="63"/>
      <c r="P410" s="63"/>
      <c r="Q410" s="63"/>
      <c r="R410" s="63"/>
      <c r="S410" s="63"/>
      <c r="T410" s="63"/>
    </row>
    <row r="411" spans="2:20" x14ac:dyDescent="0.35">
      <c r="B411">
        <v>44</v>
      </c>
      <c r="C411" s="49">
        <v>120</v>
      </c>
      <c r="D411" s="49">
        <f t="shared" si="22"/>
        <v>87</v>
      </c>
      <c r="E411" s="49">
        <f t="shared" si="23"/>
        <v>-0.13758170192962391</v>
      </c>
      <c r="F411" s="49">
        <v>-2.0332271221127447E-3</v>
      </c>
      <c r="G411" s="49">
        <f t="shared" si="24"/>
        <v>0.44528550886645152</v>
      </c>
      <c r="H411" s="49">
        <f t="shared" si="25"/>
        <v>0.49918886029420728</v>
      </c>
      <c r="I411" s="49">
        <f t="shared" si="26"/>
        <v>-0.80903960959034782</v>
      </c>
      <c r="J411" s="49">
        <f t="shared" si="27"/>
        <v>-0.69152621562216732</v>
      </c>
      <c r="K411" s="49">
        <f t="shared" si="28"/>
        <v>-1.3054922679348882</v>
      </c>
      <c r="N411" s="63"/>
      <c r="O411" s="63"/>
      <c r="P411" s="63"/>
      <c r="Q411" s="63"/>
      <c r="R411" s="63"/>
      <c r="S411" s="63"/>
      <c r="T411" s="63"/>
    </row>
    <row r="412" spans="2:20" x14ac:dyDescent="0.35">
      <c r="B412">
        <v>45</v>
      </c>
      <c r="C412" s="49">
        <v>120</v>
      </c>
      <c r="D412" s="49">
        <f t="shared" si="22"/>
        <v>89</v>
      </c>
      <c r="E412" s="49">
        <f t="shared" si="23"/>
        <v>-0.13758170192962391</v>
      </c>
      <c r="F412" s="49">
        <v>-6.9807464525868335E-2</v>
      </c>
      <c r="G412" s="49">
        <f t="shared" si="24"/>
        <v>0.44528550886645152</v>
      </c>
      <c r="H412" s="49">
        <f t="shared" si="25"/>
        <v>0.47217345292096963</v>
      </c>
      <c r="I412" s="49">
        <f t="shared" si="26"/>
        <v>-0.80903960959034782</v>
      </c>
      <c r="J412" s="49">
        <f t="shared" si="27"/>
        <v>-0.6389875585669007</v>
      </c>
      <c r="K412" s="49">
        <f t="shared" si="28"/>
        <v>-1.2887441796599513</v>
      </c>
      <c r="N412" s="63"/>
      <c r="O412" s="63"/>
      <c r="P412" s="63"/>
      <c r="Q412" s="63"/>
      <c r="R412" s="63"/>
      <c r="S412" s="63"/>
      <c r="T412" s="63"/>
    </row>
    <row r="413" spans="2:20" x14ac:dyDescent="0.35">
      <c r="B413">
        <v>46</v>
      </c>
      <c r="C413" s="49">
        <v>120</v>
      </c>
      <c r="D413" s="49">
        <f t="shared" si="22"/>
        <v>91</v>
      </c>
      <c r="E413" s="49">
        <f t="shared" si="23"/>
        <v>-0.13758170192962391</v>
      </c>
      <c r="F413" s="49">
        <v>-6.9807464525868335E-2</v>
      </c>
      <c r="G413" s="49">
        <f t="shared" si="24"/>
        <v>0.44528550886645152</v>
      </c>
      <c r="H413" s="49">
        <f t="shared" si="25"/>
        <v>0.47217345292096963</v>
      </c>
      <c r="I413" s="49">
        <f t="shared" si="26"/>
        <v>-0.80903960959034782</v>
      </c>
      <c r="J413" s="49">
        <f t="shared" si="27"/>
        <v>-0.6389875585669007</v>
      </c>
      <c r="K413" s="49">
        <f t="shared" si="28"/>
        <v>-1.3177047230230963</v>
      </c>
      <c r="N413" s="63"/>
      <c r="O413" s="63"/>
      <c r="P413" s="63"/>
      <c r="Q413" s="63"/>
      <c r="R413" s="63"/>
      <c r="S413" s="63"/>
      <c r="T413" s="63"/>
    </row>
    <row r="414" spans="2:20" x14ac:dyDescent="0.35">
      <c r="B414">
        <v>47</v>
      </c>
      <c r="C414" s="49">
        <v>120</v>
      </c>
      <c r="D414" s="49">
        <f t="shared" si="22"/>
        <v>93</v>
      </c>
      <c r="E414" s="49">
        <f t="shared" si="23"/>
        <v>-0.13758170192962391</v>
      </c>
      <c r="F414" s="49">
        <v>-6.9807464525868335E-2</v>
      </c>
      <c r="G414" s="49">
        <f t="shared" si="24"/>
        <v>0.44528550886645152</v>
      </c>
      <c r="H414" s="49">
        <f t="shared" si="25"/>
        <v>0.47217345292096963</v>
      </c>
      <c r="I414" s="49">
        <f t="shared" si="26"/>
        <v>-0.80903960959034782</v>
      </c>
      <c r="J414" s="49">
        <f t="shared" si="27"/>
        <v>-0.6389875585669007</v>
      </c>
      <c r="K414" s="49">
        <f t="shared" si="28"/>
        <v>-1.3466652663862413</v>
      </c>
    </row>
    <row r="415" spans="2:20" x14ac:dyDescent="0.35">
      <c r="B415">
        <v>48</v>
      </c>
      <c r="C415" s="49">
        <v>120</v>
      </c>
      <c r="D415" s="49">
        <f t="shared" si="22"/>
        <v>95</v>
      </c>
      <c r="E415" s="49">
        <f t="shared" si="23"/>
        <v>-0.13758170192962391</v>
      </c>
      <c r="F415" s="49">
        <v>-6.9807464525868335E-2</v>
      </c>
      <c r="G415" s="49">
        <f t="shared" si="24"/>
        <v>0.44528550886645152</v>
      </c>
      <c r="H415" s="49">
        <f t="shared" si="25"/>
        <v>0.47217345292096963</v>
      </c>
      <c r="I415" s="49">
        <f t="shared" si="26"/>
        <v>-0.80903960959034782</v>
      </c>
      <c r="J415" s="49">
        <f t="shared" si="27"/>
        <v>-0.6389875585669007</v>
      </c>
      <c r="K415" s="49">
        <f t="shared" si="28"/>
        <v>-1.3756258097493861</v>
      </c>
    </row>
    <row r="416" spans="2:20" x14ac:dyDescent="0.35">
      <c r="B416">
        <v>49</v>
      </c>
      <c r="C416" s="49">
        <v>120</v>
      </c>
      <c r="D416" s="49">
        <f t="shared" si="22"/>
        <v>97</v>
      </c>
      <c r="E416" s="49">
        <f t="shared" si="23"/>
        <v>-0.13758170192962391</v>
      </c>
      <c r="F416" s="49">
        <v>-6.9807464525868335E-2</v>
      </c>
      <c r="G416" s="49">
        <f t="shared" si="24"/>
        <v>0.44528550886645152</v>
      </c>
      <c r="H416" s="49">
        <f t="shared" si="25"/>
        <v>0.47217345292096963</v>
      </c>
      <c r="I416" s="49">
        <f t="shared" si="26"/>
        <v>-0.80903960959034782</v>
      </c>
      <c r="J416" s="49">
        <f t="shared" si="27"/>
        <v>-0.6389875585669007</v>
      </c>
      <c r="K416" s="49">
        <f t="shared" si="28"/>
        <v>-1.4045863531125311</v>
      </c>
      <c r="N416" s="58" t="s">
        <v>194</v>
      </c>
      <c r="O416" s="58"/>
    </row>
    <row r="417" spans="2:20" x14ac:dyDescent="0.35">
      <c r="B417">
        <v>50</v>
      </c>
      <c r="C417" s="49">
        <v>120</v>
      </c>
      <c r="D417" s="49">
        <f t="shared" si="22"/>
        <v>99</v>
      </c>
      <c r="E417" s="49">
        <f t="shared" si="23"/>
        <v>-0.13758170192962391</v>
      </c>
      <c r="F417" s="49">
        <v>-0.13758170192962391</v>
      </c>
      <c r="G417" s="49">
        <f t="shared" si="24"/>
        <v>0.44528550886645152</v>
      </c>
      <c r="H417" s="49">
        <f t="shared" si="25"/>
        <v>0.44528550886645152</v>
      </c>
      <c r="I417" s="49">
        <f t="shared" si="26"/>
        <v>-0.80903960959034782</v>
      </c>
      <c r="J417" s="49">
        <f t="shared" si="27"/>
        <v>-0.58930172799041536</v>
      </c>
      <c r="K417" s="49">
        <f t="shared" si="28"/>
        <v>-1.3843579242049555</v>
      </c>
      <c r="N417" s="13" t="s">
        <v>187</v>
      </c>
      <c r="O417" s="13"/>
      <c r="P417" s="13"/>
      <c r="Q417" s="13"/>
      <c r="R417" s="13"/>
      <c r="S417" s="13"/>
      <c r="T417" s="13"/>
    </row>
    <row r="418" spans="2:20" x14ac:dyDescent="0.35">
      <c r="B418">
        <v>51</v>
      </c>
      <c r="C418" s="49">
        <v>120</v>
      </c>
      <c r="D418" s="49">
        <f t="shared" si="22"/>
        <v>101</v>
      </c>
      <c r="E418" s="49">
        <f t="shared" si="23"/>
        <v>-0.13758170192962391</v>
      </c>
      <c r="F418" s="49">
        <v>-0.13758170192962391</v>
      </c>
      <c r="G418" s="49">
        <f t="shared" si="24"/>
        <v>0.44528550886645152</v>
      </c>
      <c r="H418" s="49">
        <f t="shared" si="25"/>
        <v>0.44528550886645152</v>
      </c>
      <c r="I418" s="49">
        <f t="shared" si="26"/>
        <v>-0.80903960959034782</v>
      </c>
      <c r="J418" s="49">
        <f t="shared" si="27"/>
        <v>-0.58930172799041536</v>
      </c>
      <c r="K418" s="49">
        <f t="shared" si="28"/>
        <v>-1.4123247509565708</v>
      </c>
      <c r="N418" s="59" t="s">
        <v>192</v>
      </c>
      <c r="O418" s="59"/>
      <c r="P418" s="59"/>
      <c r="Q418" s="59"/>
      <c r="R418" s="59"/>
      <c r="S418" s="59"/>
      <c r="T418" s="59"/>
    </row>
    <row r="419" spans="2:20" x14ac:dyDescent="0.35">
      <c r="B419">
        <v>52</v>
      </c>
      <c r="C419" s="49">
        <v>121</v>
      </c>
      <c r="D419" s="49">
        <f t="shared" si="22"/>
        <v>103</v>
      </c>
      <c r="E419" s="49">
        <f t="shared" si="23"/>
        <v>-6.9807464525868335E-2</v>
      </c>
      <c r="F419" s="49">
        <v>-0.13758170192962391</v>
      </c>
      <c r="G419" s="49">
        <f t="shared" si="24"/>
        <v>0.47217345292096963</v>
      </c>
      <c r="H419" s="49">
        <f t="shared" si="25"/>
        <v>0.44528550886645152</v>
      </c>
      <c r="I419" s="49">
        <f t="shared" si="26"/>
        <v>-0.7504088759006029</v>
      </c>
      <c r="J419" s="49">
        <f t="shared" si="27"/>
        <v>-0.58930172799041536</v>
      </c>
      <c r="K419" s="49">
        <f t="shared" si="28"/>
        <v>-1.3799019220077489</v>
      </c>
      <c r="N419" s="59"/>
      <c r="O419" s="59"/>
      <c r="P419" s="59"/>
      <c r="Q419" s="59"/>
      <c r="R419" s="59"/>
      <c r="S419" s="59"/>
      <c r="T419" s="59"/>
    </row>
    <row r="420" spans="2:20" x14ac:dyDescent="0.35">
      <c r="B420">
        <v>53</v>
      </c>
      <c r="C420" s="49">
        <v>121</v>
      </c>
      <c r="D420" s="49">
        <f t="shared" si="22"/>
        <v>105</v>
      </c>
      <c r="E420" s="49">
        <f t="shared" si="23"/>
        <v>-6.9807464525868335E-2</v>
      </c>
      <c r="F420" s="49">
        <v>-0.13758170192962391</v>
      </c>
      <c r="G420" s="49">
        <f t="shared" si="24"/>
        <v>0.47217345292096963</v>
      </c>
      <c r="H420" s="49">
        <f t="shared" si="25"/>
        <v>0.44528550886645152</v>
      </c>
      <c r="I420" s="49">
        <f t="shared" si="26"/>
        <v>-0.7504088759006029</v>
      </c>
      <c r="J420" s="49">
        <f t="shared" si="27"/>
        <v>-0.58930172799041536</v>
      </c>
      <c r="K420" s="49">
        <f t="shared" si="28"/>
        <v>-1.4066961340855693</v>
      </c>
      <c r="N420" s="57" t="s">
        <v>193</v>
      </c>
      <c r="O420" s="57"/>
      <c r="P420" s="57"/>
      <c r="Q420" s="57"/>
    </row>
    <row r="421" spans="2:20" x14ac:dyDescent="0.35">
      <c r="B421">
        <v>54</v>
      </c>
      <c r="C421" s="49">
        <v>121</v>
      </c>
      <c r="D421" s="49">
        <f t="shared" si="22"/>
        <v>107</v>
      </c>
      <c r="E421" s="49">
        <f t="shared" si="23"/>
        <v>-6.9807464525868335E-2</v>
      </c>
      <c r="F421" s="49">
        <v>-0.13758170192962391</v>
      </c>
      <c r="G421" s="49">
        <f t="shared" si="24"/>
        <v>0.47217345292096963</v>
      </c>
      <c r="H421" s="49">
        <f t="shared" si="25"/>
        <v>0.44528550886645152</v>
      </c>
      <c r="I421" s="49">
        <f t="shared" si="26"/>
        <v>-0.7504088759006029</v>
      </c>
      <c r="J421" s="49">
        <f t="shared" si="27"/>
        <v>-0.58930172799041536</v>
      </c>
      <c r="K421" s="49">
        <f t="shared" si="28"/>
        <v>-1.4334903461633897</v>
      </c>
    </row>
    <row r="422" spans="2:20" x14ac:dyDescent="0.35">
      <c r="B422">
        <v>55</v>
      </c>
      <c r="C422" s="49">
        <v>121</v>
      </c>
      <c r="D422" s="49">
        <f t="shared" si="22"/>
        <v>109</v>
      </c>
      <c r="E422" s="49">
        <f t="shared" si="23"/>
        <v>-6.9807464525868335E-2</v>
      </c>
      <c r="F422" s="49">
        <v>-0.13758170192962391</v>
      </c>
      <c r="G422" s="49">
        <f t="shared" si="24"/>
        <v>0.47217345292096963</v>
      </c>
      <c r="H422" s="49">
        <f t="shared" si="25"/>
        <v>0.44528550886645152</v>
      </c>
      <c r="I422" s="49">
        <f t="shared" si="26"/>
        <v>-0.7504088759006029</v>
      </c>
      <c r="J422" s="49">
        <f t="shared" si="27"/>
        <v>-0.58930172799041536</v>
      </c>
      <c r="K422" s="49">
        <f t="shared" si="28"/>
        <v>-1.4602845582412101</v>
      </c>
    </row>
    <row r="423" spans="2:20" x14ac:dyDescent="0.35">
      <c r="B423">
        <v>56</v>
      </c>
      <c r="C423" s="49">
        <v>121</v>
      </c>
      <c r="D423" s="49">
        <f t="shared" si="22"/>
        <v>111</v>
      </c>
      <c r="E423" s="49">
        <f t="shared" si="23"/>
        <v>-6.9807464525868335E-2</v>
      </c>
      <c r="F423" s="49">
        <v>-0.13758170192962391</v>
      </c>
      <c r="G423" s="49">
        <f t="shared" si="24"/>
        <v>0.47217345292096963</v>
      </c>
      <c r="H423" s="49">
        <f t="shared" si="25"/>
        <v>0.44528550886645152</v>
      </c>
      <c r="I423" s="49">
        <f t="shared" si="26"/>
        <v>-0.7504088759006029</v>
      </c>
      <c r="J423" s="49">
        <f t="shared" si="27"/>
        <v>-0.58930172799041536</v>
      </c>
      <c r="K423" s="49">
        <f t="shared" si="28"/>
        <v>-1.4870787703190305</v>
      </c>
    </row>
    <row r="424" spans="2:20" x14ac:dyDescent="0.35">
      <c r="B424">
        <v>57</v>
      </c>
      <c r="C424" s="49">
        <v>122</v>
      </c>
      <c r="D424" s="49">
        <f t="shared" si="22"/>
        <v>113</v>
      </c>
      <c r="E424" s="49">
        <f t="shared" si="23"/>
        <v>-2.0332271221127447E-3</v>
      </c>
      <c r="F424" s="49">
        <v>-0.13758170192962391</v>
      </c>
      <c r="G424" s="49">
        <f t="shared" si="24"/>
        <v>0.49918886029420728</v>
      </c>
      <c r="H424" s="49">
        <f t="shared" si="25"/>
        <v>0.44528550886645152</v>
      </c>
      <c r="I424" s="49">
        <f t="shared" si="26"/>
        <v>-0.69477077729167569</v>
      </c>
      <c r="J424" s="49">
        <f t="shared" si="27"/>
        <v>-0.58930172799041536</v>
      </c>
      <c r="K424" s="49">
        <f t="shared" si="28"/>
        <v>-1.451001930968763</v>
      </c>
    </row>
    <row r="425" spans="2:20" x14ac:dyDescent="0.35">
      <c r="B425">
        <v>58</v>
      </c>
      <c r="C425" s="49">
        <v>122</v>
      </c>
      <c r="D425" s="49">
        <f t="shared" si="22"/>
        <v>115</v>
      </c>
      <c r="E425" s="49">
        <f t="shared" si="23"/>
        <v>-2.0332271221127447E-3</v>
      </c>
      <c r="F425" s="49">
        <v>-0.13758170192962391</v>
      </c>
      <c r="G425" s="49">
        <f t="shared" si="24"/>
        <v>0.49918886029420728</v>
      </c>
      <c r="H425" s="49">
        <f t="shared" si="25"/>
        <v>0.44528550886645152</v>
      </c>
      <c r="I425" s="49">
        <f t="shared" si="26"/>
        <v>-0.69477077729167569</v>
      </c>
      <c r="J425" s="49">
        <f t="shared" si="27"/>
        <v>-0.58930172799041536</v>
      </c>
      <c r="K425" s="49">
        <f t="shared" si="28"/>
        <v>-1.4766833810744047</v>
      </c>
    </row>
    <row r="426" spans="2:20" x14ac:dyDescent="0.35">
      <c r="B426">
        <v>59</v>
      </c>
      <c r="C426" s="49">
        <v>123</v>
      </c>
      <c r="D426" s="49">
        <f t="shared" si="22"/>
        <v>117</v>
      </c>
      <c r="E426" s="49">
        <f t="shared" si="23"/>
        <v>6.5741010281642837E-2</v>
      </c>
      <c r="F426" s="49">
        <v>-0.13758170192962391</v>
      </c>
      <c r="G426" s="49">
        <f t="shared" si="24"/>
        <v>0.52620798923341106</v>
      </c>
      <c r="H426" s="49">
        <f t="shared" si="25"/>
        <v>0.44528550886645152</v>
      </c>
      <c r="I426" s="49">
        <f t="shared" si="26"/>
        <v>-0.64205872760748806</v>
      </c>
      <c r="J426" s="49">
        <f t="shared" si="27"/>
        <v>-0.58930172799041536</v>
      </c>
      <c r="K426" s="49">
        <f t="shared" si="28"/>
        <v>-1.440691733049547</v>
      </c>
    </row>
    <row r="427" spans="2:20" x14ac:dyDescent="0.35">
      <c r="B427">
        <v>60</v>
      </c>
      <c r="C427" s="49">
        <v>123</v>
      </c>
      <c r="D427" s="49">
        <f t="shared" si="22"/>
        <v>119</v>
      </c>
      <c r="E427" s="49">
        <f t="shared" si="23"/>
        <v>6.5741010281642837E-2</v>
      </c>
      <c r="F427" s="49">
        <v>-0.13758170192962391</v>
      </c>
      <c r="G427" s="49">
        <f t="shared" si="24"/>
        <v>0.52620798923341106</v>
      </c>
      <c r="H427" s="49">
        <f t="shared" si="25"/>
        <v>0.44528550886645152</v>
      </c>
      <c r="I427" s="49">
        <f t="shared" si="26"/>
        <v>-0.64205872760748806</v>
      </c>
      <c r="J427" s="49">
        <f t="shared" si="27"/>
        <v>-0.58930172799041536</v>
      </c>
      <c r="K427" s="49">
        <f t="shared" si="28"/>
        <v>-1.4653189421615049</v>
      </c>
    </row>
    <row r="428" spans="2:20" x14ac:dyDescent="0.35">
      <c r="B428">
        <v>61</v>
      </c>
      <c r="C428" s="49">
        <v>124</v>
      </c>
      <c r="D428" s="49">
        <f t="shared" si="22"/>
        <v>121</v>
      </c>
      <c r="E428" s="49">
        <f t="shared" si="23"/>
        <v>0.13351524768539844</v>
      </c>
      <c r="F428" s="49">
        <v>-0.20535593933337951</v>
      </c>
      <c r="G428" s="49">
        <f t="shared" si="24"/>
        <v>0.5531070468397048</v>
      </c>
      <c r="H428" s="49">
        <f t="shared" si="25"/>
        <v>0.41864702096849316</v>
      </c>
      <c r="I428" s="49">
        <f t="shared" si="26"/>
        <v>-0.59220372143763456</v>
      </c>
      <c r="J428" s="49">
        <f t="shared" si="27"/>
        <v>-0.54239716954675943</v>
      </c>
      <c r="K428" s="49">
        <f t="shared" si="28"/>
        <v>-1.3728670780911167</v>
      </c>
    </row>
    <row r="429" spans="2:20" x14ac:dyDescent="0.35">
      <c r="B429">
        <v>62</v>
      </c>
      <c r="C429" s="49">
        <v>124</v>
      </c>
      <c r="D429" s="49">
        <f t="shared" si="22"/>
        <v>123</v>
      </c>
      <c r="E429" s="49">
        <f t="shared" si="23"/>
        <v>0.13351524768539844</v>
      </c>
      <c r="F429" s="49">
        <v>-0.27313017673713508</v>
      </c>
      <c r="G429" s="49">
        <f t="shared" si="24"/>
        <v>0.5531070468397048</v>
      </c>
      <c r="H429" s="49">
        <f t="shared" si="25"/>
        <v>0.39237657531477099</v>
      </c>
      <c r="I429" s="49">
        <f t="shared" si="26"/>
        <v>-0.59220372143763456</v>
      </c>
      <c r="J429" s="49">
        <f t="shared" si="27"/>
        <v>-0.49819995619716023</v>
      </c>
      <c r="K429" s="49">
        <f t="shared" si="28"/>
        <v>-1.3411965234907974</v>
      </c>
    </row>
    <row r="430" spans="2:20" x14ac:dyDescent="0.35">
      <c r="B430">
        <v>63</v>
      </c>
      <c r="C430" s="49">
        <v>124</v>
      </c>
      <c r="D430" s="49">
        <f t="shared" si="22"/>
        <v>125</v>
      </c>
      <c r="E430" s="49">
        <f t="shared" si="23"/>
        <v>0.13351524768539844</v>
      </c>
      <c r="F430" s="49">
        <v>-0.27313017673713508</v>
      </c>
      <c r="G430" s="49">
        <f t="shared" si="24"/>
        <v>0.5531070468397048</v>
      </c>
      <c r="H430" s="49">
        <f t="shared" si="25"/>
        <v>0.39237657531477099</v>
      </c>
      <c r="I430" s="49">
        <f t="shared" si="26"/>
        <v>-0.59220372143763456</v>
      </c>
      <c r="J430" s="49">
        <f t="shared" si="27"/>
        <v>-0.49819995619716023</v>
      </c>
      <c r="K430" s="49">
        <f t="shared" si="28"/>
        <v>-1.3630045970434934</v>
      </c>
    </row>
    <row r="431" spans="2:20" x14ac:dyDescent="0.35">
      <c r="B431">
        <v>64</v>
      </c>
      <c r="C431" s="49">
        <v>125</v>
      </c>
      <c r="D431" s="49">
        <f t="shared" si="22"/>
        <v>127</v>
      </c>
      <c r="E431" s="49">
        <f t="shared" si="23"/>
        <v>0.20128948508915401</v>
      </c>
      <c r="F431" s="49">
        <v>-0.27313017673713508</v>
      </c>
      <c r="G431" s="49">
        <f t="shared" si="24"/>
        <v>0.57976388800660672</v>
      </c>
      <c r="H431" s="49">
        <f t="shared" si="25"/>
        <v>0.39237657531477099</v>
      </c>
      <c r="I431" s="49">
        <f t="shared" si="26"/>
        <v>-0.54513434796893734</v>
      </c>
      <c r="J431" s="49">
        <f t="shared" si="27"/>
        <v>-0.49819995619716023</v>
      </c>
      <c r="K431" s="49">
        <f t="shared" si="28"/>
        <v>-1.325034566290944</v>
      </c>
    </row>
    <row r="432" spans="2:20" x14ac:dyDescent="0.35">
      <c r="B432">
        <v>65</v>
      </c>
      <c r="C432" s="49">
        <v>125</v>
      </c>
      <c r="D432" s="49">
        <f t="shared" si="22"/>
        <v>129</v>
      </c>
      <c r="E432" s="49">
        <f t="shared" si="23"/>
        <v>0.20128948508915401</v>
      </c>
      <c r="F432" s="49">
        <v>-0.27313017673713508</v>
      </c>
      <c r="G432" s="49">
        <f t="shared" si="24"/>
        <v>0.57976388800660672</v>
      </c>
      <c r="H432" s="49">
        <f t="shared" si="25"/>
        <v>0.39237657531477099</v>
      </c>
      <c r="I432" s="49">
        <f t="shared" si="26"/>
        <v>-0.54513434796893734</v>
      </c>
      <c r="J432" s="49">
        <f t="shared" si="27"/>
        <v>-0.49819995619716023</v>
      </c>
      <c r="K432" s="49">
        <f t="shared" si="28"/>
        <v>-1.3459012523742659</v>
      </c>
    </row>
    <row r="433" spans="2:11" x14ac:dyDescent="0.35">
      <c r="B433">
        <v>66</v>
      </c>
      <c r="C433" s="49">
        <v>125</v>
      </c>
      <c r="D433" s="49">
        <f t="shared" ref="D433:D467" si="29">2*B433-1</f>
        <v>131</v>
      </c>
      <c r="E433" s="49">
        <f t="shared" ref="E433:E467" si="30">(C433-$Q$370)/$Q$371</f>
        <v>0.20128948508915401</v>
      </c>
      <c r="F433" s="49">
        <v>-0.27313017673713508</v>
      </c>
      <c r="G433" s="49">
        <f t="shared" ref="G433:G467" si="31">NORMSDIST(E433)</f>
        <v>0.57976388800660672</v>
      </c>
      <c r="H433" s="49">
        <f t="shared" ref="H433:H467" si="32">NORMSDIST(F433)</f>
        <v>0.39237657531477099</v>
      </c>
      <c r="I433" s="49">
        <f t="shared" ref="I433:I467" si="33">LN(G433)</f>
        <v>-0.54513434796893734</v>
      </c>
      <c r="J433" s="49">
        <f t="shared" ref="J433:J467" si="34">LN(1-H433)</f>
        <v>-0.49819995619716023</v>
      </c>
      <c r="K433" s="49">
        <f t="shared" ref="K433:K467" si="35">(1/100)*D433*(I433+J433)</f>
        <v>-1.3667679384575879</v>
      </c>
    </row>
    <row r="434" spans="2:11" x14ac:dyDescent="0.35">
      <c r="B434">
        <v>67</v>
      </c>
      <c r="C434" s="49">
        <v>127</v>
      </c>
      <c r="D434" s="49">
        <f t="shared" si="29"/>
        <v>133</v>
      </c>
      <c r="E434" s="49">
        <f t="shared" si="30"/>
        <v>0.33683795989666521</v>
      </c>
      <c r="F434" s="49">
        <v>-0.34090441414089068</v>
      </c>
      <c r="G434" s="49">
        <f t="shared" si="31"/>
        <v>0.63188047216916432</v>
      </c>
      <c r="H434" s="49">
        <f t="shared" si="32"/>
        <v>0.36658777083030103</v>
      </c>
      <c r="I434" s="49">
        <f t="shared" si="33"/>
        <v>-0.45905502903652973</v>
      </c>
      <c r="J434" s="49">
        <f t="shared" si="34"/>
        <v>-0.45663383788099976</v>
      </c>
      <c r="K434" s="49">
        <f t="shared" si="35"/>
        <v>-1.2178661930003143</v>
      </c>
    </row>
    <row r="435" spans="2:11" x14ac:dyDescent="0.35">
      <c r="B435">
        <v>68</v>
      </c>
      <c r="C435" s="49">
        <v>128</v>
      </c>
      <c r="D435" s="49">
        <f t="shared" si="29"/>
        <v>135</v>
      </c>
      <c r="E435" s="49">
        <f t="shared" si="30"/>
        <v>0.40461219730042075</v>
      </c>
      <c r="F435" s="49">
        <v>-0.40867865154464628</v>
      </c>
      <c r="G435" s="49">
        <f t="shared" si="31"/>
        <v>0.65711870431140929</v>
      </c>
      <c r="H435" s="49">
        <f t="shared" si="32"/>
        <v>0.34138775131734378</v>
      </c>
      <c r="I435" s="49">
        <f t="shared" si="33"/>
        <v>-0.41989060054444516</v>
      </c>
      <c r="J435" s="49">
        <f t="shared" si="34"/>
        <v>-0.41762031115229836</v>
      </c>
      <c r="K435" s="49">
        <f t="shared" si="35"/>
        <v>-1.1306397307906038</v>
      </c>
    </row>
    <row r="436" spans="2:11" x14ac:dyDescent="0.35">
      <c r="B436">
        <v>69</v>
      </c>
      <c r="C436" s="49">
        <v>128</v>
      </c>
      <c r="D436" s="49">
        <f t="shared" si="29"/>
        <v>137</v>
      </c>
      <c r="E436" s="49">
        <f t="shared" si="30"/>
        <v>0.40461219730042075</v>
      </c>
      <c r="F436" s="49">
        <v>-0.40867865154464628</v>
      </c>
      <c r="G436" s="49">
        <f t="shared" si="31"/>
        <v>0.65711870431140929</v>
      </c>
      <c r="H436" s="49">
        <f t="shared" si="32"/>
        <v>0.34138775131734378</v>
      </c>
      <c r="I436" s="49">
        <f t="shared" si="33"/>
        <v>-0.41989060054444516</v>
      </c>
      <c r="J436" s="49">
        <f t="shared" si="34"/>
        <v>-0.41762031115229836</v>
      </c>
      <c r="K436" s="49">
        <f t="shared" si="35"/>
        <v>-1.1473899490245387</v>
      </c>
    </row>
    <row r="437" spans="2:11" x14ac:dyDescent="0.35">
      <c r="B437">
        <v>70</v>
      </c>
      <c r="C437" s="49">
        <v>129</v>
      </c>
      <c r="D437" s="49">
        <f t="shared" si="29"/>
        <v>139</v>
      </c>
      <c r="E437" s="49">
        <f t="shared" si="30"/>
        <v>0.47238643470417635</v>
      </c>
      <c r="F437" s="49">
        <v>-0.47645288894840188</v>
      </c>
      <c r="G437" s="49">
        <f t="shared" si="31"/>
        <v>0.68167450741147073</v>
      </c>
      <c r="H437" s="49">
        <f t="shared" si="32"/>
        <v>0.31687588143311884</v>
      </c>
      <c r="I437" s="49">
        <f t="shared" si="33"/>
        <v>-0.38320299692437976</v>
      </c>
      <c r="J437" s="49">
        <f t="shared" si="34"/>
        <v>-0.38107871034767438</v>
      </c>
      <c r="K437" s="49">
        <f t="shared" si="35"/>
        <v>-1.0623515731081554</v>
      </c>
    </row>
    <row r="438" spans="2:11" x14ac:dyDescent="0.35">
      <c r="B438">
        <v>71</v>
      </c>
      <c r="C438" s="49">
        <v>130</v>
      </c>
      <c r="D438" s="49">
        <f t="shared" si="29"/>
        <v>141</v>
      </c>
      <c r="E438" s="49">
        <f t="shared" si="30"/>
        <v>0.54016067210793195</v>
      </c>
      <c r="F438" s="49">
        <v>-0.47645288894840188</v>
      </c>
      <c r="G438" s="49">
        <f t="shared" si="31"/>
        <v>0.70545688401582951</v>
      </c>
      <c r="H438" s="49">
        <f t="shared" si="32"/>
        <v>0.31687588143311884</v>
      </c>
      <c r="I438" s="49">
        <f t="shared" si="33"/>
        <v>-0.34890962363784533</v>
      </c>
      <c r="J438" s="49">
        <f t="shared" si="34"/>
        <v>-0.38107871034767438</v>
      </c>
      <c r="K438" s="49">
        <f t="shared" si="35"/>
        <v>-1.0292835509195828</v>
      </c>
    </row>
    <row r="439" spans="2:11" x14ac:dyDescent="0.35">
      <c r="B439">
        <v>72</v>
      </c>
      <c r="C439" s="49">
        <v>130</v>
      </c>
      <c r="D439" s="49">
        <f t="shared" si="29"/>
        <v>143</v>
      </c>
      <c r="E439" s="49">
        <f t="shared" si="30"/>
        <v>0.54016067210793195</v>
      </c>
      <c r="F439" s="49">
        <v>-0.47645288894840188</v>
      </c>
      <c r="G439" s="49">
        <f t="shared" si="31"/>
        <v>0.70545688401582951</v>
      </c>
      <c r="H439" s="49">
        <f t="shared" si="32"/>
        <v>0.31687588143311884</v>
      </c>
      <c r="I439" s="49">
        <f t="shared" si="33"/>
        <v>-0.34890962363784533</v>
      </c>
      <c r="J439" s="49">
        <f t="shared" si="34"/>
        <v>-0.38107871034767438</v>
      </c>
      <c r="K439" s="49">
        <f t="shared" si="35"/>
        <v>-1.0438833175992932</v>
      </c>
    </row>
    <row r="440" spans="2:11" x14ac:dyDescent="0.35">
      <c r="B440">
        <v>73</v>
      </c>
      <c r="C440" s="49">
        <v>130</v>
      </c>
      <c r="D440" s="49">
        <f t="shared" si="29"/>
        <v>145</v>
      </c>
      <c r="E440" s="49">
        <f t="shared" si="30"/>
        <v>0.54016067210793195</v>
      </c>
      <c r="F440" s="49">
        <v>-0.47645288894840188</v>
      </c>
      <c r="G440" s="49">
        <f t="shared" si="31"/>
        <v>0.70545688401582951</v>
      </c>
      <c r="H440" s="49">
        <f t="shared" si="32"/>
        <v>0.31687588143311884</v>
      </c>
      <c r="I440" s="49">
        <f t="shared" si="33"/>
        <v>-0.34890962363784533</v>
      </c>
      <c r="J440" s="49">
        <f t="shared" si="34"/>
        <v>-0.38107871034767438</v>
      </c>
      <c r="K440" s="49">
        <f t="shared" si="35"/>
        <v>-1.0584830842790036</v>
      </c>
    </row>
    <row r="441" spans="2:11" x14ac:dyDescent="0.35">
      <c r="B441">
        <v>74</v>
      </c>
      <c r="C441" s="49">
        <v>131</v>
      </c>
      <c r="D441" s="49">
        <f t="shared" si="29"/>
        <v>147</v>
      </c>
      <c r="E441" s="49">
        <f t="shared" si="30"/>
        <v>0.60793490951168749</v>
      </c>
      <c r="F441" s="49">
        <v>-0.47645288894840188</v>
      </c>
      <c r="G441" s="49">
        <f t="shared" si="31"/>
        <v>0.7283846774252023</v>
      </c>
      <c r="H441" s="49">
        <f t="shared" si="32"/>
        <v>0.31687588143311884</v>
      </c>
      <c r="I441" s="49">
        <f t="shared" si="33"/>
        <v>-0.31692596728459066</v>
      </c>
      <c r="J441" s="49">
        <f t="shared" si="34"/>
        <v>-0.38107871034767438</v>
      </c>
      <c r="K441" s="49">
        <f t="shared" si="35"/>
        <v>-1.0260668761194296</v>
      </c>
    </row>
    <row r="442" spans="2:11" x14ac:dyDescent="0.35">
      <c r="B442">
        <v>75</v>
      </c>
      <c r="C442" s="49">
        <v>131</v>
      </c>
      <c r="D442" s="49">
        <f t="shared" si="29"/>
        <v>149</v>
      </c>
      <c r="E442" s="49">
        <f t="shared" si="30"/>
        <v>0.60793490951168749</v>
      </c>
      <c r="F442" s="49">
        <v>-0.47645288894840188</v>
      </c>
      <c r="G442" s="49">
        <f t="shared" si="31"/>
        <v>0.7283846774252023</v>
      </c>
      <c r="H442" s="49">
        <f t="shared" si="32"/>
        <v>0.31687588143311884</v>
      </c>
      <c r="I442" s="49">
        <f t="shared" si="33"/>
        <v>-0.31692596728459066</v>
      </c>
      <c r="J442" s="49">
        <f t="shared" si="34"/>
        <v>-0.38107871034767438</v>
      </c>
      <c r="K442" s="49">
        <f t="shared" si="35"/>
        <v>-1.040026969672075</v>
      </c>
    </row>
    <row r="443" spans="2:11" x14ac:dyDescent="0.35">
      <c r="B443">
        <v>76</v>
      </c>
      <c r="C443" s="49">
        <v>132</v>
      </c>
      <c r="D443" s="49">
        <f t="shared" si="29"/>
        <v>151</v>
      </c>
      <c r="E443" s="49">
        <f t="shared" si="30"/>
        <v>0.67570914691544315</v>
      </c>
      <c r="F443" s="49">
        <v>-0.47645288894840188</v>
      </c>
      <c r="G443" s="49">
        <f t="shared" si="31"/>
        <v>0.75038733630601651</v>
      </c>
      <c r="H443" s="49">
        <f t="shared" si="32"/>
        <v>0.31687588143311884</v>
      </c>
      <c r="I443" s="49">
        <f t="shared" si="33"/>
        <v>-0.28716575735734023</v>
      </c>
      <c r="J443" s="49">
        <f t="shared" si="34"/>
        <v>-0.38107871034767438</v>
      </c>
      <c r="K443" s="49">
        <f t="shared" si="35"/>
        <v>-1.0090491462345721</v>
      </c>
    </row>
    <row r="444" spans="2:11" x14ac:dyDescent="0.35">
      <c r="B444">
        <v>77</v>
      </c>
      <c r="C444" s="49">
        <v>132</v>
      </c>
      <c r="D444" s="49">
        <f t="shared" si="29"/>
        <v>153</v>
      </c>
      <c r="E444" s="49">
        <f t="shared" si="30"/>
        <v>0.67570914691544315</v>
      </c>
      <c r="F444" s="49">
        <v>-0.47645288894840188</v>
      </c>
      <c r="G444" s="49">
        <f t="shared" si="31"/>
        <v>0.75038733630601651</v>
      </c>
      <c r="H444" s="49">
        <f t="shared" si="32"/>
        <v>0.31687588143311884</v>
      </c>
      <c r="I444" s="49">
        <f t="shared" si="33"/>
        <v>-0.28716575735734023</v>
      </c>
      <c r="J444" s="49">
        <f t="shared" si="34"/>
        <v>-0.38107871034767438</v>
      </c>
      <c r="K444" s="49">
        <f t="shared" si="35"/>
        <v>-1.0224140355886724</v>
      </c>
    </row>
    <row r="445" spans="2:11" x14ac:dyDescent="0.35">
      <c r="B445">
        <v>78</v>
      </c>
      <c r="C445" s="49">
        <v>133</v>
      </c>
      <c r="D445" s="49">
        <f t="shared" si="29"/>
        <v>155</v>
      </c>
      <c r="E445" s="49">
        <f t="shared" si="30"/>
        <v>0.74348338431919869</v>
      </c>
      <c r="F445" s="49">
        <v>-0.61200136375591307</v>
      </c>
      <c r="G445" s="49">
        <f t="shared" si="31"/>
        <v>0.77140546125867027</v>
      </c>
      <c r="H445" s="49">
        <f t="shared" si="32"/>
        <v>0.27026842763731718</v>
      </c>
      <c r="I445" s="49">
        <f t="shared" si="33"/>
        <v>-0.25954115356147295</v>
      </c>
      <c r="J445" s="49">
        <f t="shared" si="34"/>
        <v>-0.31507852155348104</v>
      </c>
      <c r="K445" s="49">
        <f t="shared" si="35"/>
        <v>-0.89066049642817857</v>
      </c>
    </row>
    <row r="446" spans="2:11" x14ac:dyDescent="0.35">
      <c r="B446">
        <v>79</v>
      </c>
      <c r="C446" s="49">
        <v>134</v>
      </c>
      <c r="D446" s="49">
        <f t="shared" si="29"/>
        <v>157</v>
      </c>
      <c r="E446" s="49">
        <f t="shared" si="30"/>
        <v>0.81125762172295435</v>
      </c>
      <c r="F446" s="49">
        <v>-0.81532407596717982</v>
      </c>
      <c r="G446" s="49">
        <f t="shared" si="31"/>
        <v>0.79139112938803924</v>
      </c>
      <c r="H446" s="49">
        <f t="shared" si="32"/>
        <v>0.20744341550812914</v>
      </c>
      <c r="I446" s="49">
        <f t="shared" si="33"/>
        <v>-0.23396295885274315</v>
      </c>
      <c r="J446" s="49">
        <f t="shared" si="34"/>
        <v>-0.23249137578981693</v>
      </c>
      <c r="K446" s="49">
        <f t="shared" si="35"/>
        <v>-0.73233330538881936</v>
      </c>
    </row>
    <row r="447" spans="2:11" x14ac:dyDescent="0.35">
      <c r="B447">
        <v>80</v>
      </c>
      <c r="C447" s="49">
        <v>134</v>
      </c>
      <c r="D447" s="49">
        <f t="shared" si="29"/>
        <v>159</v>
      </c>
      <c r="E447" s="49">
        <f t="shared" si="30"/>
        <v>0.81125762172295435</v>
      </c>
      <c r="F447" s="49">
        <v>-0.81532407596717982</v>
      </c>
      <c r="G447" s="49">
        <f t="shared" si="31"/>
        <v>0.79139112938803924</v>
      </c>
      <c r="H447" s="49">
        <f t="shared" si="32"/>
        <v>0.20744341550812914</v>
      </c>
      <c r="I447" s="49">
        <f t="shared" si="33"/>
        <v>-0.23396295885274315</v>
      </c>
      <c r="J447" s="49">
        <f t="shared" si="34"/>
        <v>-0.23249137578981693</v>
      </c>
      <c r="K447" s="49">
        <f t="shared" si="35"/>
        <v>-0.74166239208167062</v>
      </c>
    </row>
    <row r="448" spans="2:11" x14ac:dyDescent="0.35">
      <c r="B448">
        <v>81</v>
      </c>
      <c r="C448" s="49">
        <v>134</v>
      </c>
      <c r="D448" s="49">
        <f t="shared" si="29"/>
        <v>161</v>
      </c>
      <c r="E448" s="49">
        <f t="shared" si="30"/>
        <v>0.81125762172295435</v>
      </c>
      <c r="F448" s="49">
        <v>-0.81532407596717982</v>
      </c>
      <c r="G448" s="49">
        <f t="shared" si="31"/>
        <v>0.79139112938803924</v>
      </c>
      <c r="H448" s="49">
        <f t="shared" si="32"/>
        <v>0.20744341550812914</v>
      </c>
      <c r="I448" s="49">
        <f t="shared" si="33"/>
        <v>-0.23396295885274315</v>
      </c>
      <c r="J448" s="49">
        <f t="shared" si="34"/>
        <v>-0.23249137578981693</v>
      </c>
      <c r="K448" s="49">
        <f t="shared" si="35"/>
        <v>-0.75099147877452177</v>
      </c>
    </row>
    <row r="449" spans="2:11" x14ac:dyDescent="0.35">
      <c r="B449">
        <v>82</v>
      </c>
      <c r="C449" s="49">
        <v>135</v>
      </c>
      <c r="D449" s="49">
        <f t="shared" si="29"/>
        <v>163</v>
      </c>
      <c r="E449" s="49">
        <f t="shared" si="30"/>
        <v>0.87903185912670989</v>
      </c>
      <c r="F449" s="49">
        <v>-0.81532407596717982</v>
      </c>
      <c r="G449" s="49">
        <f t="shared" si="31"/>
        <v>0.81030799904318429</v>
      </c>
      <c r="H449" s="49">
        <f t="shared" si="32"/>
        <v>0.20744341550812914</v>
      </c>
      <c r="I449" s="49">
        <f t="shared" si="33"/>
        <v>-0.21034085785841383</v>
      </c>
      <c r="J449" s="49">
        <f t="shared" si="34"/>
        <v>-0.23249137578981693</v>
      </c>
      <c r="K449" s="49">
        <f t="shared" si="35"/>
        <v>-0.72181654084661617</v>
      </c>
    </row>
    <row r="450" spans="2:11" x14ac:dyDescent="0.35">
      <c r="B450">
        <v>83</v>
      </c>
      <c r="C450" s="49">
        <v>135</v>
      </c>
      <c r="D450" s="49">
        <f t="shared" si="29"/>
        <v>165</v>
      </c>
      <c r="E450" s="49">
        <f t="shared" si="30"/>
        <v>0.87903185912670989</v>
      </c>
      <c r="F450" s="49">
        <v>-0.81532407596717982</v>
      </c>
      <c r="G450" s="49">
        <f t="shared" si="31"/>
        <v>0.81030799904318429</v>
      </c>
      <c r="H450" s="49">
        <f t="shared" si="32"/>
        <v>0.20744341550812914</v>
      </c>
      <c r="I450" s="49">
        <f t="shared" si="33"/>
        <v>-0.21034085785841383</v>
      </c>
      <c r="J450" s="49">
        <f t="shared" si="34"/>
        <v>-0.23249137578981693</v>
      </c>
      <c r="K450" s="49">
        <f t="shared" si="35"/>
        <v>-0.73067318551958083</v>
      </c>
    </row>
    <row r="451" spans="2:11" x14ac:dyDescent="0.35">
      <c r="B451">
        <v>84</v>
      </c>
      <c r="C451" s="49">
        <v>135</v>
      </c>
      <c r="D451" s="49">
        <f t="shared" si="29"/>
        <v>167</v>
      </c>
      <c r="E451" s="49">
        <f t="shared" si="30"/>
        <v>0.87903185912670989</v>
      </c>
      <c r="F451" s="49">
        <v>-0.81532407596717982</v>
      </c>
      <c r="G451" s="49">
        <f t="shared" si="31"/>
        <v>0.81030799904318429</v>
      </c>
      <c r="H451" s="49">
        <f t="shared" si="32"/>
        <v>0.20744341550812914</v>
      </c>
      <c r="I451" s="49">
        <f t="shared" si="33"/>
        <v>-0.21034085785841383</v>
      </c>
      <c r="J451" s="49">
        <f t="shared" si="34"/>
        <v>-0.23249137578981693</v>
      </c>
      <c r="K451" s="49">
        <f t="shared" si="35"/>
        <v>-0.73952983019254537</v>
      </c>
    </row>
    <row r="452" spans="2:11" x14ac:dyDescent="0.35">
      <c r="B452">
        <v>85</v>
      </c>
      <c r="C452" s="49">
        <v>135</v>
      </c>
      <c r="D452" s="49">
        <f t="shared" si="29"/>
        <v>169</v>
      </c>
      <c r="E452" s="49">
        <f t="shared" si="30"/>
        <v>0.87903185912670989</v>
      </c>
      <c r="F452" s="49">
        <v>-0.81532407596717982</v>
      </c>
      <c r="G452" s="49">
        <f t="shared" si="31"/>
        <v>0.81030799904318429</v>
      </c>
      <c r="H452" s="49">
        <f t="shared" si="32"/>
        <v>0.20744341550812914</v>
      </c>
      <c r="I452" s="49">
        <f t="shared" si="33"/>
        <v>-0.21034085785841383</v>
      </c>
      <c r="J452" s="49">
        <f t="shared" si="34"/>
        <v>-0.23249137578981693</v>
      </c>
      <c r="K452" s="49">
        <f t="shared" si="35"/>
        <v>-0.74838647486551002</v>
      </c>
    </row>
    <row r="453" spans="2:11" x14ac:dyDescent="0.35">
      <c r="B453">
        <v>86</v>
      </c>
      <c r="C453" s="49">
        <v>138</v>
      </c>
      <c r="D453" s="49">
        <f t="shared" si="29"/>
        <v>171</v>
      </c>
      <c r="E453" s="49">
        <f t="shared" si="30"/>
        <v>1.0823545713379767</v>
      </c>
      <c r="F453" s="49">
        <v>-0.81532407596717982</v>
      </c>
      <c r="G453" s="49">
        <f t="shared" si="31"/>
        <v>0.86045249696698023</v>
      </c>
      <c r="H453" s="49">
        <f t="shared" si="32"/>
        <v>0.20744341550812914</v>
      </c>
      <c r="I453" s="49">
        <f t="shared" si="33"/>
        <v>-0.1502968688439032</v>
      </c>
      <c r="J453" s="49">
        <f t="shared" si="34"/>
        <v>-0.23249137578981693</v>
      </c>
      <c r="K453" s="49">
        <f t="shared" si="35"/>
        <v>-0.65456789832366136</v>
      </c>
    </row>
    <row r="454" spans="2:11" x14ac:dyDescent="0.35">
      <c r="B454">
        <v>87</v>
      </c>
      <c r="C454" s="49">
        <v>138</v>
      </c>
      <c r="D454" s="49">
        <f t="shared" si="29"/>
        <v>173</v>
      </c>
      <c r="E454" s="49">
        <f t="shared" si="30"/>
        <v>1.0823545713379767</v>
      </c>
      <c r="F454" s="49">
        <v>-0.95087255077469102</v>
      </c>
      <c r="G454" s="49">
        <f t="shared" si="31"/>
        <v>0.86045249696698023</v>
      </c>
      <c r="H454" s="49">
        <f t="shared" si="32"/>
        <v>0.17083453876228649</v>
      </c>
      <c r="I454" s="49">
        <f t="shared" si="33"/>
        <v>-0.1502968688439032</v>
      </c>
      <c r="J454" s="49">
        <f t="shared" si="34"/>
        <v>-0.18733555240221775</v>
      </c>
      <c r="K454" s="49">
        <f t="shared" si="35"/>
        <v>-0.58410408875578923</v>
      </c>
    </row>
    <row r="455" spans="2:11" x14ac:dyDescent="0.35">
      <c r="B455">
        <v>88</v>
      </c>
      <c r="C455" s="49">
        <v>138</v>
      </c>
      <c r="D455" s="49">
        <f t="shared" si="29"/>
        <v>175</v>
      </c>
      <c r="E455" s="49">
        <f t="shared" si="30"/>
        <v>1.0823545713379767</v>
      </c>
      <c r="F455" s="49">
        <v>-1.0864210255822022</v>
      </c>
      <c r="G455" s="49">
        <f t="shared" si="31"/>
        <v>0.86045249696698023</v>
      </c>
      <c r="H455" s="49">
        <f t="shared" si="32"/>
        <v>0.13864638176168581</v>
      </c>
      <c r="I455" s="49">
        <f t="shared" si="33"/>
        <v>-0.1502968688439032</v>
      </c>
      <c r="J455" s="49">
        <f t="shared" si="34"/>
        <v>-0.14925015243878695</v>
      </c>
      <c r="K455" s="49">
        <f t="shared" si="35"/>
        <v>-0.52420728724470778</v>
      </c>
    </row>
    <row r="456" spans="2:11" x14ac:dyDescent="0.35">
      <c r="B456">
        <v>89</v>
      </c>
      <c r="C456" s="49">
        <v>138</v>
      </c>
      <c r="D456" s="49">
        <f t="shared" si="29"/>
        <v>177</v>
      </c>
      <c r="E456" s="49">
        <f t="shared" si="30"/>
        <v>1.0823545713379767</v>
      </c>
      <c r="F456" s="49">
        <v>-1.1541952629859578</v>
      </c>
      <c r="G456" s="49">
        <f t="shared" si="31"/>
        <v>0.86045249696698023</v>
      </c>
      <c r="H456" s="49">
        <f t="shared" si="32"/>
        <v>0.1242100621115433</v>
      </c>
      <c r="I456" s="49">
        <f t="shared" si="33"/>
        <v>-0.1502968688439032</v>
      </c>
      <c r="J456" s="49">
        <f t="shared" si="34"/>
        <v>-0.13262901373261229</v>
      </c>
      <c r="K456" s="49">
        <f t="shared" si="35"/>
        <v>-0.50077881216043252</v>
      </c>
    </row>
    <row r="457" spans="2:11" x14ac:dyDescent="0.35">
      <c r="B457">
        <v>90</v>
      </c>
      <c r="C457" s="49">
        <v>139</v>
      </c>
      <c r="D457" s="49">
        <f t="shared" si="29"/>
        <v>179</v>
      </c>
      <c r="E457" s="49">
        <f t="shared" si="30"/>
        <v>1.1501288087417323</v>
      </c>
      <c r="F457" s="49">
        <v>-1.1541952629859578</v>
      </c>
      <c r="G457" s="49">
        <f t="shared" si="31"/>
        <v>0.87495458878984644</v>
      </c>
      <c r="H457" s="49">
        <f t="shared" si="32"/>
        <v>0.1242100621115433</v>
      </c>
      <c r="I457" s="49">
        <f t="shared" si="33"/>
        <v>-0.13358329249718751</v>
      </c>
      <c r="J457" s="49">
        <f t="shared" si="34"/>
        <v>-0.13262901373261229</v>
      </c>
      <c r="K457" s="49">
        <f t="shared" si="35"/>
        <v>-0.47652002815134165</v>
      </c>
    </row>
    <row r="458" spans="2:11" x14ac:dyDescent="0.35">
      <c r="B458">
        <v>91</v>
      </c>
      <c r="C458" s="49">
        <v>140</v>
      </c>
      <c r="D458" s="49">
        <f t="shared" si="29"/>
        <v>181</v>
      </c>
      <c r="E458" s="49">
        <f t="shared" si="30"/>
        <v>1.2179030461454878</v>
      </c>
      <c r="F458" s="49">
        <v>-1.1541952629859578</v>
      </c>
      <c r="G458" s="49">
        <f t="shared" si="31"/>
        <v>0.88836959074234023</v>
      </c>
      <c r="H458" s="49">
        <f t="shared" si="32"/>
        <v>0.1242100621115433</v>
      </c>
      <c r="I458" s="49">
        <f t="shared" si="33"/>
        <v>-0.11836741678864827</v>
      </c>
      <c r="J458" s="49">
        <f t="shared" si="34"/>
        <v>-0.13262901373261229</v>
      </c>
      <c r="K458" s="49">
        <f t="shared" si="35"/>
        <v>-0.45430353924348166</v>
      </c>
    </row>
    <row r="459" spans="2:11" x14ac:dyDescent="0.35">
      <c r="B459">
        <v>92</v>
      </c>
      <c r="C459" s="49">
        <v>141</v>
      </c>
      <c r="D459" s="49">
        <f t="shared" si="29"/>
        <v>183</v>
      </c>
      <c r="E459" s="49">
        <f t="shared" si="30"/>
        <v>1.2856772835492434</v>
      </c>
      <c r="F459" s="49">
        <v>-1.1541952629859578</v>
      </c>
      <c r="G459" s="49">
        <f t="shared" si="31"/>
        <v>0.9007221437913373</v>
      </c>
      <c r="H459" s="49">
        <f t="shared" si="32"/>
        <v>0.1242100621115433</v>
      </c>
      <c r="I459" s="49">
        <f t="shared" si="33"/>
        <v>-0.10455845540378864</v>
      </c>
      <c r="J459" s="49">
        <f t="shared" si="34"/>
        <v>-0.13262901373261229</v>
      </c>
      <c r="K459" s="49">
        <f t="shared" si="35"/>
        <v>-0.43405306851961373</v>
      </c>
    </row>
    <row r="460" spans="2:11" x14ac:dyDescent="0.35">
      <c r="B460">
        <v>93</v>
      </c>
      <c r="C460" s="49">
        <v>141</v>
      </c>
      <c r="D460" s="49">
        <f t="shared" si="29"/>
        <v>185</v>
      </c>
      <c r="E460" s="49">
        <f t="shared" si="30"/>
        <v>1.2856772835492434</v>
      </c>
      <c r="F460" s="49">
        <v>-1.2897437377934688</v>
      </c>
      <c r="G460" s="49">
        <f t="shared" si="31"/>
        <v>0.9007221437913373</v>
      </c>
      <c r="H460" s="49">
        <f t="shared" si="32"/>
        <v>9.8569824098282049E-2</v>
      </c>
      <c r="I460" s="49">
        <f t="shared" si="33"/>
        <v>-0.10455845540378864</v>
      </c>
      <c r="J460" s="49">
        <f t="shared" si="34"/>
        <v>-0.1037726925811091</v>
      </c>
      <c r="K460" s="49">
        <f t="shared" si="35"/>
        <v>-0.38541262377206081</v>
      </c>
    </row>
    <row r="461" spans="2:11" x14ac:dyDescent="0.35">
      <c r="B461">
        <v>94</v>
      </c>
      <c r="C461" s="49">
        <v>142</v>
      </c>
      <c r="D461" s="49">
        <f t="shared" si="29"/>
        <v>187</v>
      </c>
      <c r="E461" s="49">
        <f t="shared" si="30"/>
        <v>1.3534515209529989</v>
      </c>
      <c r="F461" s="49">
        <v>-1.3575179751972244</v>
      </c>
      <c r="G461" s="49">
        <f t="shared" si="31"/>
        <v>0.91204428619684563</v>
      </c>
      <c r="H461" s="49">
        <f t="shared" si="32"/>
        <v>8.7308342963490618E-2</v>
      </c>
      <c r="I461" s="49">
        <f t="shared" si="33"/>
        <v>-9.2066730660410614E-2</v>
      </c>
      <c r="J461" s="49">
        <f t="shared" si="34"/>
        <v>-9.1357180471272434E-2</v>
      </c>
      <c r="K461" s="49">
        <f t="shared" si="35"/>
        <v>-0.34300271381624731</v>
      </c>
    </row>
    <row r="462" spans="2:11" x14ac:dyDescent="0.35">
      <c r="B462">
        <v>95</v>
      </c>
      <c r="C462" s="49">
        <v>145</v>
      </c>
      <c r="D462" s="49">
        <f t="shared" si="29"/>
        <v>189</v>
      </c>
      <c r="E462" s="49">
        <f t="shared" si="30"/>
        <v>1.5567742331642658</v>
      </c>
      <c r="F462" s="49">
        <v>-1.4252922126009802</v>
      </c>
      <c r="G462" s="49">
        <f>NORMSDIST(E462)</f>
        <v>0.94023795156877399</v>
      </c>
      <c r="H462" s="49">
        <f t="shared" si="32"/>
        <v>7.7036375133260726E-2</v>
      </c>
      <c r="I462" s="49">
        <f t="shared" si="33"/>
        <v>-6.1622295785821991E-2</v>
      </c>
      <c r="J462" s="49">
        <f t="shared" si="34"/>
        <v>-8.0165454934372396E-2</v>
      </c>
      <c r="K462" s="49">
        <f t="shared" si="35"/>
        <v>-0.26797884886116741</v>
      </c>
    </row>
    <row r="463" spans="2:11" x14ac:dyDescent="0.35">
      <c r="B463">
        <v>96</v>
      </c>
      <c r="C463" s="49">
        <v>152</v>
      </c>
      <c r="D463" s="49">
        <f t="shared" si="29"/>
        <v>191</v>
      </c>
      <c r="E463" s="49">
        <f t="shared" si="30"/>
        <v>2.031193894990555</v>
      </c>
      <c r="F463" s="49">
        <v>-1.4930664500047357</v>
      </c>
      <c r="G463" s="49">
        <f t="shared" si="31"/>
        <v>0.97888233527340551</v>
      </c>
      <c r="H463" s="49">
        <f t="shared" si="32"/>
        <v>6.7709896806475559E-2</v>
      </c>
      <c r="I463" s="49">
        <f t="shared" si="33"/>
        <v>-2.1343832363930781E-2</v>
      </c>
      <c r="J463" s="49">
        <f t="shared" si="34"/>
        <v>-7.0111243209903723E-2</v>
      </c>
      <c r="K463" s="49">
        <f t="shared" si="35"/>
        <v>-0.17467919434602391</v>
      </c>
    </row>
    <row r="464" spans="2:11" x14ac:dyDescent="0.35">
      <c r="B464">
        <v>97</v>
      </c>
      <c r="C464" s="49">
        <v>155</v>
      </c>
      <c r="D464" s="49">
        <f t="shared" si="29"/>
        <v>193</v>
      </c>
      <c r="E464" s="49">
        <f t="shared" si="30"/>
        <v>2.2345166072018214</v>
      </c>
      <c r="F464" s="49">
        <v>-1.7641633996197581</v>
      </c>
      <c r="G464" s="49">
        <f t="shared" si="31"/>
        <v>0.98727544946567192</v>
      </c>
      <c r="H464" s="49">
        <f t="shared" si="32"/>
        <v>3.885223644243984E-2</v>
      </c>
      <c r="I464" s="49">
        <f t="shared" si="33"/>
        <v>-1.2806201010711098E-2</v>
      </c>
      <c r="J464" s="49">
        <f t="shared" si="34"/>
        <v>-3.9627121626155684E-2</v>
      </c>
      <c r="K464" s="49">
        <f t="shared" si="35"/>
        <v>-0.1011963126891529</v>
      </c>
    </row>
    <row r="465" spans="2:11" x14ac:dyDescent="0.35">
      <c r="B465">
        <v>98</v>
      </c>
      <c r="C465" s="49">
        <v>155</v>
      </c>
      <c r="D465" s="49">
        <f t="shared" si="29"/>
        <v>195</v>
      </c>
      <c r="E465" s="49">
        <f t="shared" si="30"/>
        <v>2.2345166072018214</v>
      </c>
      <c r="F465" s="49">
        <v>-2.1708088240422914</v>
      </c>
      <c r="G465" s="49">
        <f t="shared" si="31"/>
        <v>0.98727544946567192</v>
      </c>
      <c r="H465" s="49">
        <f t="shared" si="32"/>
        <v>1.4972813324145292E-2</v>
      </c>
      <c r="I465" s="49">
        <f t="shared" si="33"/>
        <v>-1.2806201010711098E-2</v>
      </c>
      <c r="J465" s="49">
        <f t="shared" si="34"/>
        <v>-1.5086037504793136E-2</v>
      </c>
      <c r="K465" s="49">
        <f t="shared" si="35"/>
        <v>-5.4389865105233262E-2</v>
      </c>
    </row>
    <row r="466" spans="2:11" x14ac:dyDescent="0.35">
      <c r="B466">
        <v>99</v>
      </c>
      <c r="C466" s="49">
        <v>158</v>
      </c>
      <c r="D466" s="49">
        <f t="shared" si="29"/>
        <v>197</v>
      </c>
      <c r="E466" s="49">
        <f t="shared" si="30"/>
        <v>2.4378393194130883</v>
      </c>
      <c r="F466" s="49">
        <v>-2.6452284858685808</v>
      </c>
      <c r="G466" s="49">
        <f t="shared" si="31"/>
        <v>0.99261233000903637</v>
      </c>
      <c r="H466" s="49">
        <f t="shared" si="32"/>
        <v>4.0817886366451188E-3</v>
      </c>
      <c r="I466" s="49">
        <f t="shared" si="33"/>
        <v>-7.4150939746199735E-3</v>
      </c>
      <c r="J466" s="49">
        <f t="shared" si="34"/>
        <v>-4.0901418743982416E-3</v>
      </c>
      <c r="K466" s="49">
        <f t="shared" si="35"/>
        <v>-2.2665314622565887E-2</v>
      </c>
    </row>
    <row r="467" spans="2:11" x14ac:dyDescent="0.35">
      <c r="B467">
        <v>100</v>
      </c>
      <c r="C467" s="50">
        <v>161</v>
      </c>
      <c r="D467" s="50">
        <f t="shared" si="29"/>
        <v>199</v>
      </c>
      <c r="E467" s="50">
        <f t="shared" si="30"/>
        <v>2.6411620316243551</v>
      </c>
      <c r="F467" s="50">
        <v>-3.0518739102911141</v>
      </c>
      <c r="G467" s="50">
        <f t="shared" si="31"/>
        <v>0.99586889027677783</v>
      </c>
      <c r="H467" s="50">
        <f t="shared" si="32"/>
        <v>1.1370880456179533E-3</v>
      </c>
      <c r="I467" s="50">
        <f t="shared" si="33"/>
        <v>-4.1396663306481462E-3</v>
      </c>
      <c r="J467" s="50">
        <f t="shared" si="34"/>
        <v>-1.1377350207213111E-3</v>
      </c>
      <c r="K467" s="50">
        <f t="shared" si="35"/>
        <v>-1.050202868922522E-2</v>
      </c>
    </row>
    <row r="493" spans="14:19" x14ac:dyDescent="0.35">
      <c r="N493" s="57" t="s">
        <v>188</v>
      </c>
      <c r="O493" s="57"/>
      <c r="P493" s="57"/>
      <c r="Q493" s="57"/>
      <c r="R493" s="57"/>
      <c r="S493" s="57"/>
    </row>
  </sheetData>
  <sortState xmlns:xlrd2="http://schemas.microsoft.com/office/spreadsheetml/2017/richdata2" ref="F368:F467">
    <sortCondition descending="1" ref="F367:F467"/>
  </sortState>
  <mergeCells count="31">
    <mergeCell ref="N405:T413"/>
    <mergeCell ref="D256:F256"/>
    <mergeCell ref="N370:P370"/>
    <mergeCell ref="N371:P371"/>
    <mergeCell ref="N374:P374"/>
    <mergeCell ref="N376:P376"/>
    <mergeCell ref="N259:U259"/>
    <mergeCell ref="N258:T258"/>
    <mergeCell ref="N367:T367"/>
    <mergeCell ref="N368:U368"/>
    <mergeCell ref="N261:O261"/>
    <mergeCell ref="N262:O262"/>
    <mergeCell ref="N264:O264"/>
    <mergeCell ref="N266:O266"/>
    <mergeCell ref="N281:T289"/>
    <mergeCell ref="N420:Q420"/>
    <mergeCell ref="N493:S493"/>
    <mergeCell ref="N416:O416"/>
    <mergeCell ref="N418:T419"/>
    <mergeCell ref="I6:J6"/>
    <mergeCell ref="K62:R65"/>
    <mergeCell ref="G150:I150"/>
    <mergeCell ref="O183:U189"/>
    <mergeCell ref="G27:M41"/>
    <mergeCell ref="G50:M54"/>
    <mergeCell ref="J81:U84"/>
    <mergeCell ref="J113:U116"/>
    <mergeCell ref="L120:U124"/>
    <mergeCell ref="I152:J152"/>
    <mergeCell ref="L152:M152"/>
    <mergeCell ref="O191:U193"/>
  </mergeCells>
  <pageMargins left="0.7" right="0.7" top="0.75" bottom="0.75" header="0.3" footer="0.3"/>
  <pageSetup paperSize="9"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860272-CBB6-4C35-AFA3-28B13A09E066}">
  <dimension ref="A1:T101"/>
  <sheetViews>
    <sheetView zoomScale="82" zoomScaleNormal="82" workbookViewId="0">
      <selection activeCell="V20" sqref="V20"/>
    </sheetView>
  </sheetViews>
  <sheetFormatPr baseColWidth="10" defaultRowHeight="14.5" x14ac:dyDescent="0.35"/>
  <cols>
    <col min="1" max="1" width="6.26953125" bestFit="1" customWidth="1"/>
    <col min="2" max="2" width="5.1796875" bestFit="1" customWidth="1"/>
    <col min="3" max="3" width="19.7265625" bestFit="1" customWidth="1"/>
    <col min="4" max="4" width="22.36328125" bestFit="1" customWidth="1"/>
    <col min="5" max="5" width="14.08984375" customWidth="1"/>
    <col min="7" max="7" width="12" customWidth="1"/>
  </cols>
  <sheetData>
    <row r="1" spans="1:20" x14ac:dyDescent="0.35">
      <c r="A1" s="2" t="s">
        <v>3</v>
      </c>
      <c r="B1" s="3" t="s">
        <v>0</v>
      </c>
      <c r="C1" s="4" t="s">
        <v>1</v>
      </c>
      <c r="D1" s="4" t="s">
        <v>2</v>
      </c>
      <c r="E1" s="4" t="s">
        <v>4</v>
      </c>
    </row>
    <row r="2" spans="1:20" x14ac:dyDescent="0.35">
      <c r="A2" s="5">
        <v>1</v>
      </c>
      <c r="B2">
        <v>30</v>
      </c>
      <c r="C2">
        <v>126</v>
      </c>
      <c r="D2">
        <v>118</v>
      </c>
      <c r="E2" s="6">
        <v>191</v>
      </c>
      <c r="G2" s="41" t="s">
        <v>138</v>
      </c>
    </row>
    <row r="3" spans="1:20" x14ac:dyDescent="0.35">
      <c r="A3" s="5">
        <v>1</v>
      </c>
      <c r="B3">
        <v>25</v>
      </c>
      <c r="C3">
        <v>114</v>
      </c>
      <c r="D3">
        <v>110</v>
      </c>
      <c r="E3" s="6">
        <v>174</v>
      </c>
    </row>
    <row r="4" spans="1:20" x14ac:dyDescent="0.35">
      <c r="A4" s="5">
        <v>1</v>
      </c>
      <c r="B4">
        <v>27</v>
      </c>
      <c r="C4">
        <v>110</v>
      </c>
      <c r="D4">
        <v>110</v>
      </c>
      <c r="E4" s="6">
        <v>175</v>
      </c>
      <c r="G4" t="s">
        <v>40</v>
      </c>
    </row>
    <row r="5" spans="1:20" x14ac:dyDescent="0.35">
      <c r="A5" s="5">
        <v>1</v>
      </c>
      <c r="B5">
        <v>34</v>
      </c>
      <c r="C5">
        <v>108</v>
      </c>
      <c r="D5">
        <v>105</v>
      </c>
      <c r="E5" s="6">
        <v>173</v>
      </c>
    </row>
    <row r="6" spans="1:20" x14ac:dyDescent="0.35">
      <c r="A6" s="5">
        <v>1</v>
      </c>
      <c r="B6">
        <v>35</v>
      </c>
      <c r="C6">
        <v>131</v>
      </c>
      <c r="D6">
        <v>132</v>
      </c>
      <c r="E6" s="6">
        <v>200</v>
      </c>
      <c r="M6" s="64" t="s">
        <v>143</v>
      </c>
      <c r="N6" s="64"/>
      <c r="O6" s="64"/>
      <c r="P6" s="64"/>
      <c r="Q6" s="64"/>
      <c r="R6" s="64"/>
      <c r="S6" s="64"/>
      <c r="T6" s="64"/>
    </row>
    <row r="7" spans="1:20" x14ac:dyDescent="0.35">
      <c r="A7" s="5">
        <v>1</v>
      </c>
      <c r="B7">
        <v>18</v>
      </c>
      <c r="C7">
        <v>109</v>
      </c>
      <c r="D7">
        <v>110</v>
      </c>
      <c r="E7" s="6">
        <v>184</v>
      </c>
      <c r="G7" s="71" t="s">
        <v>41</v>
      </c>
      <c r="H7" s="71"/>
      <c r="I7" s="71"/>
      <c r="J7" s="43">
        <f>CORREL(D2:D41,E2:E41)</f>
        <v>0.76713511137361801</v>
      </c>
      <c r="M7" s="64"/>
      <c r="N7" s="64"/>
      <c r="O7" s="64"/>
      <c r="P7" s="64"/>
      <c r="Q7" s="64"/>
      <c r="R7" s="64"/>
      <c r="S7" s="64"/>
      <c r="T7" s="64"/>
    </row>
    <row r="8" spans="1:20" x14ac:dyDescent="0.35">
      <c r="A8" s="5">
        <v>1</v>
      </c>
      <c r="B8">
        <v>18</v>
      </c>
      <c r="C8">
        <v>121</v>
      </c>
      <c r="D8">
        <v>115</v>
      </c>
      <c r="E8" s="6">
        <v>185</v>
      </c>
      <c r="M8" s="64"/>
      <c r="N8" s="64"/>
      <c r="O8" s="64"/>
      <c r="P8" s="64"/>
      <c r="Q8" s="64"/>
      <c r="R8" s="64"/>
      <c r="S8" s="64"/>
      <c r="T8" s="64"/>
    </row>
    <row r="9" spans="1:20" x14ac:dyDescent="0.35">
      <c r="A9" s="5">
        <v>1</v>
      </c>
      <c r="B9">
        <v>22</v>
      </c>
      <c r="C9">
        <v>123</v>
      </c>
      <c r="D9">
        <v>110</v>
      </c>
      <c r="E9" s="6">
        <v>178</v>
      </c>
    </row>
    <row r="10" spans="1:20" x14ac:dyDescent="0.35">
      <c r="A10" s="5">
        <v>1</v>
      </c>
      <c r="B10">
        <v>21</v>
      </c>
      <c r="C10">
        <v>127</v>
      </c>
      <c r="D10">
        <v>122</v>
      </c>
      <c r="E10" s="6">
        <v>190</v>
      </c>
    </row>
    <row r="11" spans="1:20" x14ac:dyDescent="0.35">
      <c r="A11" s="5">
        <v>1</v>
      </c>
      <c r="B11">
        <v>29</v>
      </c>
      <c r="C11">
        <v>128</v>
      </c>
      <c r="D11">
        <v>120</v>
      </c>
      <c r="E11" s="6">
        <v>192</v>
      </c>
    </row>
    <row r="12" spans="1:20" x14ac:dyDescent="0.35">
      <c r="A12" s="5">
        <v>1</v>
      </c>
      <c r="B12">
        <v>26</v>
      </c>
      <c r="C12">
        <v>125</v>
      </c>
      <c r="D12">
        <v>125</v>
      </c>
      <c r="E12" s="6">
        <v>190</v>
      </c>
    </row>
    <row r="13" spans="1:20" x14ac:dyDescent="0.35">
      <c r="A13" s="5">
        <v>1</v>
      </c>
      <c r="B13">
        <v>24</v>
      </c>
      <c r="C13">
        <v>131</v>
      </c>
      <c r="D13">
        <v>128</v>
      </c>
      <c r="E13" s="6">
        <v>202</v>
      </c>
      <c r="P13" t="s">
        <v>42</v>
      </c>
      <c r="Q13" t="s">
        <v>43</v>
      </c>
    </row>
    <row r="14" spans="1:20" x14ac:dyDescent="0.35">
      <c r="A14" s="5">
        <v>1</v>
      </c>
      <c r="B14">
        <v>23</v>
      </c>
      <c r="C14">
        <v>128</v>
      </c>
      <c r="D14">
        <v>134</v>
      </c>
      <c r="E14" s="6">
        <v>197</v>
      </c>
      <c r="P14" t="s">
        <v>44</v>
      </c>
      <c r="Q14" t="s">
        <v>45</v>
      </c>
    </row>
    <row r="15" spans="1:20" x14ac:dyDescent="0.35">
      <c r="A15" s="5">
        <v>1</v>
      </c>
      <c r="B15">
        <v>28</v>
      </c>
      <c r="C15">
        <v>129</v>
      </c>
      <c r="D15">
        <v>132</v>
      </c>
      <c r="E15" s="6">
        <v>193</v>
      </c>
    </row>
    <row r="16" spans="1:20" x14ac:dyDescent="0.35">
      <c r="A16" s="5">
        <v>1</v>
      </c>
      <c r="B16">
        <v>25</v>
      </c>
      <c r="C16">
        <v>134</v>
      </c>
      <c r="D16">
        <v>131</v>
      </c>
      <c r="E16" s="6">
        <v>206</v>
      </c>
    </row>
    <row r="17" spans="1:7" x14ac:dyDescent="0.35">
      <c r="A17" s="5">
        <v>1</v>
      </c>
      <c r="B17">
        <v>20</v>
      </c>
      <c r="C17">
        <v>116</v>
      </c>
      <c r="D17">
        <v>115</v>
      </c>
      <c r="E17" s="6">
        <v>180</v>
      </c>
    </row>
    <row r="18" spans="1:7" x14ac:dyDescent="0.35">
      <c r="A18" s="5">
        <v>1</v>
      </c>
      <c r="B18">
        <v>21</v>
      </c>
      <c r="C18">
        <v>105</v>
      </c>
      <c r="D18">
        <v>106</v>
      </c>
      <c r="E18" s="6">
        <v>172</v>
      </c>
    </row>
    <row r="19" spans="1:7" x14ac:dyDescent="0.35">
      <c r="A19" s="5">
        <v>1</v>
      </c>
      <c r="B19">
        <v>19</v>
      </c>
      <c r="C19">
        <v>118</v>
      </c>
      <c r="D19">
        <v>110</v>
      </c>
      <c r="E19" s="6">
        <v>164</v>
      </c>
    </row>
    <row r="20" spans="1:7" x14ac:dyDescent="0.35">
      <c r="A20" s="5">
        <v>1</v>
      </c>
      <c r="B20">
        <v>32</v>
      </c>
      <c r="C20">
        <v>124</v>
      </c>
      <c r="D20">
        <v>118</v>
      </c>
      <c r="E20" s="6">
        <v>188</v>
      </c>
    </row>
    <row r="21" spans="1:7" x14ac:dyDescent="0.35">
      <c r="A21" s="5">
        <v>1</v>
      </c>
      <c r="B21">
        <v>18</v>
      </c>
      <c r="C21">
        <v>121</v>
      </c>
      <c r="D21">
        <v>117</v>
      </c>
      <c r="E21" s="6">
        <v>185</v>
      </c>
    </row>
    <row r="22" spans="1:7" x14ac:dyDescent="0.35">
      <c r="A22" s="5">
        <v>1</v>
      </c>
      <c r="B22">
        <v>35</v>
      </c>
      <c r="C22">
        <v>127</v>
      </c>
      <c r="D22">
        <v>127</v>
      </c>
      <c r="E22" s="6">
        <v>170</v>
      </c>
    </row>
    <row r="23" spans="1:7" x14ac:dyDescent="0.35">
      <c r="A23" s="5">
        <v>1</v>
      </c>
      <c r="B23">
        <v>33</v>
      </c>
      <c r="C23">
        <v>142</v>
      </c>
      <c r="D23">
        <v>138</v>
      </c>
      <c r="E23" s="6">
        <v>214</v>
      </c>
    </row>
    <row r="24" spans="1:7" x14ac:dyDescent="0.35">
      <c r="A24" s="5">
        <v>1</v>
      </c>
      <c r="B24" s="7">
        <v>31</v>
      </c>
      <c r="C24">
        <v>138</v>
      </c>
      <c r="D24">
        <v>129</v>
      </c>
      <c r="E24" s="6">
        <v>210</v>
      </c>
    </row>
    <row r="25" spans="1:7" x14ac:dyDescent="0.35">
      <c r="A25" s="5">
        <v>1</v>
      </c>
      <c r="B25">
        <v>29</v>
      </c>
      <c r="C25">
        <v>139</v>
      </c>
      <c r="D25">
        <v>125</v>
      </c>
      <c r="E25" s="6">
        <v>200</v>
      </c>
      <c r="G25" t="s">
        <v>46</v>
      </c>
    </row>
    <row r="26" spans="1:7" x14ac:dyDescent="0.35">
      <c r="A26" s="5">
        <v>1</v>
      </c>
      <c r="B26">
        <v>25</v>
      </c>
      <c r="C26">
        <v>110</v>
      </c>
      <c r="D26">
        <v>110</v>
      </c>
      <c r="E26" s="6">
        <v>183</v>
      </c>
    </row>
    <row r="27" spans="1:7" x14ac:dyDescent="0.35">
      <c r="A27" s="5">
        <v>1</v>
      </c>
      <c r="B27">
        <v>29</v>
      </c>
      <c r="C27">
        <v>112</v>
      </c>
      <c r="D27">
        <v>108</v>
      </c>
      <c r="E27" s="6">
        <v>182</v>
      </c>
      <c r="G27" t="s">
        <v>47</v>
      </c>
    </row>
    <row r="28" spans="1:7" x14ac:dyDescent="0.35">
      <c r="A28" s="5">
        <v>1</v>
      </c>
      <c r="B28">
        <v>33</v>
      </c>
      <c r="C28">
        <v>114</v>
      </c>
      <c r="D28">
        <v>103</v>
      </c>
      <c r="E28" s="6">
        <v>177</v>
      </c>
    </row>
    <row r="29" spans="1:7" x14ac:dyDescent="0.35">
      <c r="A29" s="5">
        <v>1</v>
      </c>
      <c r="B29">
        <v>34</v>
      </c>
      <c r="C29">
        <v>121</v>
      </c>
      <c r="D29">
        <v>115</v>
      </c>
      <c r="E29" s="6">
        <v>185</v>
      </c>
      <c r="G29" t="s">
        <v>50</v>
      </c>
    </row>
    <row r="30" spans="1:7" x14ac:dyDescent="0.35">
      <c r="A30" s="5">
        <v>1</v>
      </c>
      <c r="B30" s="7">
        <v>21</v>
      </c>
      <c r="C30">
        <v>131</v>
      </c>
      <c r="D30">
        <v>142</v>
      </c>
      <c r="E30" s="6">
        <v>200</v>
      </c>
    </row>
    <row r="31" spans="1:7" x14ac:dyDescent="0.35">
      <c r="A31" s="5">
        <v>1</v>
      </c>
      <c r="B31">
        <v>22</v>
      </c>
      <c r="C31">
        <v>125</v>
      </c>
      <c r="D31">
        <v>124</v>
      </c>
      <c r="E31" s="6">
        <v>184</v>
      </c>
      <c r="G31" t="s">
        <v>48</v>
      </c>
    </row>
    <row r="32" spans="1:7" x14ac:dyDescent="0.35">
      <c r="A32" s="5">
        <v>1</v>
      </c>
      <c r="B32">
        <v>23</v>
      </c>
      <c r="C32">
        <v>128</v>
      </c>
      <c r="D32">
        <v>121</v>
      </c>
      <c r="E32" s="6">
        <v>192</v>
      </c>
    </row>
    <row r="33" spans="1:17" x14ac:dyDescent="0.35">
      <c r="A33" s="5">
        <v>1</v>
      </c>
      <c r="B33">
        <v>27</v>
      </c>
      <c r="C33">
        <v>129</v>
      </c>
      <c r="D33">
        <v>123</v>
      </c>
      <c r="E33" s="6">
        <v>189</v>
      </c>
      <c r="G33" t="s">
        <v>51</v>
      </c>
    </row>
    <row r="34" spans="1:17" x14ac:dyDescent="0.35">
      <c r="A34" s="5">
        <v>1</v>
      </c>
      <c r="B34">
        <v>28</v>
      </c>
      <c r="C34">
        <v>130</v>
      </c>
      <c r="D34">
        <v>121</v>
      </c>
      <c r="E34" s="6">
        <v>196</v>
      </c>
      <c r="G34" t="s">
        <v>52</v>
      </c>
    </row>
    <row r="35" spans="1:17" x14ac:dyDescent="0.35">
      <c r="A35" s="5">
        <v>1</v>
      </c>
      <c r="B35">
        <v>35</v>
      </c>
      <c r="C35">
        <v>137</v>
      </c>
      <c r="D35">
        <v>131</v>
      </c>
      <c r="E35" s="6">
        <v>210</v>
      </c>
      <c r="G35" t="s">
        <v>53</v>
      </c>
    </row>
    <row r="36" spans="1:17" x14ac:dyDescent="0.35">
      <c r="A36" s="5">
        <v>1</v>
      </c>
      <c r="B36">
        <v>30</v>
      </c>
      <c r="C36">
        <v>125</v>
      </c>
      <c r="D36">
        <v>121</v>
      </c>
      <c r="E36" s="6">
        <v>177</v>
      </c>
      <c r="G36" t="s">
        <v>54</v>
      </c>
    </row>
    <row r="37" spans="1:17" x14ac:dyDescent="0.35">
      <c r="A37" s="5">
        <v>1</v>
      </c>
      <c r="B37">
        <v>20</v>
      </c>
      <c r="C37">
        <v>124</v>
      </c>
      <c r="D37">
        <v>120</v>
      </c>
      <c r="E37" s="6">
        <v>179</v>
      </c>
    </row>
    <row r="38" spans="1:17" x14ac:dyDescent="0.35">
      <c r="A38" s="5">
        <v>1</v>
      </c>
      <c r="B38">
        <v>27</v>
      </c>
      <c r="C38">
        <v>123</v>
      </c>
      <c r="D38">
        <v>119</v>
      </c>
      <c r="E38" s="6">
        <v>180</v>
      </c>
      <c r="G38" t="s">
        <v>49</v>
      </c>
    </row>
    <row r="39" spans="1:17" x14ac:dyDescent="0.35">
      <c r="A39" s="5">
        <v>1</v>
      </c>
      <c r="B39">
        <v>29</v>
      </c>
      <c r="C39">
        <v>122</v>
      </c>
      <c r="D39">
        <v>115</v>
      </c>
      <c r="E39" s="6">
        <v>183</v>
      </c>
    </row>
    <row r="40" spans="1:17" x14ac:dyDescent="0.35">
      <c r="A40" s="5">
        <v>1</v>
      </c>
      <c r="B40">
        <v>25</v>
      </c>
      <c r="C40">
        <v>120</v>
      </c>
      <c r="D40">
        <v>120</v>
      </c>
      <c r="E40" s="6">
        <v>177</v>
      </c>
      <c r="G40" t="s">
        <v>55</v>
      </c>
      <c r="H40">
        <v>0.60760000000000003</v>
      </c>
      <c r="I40">
        <v>105</v>
      </c>
      <c r="J40">
        <v>6.1699000000000002</v>
      </c>
    </row>
    <row r="41" spans="1:17" x14ac:dyDescent="0.35">
      <c r="A41" s="8">
        <v>1</v>
      </c>
      <c r="B41" s="9">
        <v>31</v>
      </c>
      <c r="C41" s="9">
        <v>112</v>
      </c>
      <c r="D41" s="9">
        <v>116</v>
      </c>
      <c r="E41" s="10">
        <v>180</v>
      </c>
      <c r="G41" s="43" t="s">
        <v>56</v>
      </c>
      <c r="H41" s="43">
        <f>(H40*I40)+J40</f>
        <v>69.9679</v>
      </c>
    </row>
    <row r="42" spans="1:17" x14ac:dyDescent="0.35">
      <c r="A42" s="5">
        <v>2</v>
      </c>
      <c r="B42">
        <v>36</v>
      </c>
      <c r="C42">
        <v>126</v>
      </c>
      <c r="D42">
        <v>124</v>
      </c>
      <c r="E42" s="6">
        <v>173</v>
      </c>
    </row>
    <row r="43" spans="1:17" x14ac:dyDescent="0.35">
      <c r="A43" s="5">
        <v>2</v>
      </c>
      <c r="B43">
        <v>61</v>
      </c>
      <c r="C43">
        <v>125</v>
      </c>
      <c r="D43">
        <v>120</v>
      </c>
      <c r="E43" s="6">
        <v>181</v>
      </c>
    </row>
    <row r="44" spans="1:17" x14ac:dyDescent="0.35">
      <c r="A44" s="5">
        <v>2</v>
      </c>
      <c r="B44">
        <v>76</v>
      </c>
      <c r="C44">
        <v>151</v>
      </c>
      <c r="D44">
        <v>158</v>
      </c>
      <c r="E44" s="6">
        <v>246</v>
      </c>
      <c r="G44" s="64" t="s">
        <v>57</v>
      </c>
      <c r="H44" s="64"/>
      <c r="I44" s="64"/>
      <c r="J44" s="64"/>
      <c r="K44" s="64"/>
      <c r="L44" s="64"/>
      <c r="M44" s="64"/>
      <c r="N44" s="64"/>
      <c r="O44" s="64"/>
      <c r="P44" s="64"/>
      <c r="Q44" s="64"/>
    </row>
    <row r="45" spans="1:17" x14ac:dyDescent="0.35">
      <c r="A45" s="5">
        <v>2</v>
      </c>
      <c r="B45">
        <v>39</v>
      </c>
      <c r="C45">
        <v>141</v>
      </c>
      <c r="D45">
        <v>135</v>
      </c>
      <c r="E45" s="6">
        <v>212</v>
      </c>
      <c r="G45" s="64"/>
      <c r="H45" s="64"/>
      <c r="I45" s="64"/>
      <c r="J45" s="64"/>
      <c r="K45" s="64"/>
      <c r="L45" s="64"/>
      <c r="M45" s="64"/>
      <c r="N45" s="64"/>
      <c r="O45" s="64"/>
      <c r="P45" s="64"/>
      <c r="Q45" s="64"/>
    </row>
    <row r="46" spans="1:17" x14ac:dyDescent="0.35">
      <c r="A46" s="5">
        <v>2</v>
      </c>
      <c r="B46">
        <v>41</v>
      </c>
      <c r="C46">
        <v>118</v>
      </c>
      <c r="D46">
        <v>130</v>
      </c>
      <c r="E46" s="6">
        <v>170</v>
      </c>
      <c r="G46" s="64"/>
      <c r="H46" s="64"/>
      <c r="I46" s="64"/>
      <c r="J46" s="64"/>
      <c r="K46" s="64"/>
      <c r="L46" s="64"/>
      <c r="M46" s="64"/>
      <c r="N46" s="64"/>
      <c r="O46" s="64"/>
      <c r="P46" s="64"/>
      <c r="Q46" s="64"/>
    </row>
    <row r="47" spans="1:17" x14ac:dyDescent="0.35">
      <c r="A47" s="5">
        <v>2</v>
      </c>
      <c r="B47">
        <v>54</v>
      </c>
      <c r="C47">
        <v>132</v>
      </c>
      <c r="D47">
        <v>128</v>
      </c>
      <c r="E47" s="6">
        <v>195</v>
      </c>
      <c r="G47" s="64"/>
      <c r="H47" s="64"/>
      <c r="I47" s="64"/>
      <c r="J47" s="64"/>
      <c r="K47" s="64"/>
      <c r="L47" s="64"/>
      <c r="M47" s="64"/>
      <c r="N47" s="64"/>
      <c r="O47" s="64"/>
      <c r="P47" s="64"/>
      <c r="Q47" s="64"/>
    </row>
    <row r="48" spans="1:17" x14ac:dyDescent="0.35">
      <c r="A48" s="5">
        <v>2</v>
      </c>
      <c r="B48">
        <v>53</v>
      </c>
      <c r="C48">
        <v>136</v>
      </c>
      <c r="D48">
        <v>141</v>
      </c>
      <c r="E48" s="6">
        <v>198</v>
      </c>
      <c r="G48" s="64"/>
      <c r="H48" s="64"/>
      <c r="I48" s="64"/>
      <c r="J48" s="64"/>
      <c r="K48" s="64"/>
      <c r="L48" s="64"/>
      <c r="M48" s="64"/>
      <c r="N48" s="64"/>
      <c r="O48" s="64"/>
      <c r="P48" s="64"/>
      <c r="Q48" s="64"/>
    </row>
    <row r="49" spans="1:17" x14ac:dyDescent="0.35">
      <c r="A49" s="5">
        <v>2</v>
      </c>
      <c r="B49">
        <v>52</v>
      </c>
      <c r="C49">
        <v>129</v>
      </c>
      <c r="D49">
        <v>123</v>
      </c>
      <c r="E49" s="6">
        <v>210</v>
      </c>
      <c r="G49" s="64"/>
      <c r="H49" s="64"/>
      <c r="I49" s="64"/>
      <c r="J49" s="64"/>
      <c r="K49" s="64"/>
      <c r="L49" s="64"/>
      <c r="M49" s="64"/>
      <c r="N49" s="64"/>
      <c r="O49" s="64"/>
      <c r="P49" s="64"/>
      <c r="Q49" s="64"/>
    </row>
    <row r="50" spans="1:17" x14ac:dyDescent="0.35">
      <c r="A50" s="5">
        <v>2</v>
      </c>
      <c r="B50">
        <v>61</v>
      </c>
      <c r="C50">
        <v>140</v>
      </c>
      <c r="D50">
        <v>113</v>
      </c>
      <c r="E50" s="6">
        <v>174</v>
      </c>
    </row>
    <row r="51" spans="1:17" x14ac:dyDescent="0.35">
      <c r="A51" s="5">
        <v>2</v>
      </c>
      <c r="B51">
        <v>66</v>
      </c>
      <c r="C51">
        <v>125</v>
      </c>
      <c r="D51">
        <v>124</v>
      </c>
      <c r="E51" s="6">
        <v>256</v>
      </c>
    </row>
    <row r="52" spans="1:17" x14ac:dyDescent="0.35">
      <c r="A52" s="5">
        <v>2</v>
      </c>
      <c r="B52">
        <v>49</v>
      </c>
      <c r="C52">
        <v>138</v>
      </c>
      <c r="D52">
        <v>139</v>
      </c>
      <c r="E52" s="6">
        <v>214</v>
      </c>
    </row>
    <row r="53" spans="1:17" x14ac:dyDescent="0.35">
      <c r="A53" s="5">
        <v>2</v>
      </c>
      <c r="B53">
        <v>50</v>
      </c>
      <c r="C53">
        <v>129</v>
      </c>
      <c r="D53">
        <v>118</v>
      </c>
      <c r="E53" s="6">
        <v>198</v>
      </c>
      <c r="G53" t="s">
        <v>58</v>
      </c>
    </row>
    <row r="54" spans="1:17" x14ac:dyDescent="0.35">
      <c r="A54" s="5">
        <v>2</v>
      </c>
      <c r="B54">
        <v>57</v>
      </c>
      <c r="C54">
        <v>107</v>
      </c>
      <c r="D54">
        <v>120</v>
      </c>
      <c r="E54" s="6">
        <v>176</v>
      </c>
    </row>
    <row r="55" spans="1:17" x14ac:dyDescent="0.35">
      <c r="A55" s="5">
        <v>2</v>
      </c>
      <c r="B55">
        <v>61</v>
      </c>
      <c r="C55">
        <v>117</v>
      </c>
      <c r="D55">
        <v>118</v>
      </c>
      <c r="E55" s="6">
        <v>191</v>
      </c>
    </row>
    <row r="56" spans="1:17" x14ac:dyDescent="0.35">
      <c r="A56" s="5">
        <v>2</v>
      </c>
      <c r="B56">
        <v>63</v>
      </c>
      <c r="C56">
        <v>96</v>
      </c>
      <c r="D56">
        <v>96</v>
      </c>
      <c r="E56" s="6">
        <v>154</v>
      </c>
      <c r="G56" t="s">
        <v>60</v>
      </c>
    </row>
    <row r="57" spans="1:17" x14ac:dyDescent="0.35">
      <c r="A57" s="5">
        <v>2</v>
      </c>
      <c r="B57">
        <v>57</v>
      </c>
      <c r="C57">
        <v>110</v>
      </c>
      <c r="D57">
        <v>105</v>
      </c>
      <c r="E57" s="6">
        <v>168</v>
      </c>
    </row>
    <row r="58" spans="1:17" x14ac:dyDescent="0.35">
      <c r="A58" s="5">
        <v>2</v>
      </c>
      <c r="B58">
        <v>54</v>
      </c>
      <c r="C58">
        <v>121</v>
      </c>
      <c r="D58">
        <v>110</v>
      </c>
      <c r="E58" s="6">
        <v>179</v>
      </c>
      <c r="G58" t="s">
        <v>59</v>
      </c>
      <c r="H58">
        <v>0.58850000000000002</v>
      </c>
    </row>
    <row r="59" spans="1:17" x14ac:dyDescent="0.35">
      <c r="A59" s="5">
        <v>2</v>
      </c>
      <c r="B59">
        <v>48</v>
      </c>
      <c r="C59">
        <v>145</v>
      </c>
      <c r="D59">
        <v>155</v>
      </c>
      <c r="E59" s="6">
        <v>150</v>
      </c>
    </row>
    <row r="60" spans="1:17" x14ac:dyDescent="0.35">
      <c r="A60" s="5">
        <v>2</v>
      </c>
      <c r="B60">
        <v>36</v>
      </c>
      <c r="C60">
        <v>139</v>
      </c>
      <c r="D60">
        <v>135</v>
      </c>
      <c r="E60" s="6">
        <v>201</v>
      </c>
      <c r="G60" s="64" t="s">
        <v>61</v>
      </c>
      <c r="H60" s="64"/>
      <c r="I60" s="64"/>
      <c r="J60" s="64"/>
      <c r="K60" s="64"/>
      <c r="L60" s="64"/>
      <c r="M60" s="64"/>
      <c r="N60" s="64"/>
      <c r="O60" s="64"/>
      <c r="P60" s="64"/>
      <c r="Q60" s="64"/>
    </row>
    <row r="61" spans="1:17" x14ac:dyDescent="0.35">
      <c r="A61" s="5">
        <v>2</v>
      </c>
      <c r="B61">
        <v>38</v>
      </c>
      <c r="C61">
        <v>121</v>
      </c>
      <c r="D61">
        <v>120</v>
      </c>
      <c r="E61" s="6">
        <v>167</v>
      </c>
      <c r="G61" s="64"/>
      <c r="H61" s="64"/>
      <c r="I61" s="64"/>
      <c r="J61" s="64"/>
      <c r="K61" s="64"/>
      <c r="L61" s="64"/>
      <c r="M61" s="64"/>
      <c r="N61" s="64"/>
      <c r="O61" s="64"/>
      <c r="P61" s="64"/>
      <c r="Q61" s="64"/>
    </row>
    <row r="62" spans="1:17" x14ac:dyDescent="0.35">
      <c r="A62" s="5">
        <v>2</v>
      </c>
      <c r="B62">
        <v>40</v>
      </c>
      <c r="C62">
        <v>127</v>
      </c>
      <c r="D62">
        <v>115</v>
      </c>
      <c r="E62" s="6">
        <v>219</v>
      </c>
      <c r="G62" s="64"/>
      <c r="H62" s="64"/>
      <c r="I62" s="64"/>
      <c r="J62" s="64"/>
      <c r="K62" s="64"/>
      <c r="L62" s="64"/>
      <c r="M62" s="64"/>
      <c r="N62" s="64"/>
      <c r="O62" s="64"/>
      <c r="P62" s="64"/>
      <c r="Q62" s="64"/>
    </row>
    <row r="63" spans="1:17" x14ac:dyDescent="0.35">
      <c r="A63" s="5">
        <v>2</v>
      </c>
      <c r="B63">
        <v>50</v>
      </c>
      <c r="C63">
        <v>153</v>
      </c>
      <c r="D63">
        <v>161</v>
      </c>
      <c r="E63" s="6">
        <v>179</v>
      </c>
      <c r="G63" s="64"/>
      <c r="H63" s="64"/>
      <c r="I63" s="64"/>
      <c r="J63" s="64"/>
      <c r="K63" s="64"/>
      <c r="L63" s="64"/>
      <c r="M63" s="64"/>
      <c r="N63" s="64"/>
      <c r="O63" s="64"/>
      <c r="P63" s="64"/>
      <c r="Q63" s="64"/>
    </row>
    <row r="64" spans="1:17" x14ac:dyDescent="0.35">
      <c r="A64" s="5">
        <v>2</v>
      </c>
      <c r="B64">
        <v>58</v>
      </c>
      <c r="C64">
        <v>125</v>
      </c>
      <c r="D64">
        <v>120</v>
      </c>
      <c r="E64" s="6">
        <v>223</v>
      </c>
      <c r="G64" s="64"/>
      <c r="H64" s="64"/>
      <c r="I64" s="64"/>
      <c r="J64" s="64"/>
      <c r="K64" s="64"/>
      <c r="L64" s="64"/>
      <c r="M64" s="64"/>
      <c r="N64" s="64"/>
      <c r="O64" s="64"/>
      <c r="P64" s="64"/>
      <c r="Q64" s="64"/>
    </row>
    <row r="65" spans="1:17" x14ac:dyDescent="0.35">
      <c r="A65" s="5">
        <v>2</v>
      </c>
      <c r="B65">
        <v>70</v>
      </c>
      <c r="C65">
        <v>130</v>
      </c>
      <c r="D65">
        <v>120</v>
      </c>
      <c r="E65" s="6">
        <v>229</v>
      </c>
      <c r="G65" s="64"/>
      <c r="H65" s="64"/>
      <c r="I65" s="64"/>
      <c r="J65" s="64"/>
      <c r="K65" s="64"/>
      <c r="L65" s="64"/>
      <c r="M65" s="64"/>
      <c r="N65" s="64"/>
      <c r="O65" s="64"/>
      <c r="P65" s="64"/>
      <c r="Q65" s="64"/>
    </row>
    <row r="66" spans="1:17" x14ac:dyDescent="0.35">
      <c r="A66" s="5">
        <v>2</v>
      </c>
      <c r="B66">
        <v>75</v>
      </c>
      <c r="C66">
        <v>108</v>
      </c>
      <c r="D66">
        <v>102</v>
      </c>
      <c r="E66" s="6">
        <v>160</v>
      </c>
      <c r="G66" s="64"/>
      <c r="H66" s="64"/>
      <c r="I66" s="64"/>
      <c r="J66" s="64"/>
      <c r="K66" s="64"/>
      <c r="L66" s="64"/>
      <c r="M66" s="64"/>
      <c r="N66" s="64"/>
      <c r="O66" s="64"/>
      <c r="P66" s="64"/>
      <c r="Q66" s="64"/>
    </row>
    <row r="67" spans="1:17" x14ac:dyDescent="0.35">
      <c r="A67" s="5">
        <v>2</v>
      </c>
      <c r="B67">
        <v>81</v>
      </c>
      <c r="C67">
        <v>105</v>
      </c>
      <c r="D67">
        <v>83</v>
      </c>
      <c r="E67" s="6">
        <v>187</v>
      </c>
      <c r="G67" s="64"/>
      <c r="H67" s="64"/>
      <c r="I67" s="64"/>
      <c r="J67" s="64"/>
      <c r="K67" s="64"/>
      <c r="L67" s="64"/>
      <c r="M67" s="64"/>
      <c r="N67" s="64"/>
      <c r="O67" s="64"/>
      <c r="P67" s="64"/>
      <c r="Q67" s="64"/>
    </row>
    <row r="68" spans="1:17" x14ac:dyDescent="0.35">
      <c r="A68" s="5">
        <v>2</v>
      </c>
      <c r="B68">
        <v>69</v>
      </c>
      <c r="C68">
        <v>112</v>
      </c>
      <c r="D68">
        <v>105</v>
      </c>
      <c r="E68" s="6">
        <v>176</v>
      </c>
      <c r="G68" s="64"/>
      <c r="H68" s="64"/>
      <c r="I68" s="64"/>
      <c r="J68" s="64"/>
      <c r="K68" s="64"/>
      <c r="L68" s="64"/>
      <c r="M68" s="64"/>
      <c r="N68" s="64"/>
      <c r="O68" s="64"/>
      <c r="P68" s="64"/>
      <c r="Q68" s="64"/>
    </row>
    <row r="69" spans="1:17" x14ac:dyDescent="0.35">
      <c r="A69" s="5">
        <v>2</v>
      </c>
      <c r="B69">
        <v>68</v>
      </c>
      <c r="C69">
        <v>121</v>
      </c>
      <c r="D69">
        <v>90</v>
      </c>
      <c r="E69" s="6">
        <v>184</v>
      </c>
    </row>
    <row r="70" spans="1:17" x14ac:dyDescent="0.35">
      <c r="A70" s="5">
        <v>2</v>
      </c>
      <c r="B70">
        <v>80</v>
      </c>
      <c r="C70">
        <v>102</v>
      </c>
      <c r="D70">
        <v>101</v>
      </c>
      <c r="E70" s="6">
        <v>183</v>
      </c>
    </row>
    <row r="71" spans="1:17" x14ac:dyDescent="0.35">
      <c r="A71" s="5">
        <v>2</v>
      </c>
      <c r="B71">
        <v>75</v>
      </c>
      <c r="C71">
        <v>120</v>
      </c>
      <c r="D71">
        <v>115</v>
      </c>
      <c r="E71" s="6">
        <v>191</v>
      </c>
    </row>
    <row r="72" spans="1:17" x14ac:dyDescent="0.35">
      <c r="A72" s="5">
        <v>2</v>
      </c>
      <c r="B72">
        <v>75</v>
      </c>
      <c r="C72">
        <v>115</v>
      </c>
      <c r="D72">
        <v>115</v>
      </c>
      <c r="E72" s="6">
        <v>187</v>
      </c>
    </row>
    <row r="73" spans="1:17" x14ac:dyDescent="0.35">
      <c r="A73" s="5">
        <v>2</v>
      </c>
      <c r="B73">
        <v>70</v>
      </c>
      <c r="C73">
        <v>143</v>
      </c>
      <c r="D73">
        <v>152</v>
      </c>
      <c r="E73" s="6">
        <v>195</v>
      </c>
      <c r="G73" t="s">
        <v>62</v>
      </c>
    </row>
    <row r="74" spans="1:17" x14ac:dyDescent="0.35">
      <c r="A74" s="5">
        <v>2</v>
      </c>
      <c r="B74">
        <v>68</v>
      </c>
      <c r="C74">
        <v>138</v>
      </c>
      <c r="D74">
        <v>125</v>
      </c>
      <c r="E74" s="6">
        <v>245</v>
      </c>
    </row>
    <row r="75" spans="1:17" x14ac:dyDescent="0.35">
      <c r="A75" s="5">
        <v>2</v>
      </c>
      <c r="B75">
        <v>54</v>
      </c>
      <c r="C75">
        <v>135</v>
      </c>
      <c r="D75">
        <v>138</v>
      </c>
      <c r="E75" s="6">
        <v>250</v>
      </c>
      <c r="G75" t="s">
        <v>63</v>
      </c>
    </row>
    <row r="76" spans="1:17" x14ac:dyDescent="0.35">
      <c r="A76" s="5">
        <v>2</v>
      </c>
      <c r="B76">
        <v>39</v>
      </c>
      <c r="C76">
        <v>140</v>
      </c>
      <c r="D76">
        <v>138</v>
      </c>
      <c r="E76" s="6">
        <v>251</v>
      </c>
    </row>
    <row r="77" spans="1:17" x14ac:dyDescent="0.35">
      <c r="A77" s="5">
        <v>2</v>
      </c>
      <c r="B77">
        <v>41</v>
      </c>
      <c r="C77">
        <v>143</v>
      </c>
      <c r="D77">
        <v>135</v>
      </c>
      <c r="E77" s="6">
        <v>210</v>
      </c>
      <c r="G77" t="s">
        <v>48</v>
      </c>
      <c r="J77" t="s">
        <v>51</v>
      </c>
    </row>
    <row r="78" spans="1:17" x14ac:dyDescent="0.35">
      <c r="A78" s="5">
        <v>2</v>
      </c>
      <c r="B78">
        <v>43</v>
      </c>
      <c r="C78">
        <v>119</v>
      </c>
      <c r="D78">
        <v>120</v>
      </c>
      <c r="E78" s="6">
        <v>198</v>
      </c>
      <c r="J78" t="s">
        <v>52</v>
      </c>
    </row>
    <row r="79" spans="1:17" x14ac:dyDescent="0.35">
      <c r="A79" s="5">
        <v>2</v>
      </c>
      <c r="B79">
        <v>56</v>
      </c>
      <c r="C79">
        <v>121</v>
      </c>
      <c r="D79">
        <v>118</v>
      </c>
      <c r="E79" s="6">
        <v>198</v>
      </c>
    </row>
    <row r="80" spans="1:17" x14ac:dyDescent="0.35">
      <c r="A80" s="5">
        <v>2</v>
      </c>
      <c r="B80">
        <v>38</v>
      </c>
      <c r="C80">
        <v>143</v>
      </c>
      <c r="D80">
        <v>140</v>
      </c>
      <c r="E80" s="6">
        <v>233</v>
      </c>
    </row>
    <row r="81" spans="1:17" x14ac:dyDescent="0.35">
      <c r="A81" s="5">
        <v>2</v>
      </c>
      <c r="B81">
        <v>40</v>
      </c>
      <c r="C81">
        <v>138</v>
      </c>
      <c r="D81">
        <v>134</v>
      </c>
      <c r="E81" s="6">
        <v>298</v>
      </c>
      <c r="G81" s="64" t="s">
        <v>144</v>
      </c>
      <c r="H81" s="64"/>
      <c r="I81" s="64"/>
      <c r="J81" s="64"/>
      <c r="K81" s="64"/>
      <c r="L81" s="64"/>
      <c r="M81" s="64"/>
      <c r="N81" s="64"/>
      <c r="O81" s="64"/>
      <c r="P81" s="64"/>
      <c r="Q81" s="64"/>
    </row>
    <row r="82" spans="1:17" x14ac:dyDescent="0.35">
      <c r="A82" s="5">
        <v>2</v>
      </c>
      <c r="B82">
        <v>45</v>
      </c>
      <c r="C82">
        <v>100</v>
      </c>
      <c r="D82">
        <v>77</v>
      </c>
      <c r="E82" s="6">
        <v>190</v>
      </c>
      <c r="G82" s="64"/>
      <c r="H82" s="64"/>
      <c r="I82" s="64"/>
      <c r="J82" s="64"/>
      <c r="K82" s="64"/>
      <c r="L82" s="64"/>
      <c r="M82" s="64"/>
      <c r="N82" s="64"/>
      <c r="O82" s="64"/>
      <c r="P82" s="64"/>
      <c r="Q82" s="64"/>
    </row>
    <row r="83" spans="1:17" x14ac:dyDescent="0.35">
      <c r="A83" s="5">
        <v>2</v>
      </c>
      <c r="B83">
        <v>49</v>
      </c>
      <c r="C83">
        <v>118</v>
      </c>
      <c r="D83">
        <v>121</v>
      </c>
      <c r="E83" s="6">
        <v>201</v>
      </c>
      <c r="G83" s="64"/>
      <c r="H83" s="64"/>
      <c r="I83" s="64"/>
      <c r="J83" s="64"/>
      <c r="K83" s="64"/>
      <c r="L83" s="64"/>
      <c r="M83" s="64"/>
      <c r="N83" s="64"/>
      <c r="O83" s="64"/>
      <c r="P83" s="64"/>
      <c r="Q83" s="64"/>
    </row>
    <row r="84" spans="1:17" x14ac:dyDescent="0.35">
      <c r="A84" s="5">
        <v>2</v>
      </c>
      <c r="B84">
        <v>57</v>
      </c>
      <c r="C84">
        <v>121</v>
      </c>
      <c r="D84">
        <v>120</v>
      </c>
      <c r="E84" s="6">
        <v>189</v>
      </c>
      <c r="G84" s="64"/>
      <c r="H84" s="64"/>
      <c r="I84" s="64"/>
      <c r="J84" s="64"/>
      <c r="K84" s="64"/>
      <c r="L84" s="64"/>
      <c r="M84" s="64"/>
      <c r="N84" s="64"/>
      <c r="O84" s="64"/>
      <c r="P84" s="64"/>
      <c r="Q84" s="64"/>
    </row>
    <row r="85" spans="1:17" x14ac:dyDescent="0.35">
      <c r="A85" s="5">
        <v>2</v>
      </c>
      <c r="B85">
        <v>63</v>
      </c>
      <c r="C85">
        <v>126</v>
      </c>
      <c r="D85">
        <v>121</v>
      </c>
      <c r="E85" s="6">
        <v>180</v>
      </c>
    </row>
    <row r="86" spans="1:17" x14ac:dyDescent="0.35">
      <c r="A86" s="5">
        <v>2</v>
      </c>
      <c r="B86">
        <v>65</v>
      </c>
      <c r="C86">
        <v>135</v>
      </c>
      <c r="D86">
        <v>130</v>
      </c>
      <c r="E86" s="6">
        <v>210</v>
      </c>
    </row>
    <row r="87" spans="1:17" x14ac:dyDescent="0.35">
      <c r="A87" s="5">
        <v>2</v>
      </c>
      <c r="B87">
        <v>76</v>
      </c>
      <c r="C87">
        <v>134</v>
      </c>
      <c r="D87">
        <v>133</v>
      </c>
      <c r="E87" s="6">
        <v>222</v>
      </c>
      <c r="G87" t="s">
        <v>64</v>
      </c>
    </row>
    <row r="88" spans="1:17" x14ac:dyDescent="0.35">
      <c r="A88" s="5">
        <v>2</v>
      </c>
      <c r="B88">
        <v>74</v>
      </c>
      <c r="C88">
        <v>149</v>
      </c>
      <c r="D88">
        <v>145</v>
      </c>
      <c r="E88" s="6">
        <v>190</v>
      </c>
    </row>
    <row r="89" spans="1:17" x14ac:dyDescent="0.35">
      <c r="A89" s="5">
        <v>2</v>
      </c>
      <c r="B89">
        <v>70</v>
      </c>
      <c r="C89">
        <v>121</v>
      </c>
      <c r="D89">
        <v>122</v>
      </c>
      <c r="E89" s="6">
        <v>160</v>
      </c>
      <c r="G89" t="s">
        <v>65</v>
      </c>
      <c r="H89">
        <v>0.60760000000000003</v>
      </c>
      <c r="I89">
        <v>5</v>
      </c>
    </row>
    <row r="90" spans="1:17" x14ac:dyDescent="0.35">
      <c r="A90" s="5">
        <v>2</v>
      </c>
      <c r="B90">
        <v>65</v>
      </c>
      <c r="C90">
        <v>125</v>
      </c>
      <c r="D90">
        <v>120</v>
      </c>
      <c r="E90" s="6">
        <v>167</v>
      </c>
      <c r="G90" t="s">
        <v>66</v>
      </c>
      <c r="H90">
        <f>H89*I89</f>
        <v>3.0380000000000003</v>
      </c>
    </row>
    <row r="91" spans="1:17" x14ac:dyDescent="0.35">
      <c r="A91" s="5">
        <v>2</v>
      </c>
      <c r="B91">
        <v>64</v>
      </c>
      <c r="C91">
        <v>136</v>
      </c>
      <c r="D91">
        <v>134</v>
      </c>
      <c r="E91" s="6">
        <v>198</v>
      </c>
    </row>
    <row r="92" spans="1:17" x14ac:dyDescent="0.35">
      <c r="A92" s="5">
        <v>2</v>
      </c>
      <c r="B92">
        <v>62</v>
      </c>
      <c r="C92">
        <v>140</v>
      </c>
      <c r="D92">
        <v>135</v>
      </c>
      <c r="E92" s="6">
        <v>269</v>
      </c>
    </row>
    <row r="93" spans="1:17" x14ac:dyDescent="0.35">
      <c r="A93" s="5">
        <v>2</v>
      </c>
      <c r="B93">
        <v>50</v>
      </c>
      <c r="C93">
        <v>142</v>
      </c>
      <c r="D93">
        <v>138</v>
      </c>
      <c r="E93" s="6">
        <v>280</v>
      </c>
      <c r="G93" s="64" t="s">
        <v>67</v>
      </c>
      <c r="H93" s="64"/>
      <c r="I93" s="64"/>
      <c r="J93" s="64"/>
      <c r="K93" s="64"/>
      <c r="L93" s="64"/>
      <c r="M93" s="64"/>
      <c r="N93" s="64"/>
      <c r="O93" s="64"/>
      <c r="P93" s="64"/>
      <c r="Q93" s="64"/>
    </row>
    <row r="94" spans="1:17" x14ac:dyDescent="0.35">
      <c r="A94" s="5">
        <v>2</v>
      </c>
      <c r="B94">
        <v>52</v>
      </c>
      <c r="C94">
        <v>135</v>
      </c>
      <c r="D94">
        <v>130</v>
      </c>
      <c r="E94" s="6">
        <v>195</v>
      </c>
      <c r="G94" s="64"/>
      <c r="H94" s="64"/>
      <c r="I94" s="64"/>
      <c r="J94" s="64"/>
      <c r="K94" s="64"/>
      <c r="L94" s="64"/>
      <c r="M94" s="64"/>
      <c r="N94" s="64"/>
      <c r="O94" s="64"/>
      <c r="P94" s="64"/>
      <c r="Q94" s="64"/>
    </row>
    <row r="95" spans="1:17" x14ac:dyDescent="0.35">
      <c r="A95" s="5">
        <v>2</v>
      </c>
      <c r="B95">
        <v>56</v>
      </c>
      <c r="C95">
        <v>108</v>
      </c>
      <c r="D95">
        <v>105</v>
      </c>
      <c r="E95" s="6">
        <v>179</v>
      </c>
    </row>
    <row r="96" spans="1:17" x14ac:dyDescent="0.35">
      <c r="A96" s="5">
        <v>2</v>
      </c>
      <c r="B96">
        <v>86</v>
      </c>
      <c r="C96">
        <v>115</v>
      </c>
      <c r="D96">
        <v>110</v>
      </c>
      <c r="E96" s="6">
        <v>180</v>
      </c>
    </row>
    <row r="97" spans="1:5" x14ac:dyDescent="0.35">
      <c r="A97" s="5">
        <v>2</v>
      </c>
      <c r="B97">
        <v>54</v>
      </c>
      <c r="C97">
        <v>117</v>
      </c>
      <c r="D97">
        <v>100</v>
      </c>
      <c r="E97" s="6">
        <v>194</v>
      </c>
    </row>
    <row r="98" spans="1:5" x14ac:dyDescent="0.35">
      <c r="A98" s="5">
        <v>2</v>
      </c>
      <c r="B98">
        <v>50</v>
      </c>
      <c r="C98">
        <v>148</v>
      </c>
      <c r="D98">
        <v>141</v>
      </c>
      <c r="E98" s="6">
        <v>239</v>
      </c>
    </row>
    <row r="99" spans="1:5" x14ac:dyDescent="0.35">
      <c r="A99" s="5">
        <v>2</v>
      </c>
      <c r="B99">
        <v>54</v>
      </c>
      <c r="C99">
        <v>121</v>
      </c>
      <c r="D99">
        <v>115</v>
      </c>
      <c r="E99" s="6">
        <v>196</v>
      </c>
    </row>
    <row r="100" spans="1:5" x14ac:dyDescent="0.35">
      <c r="A100" s="5">
        <v>2</v>
      </c>
      <c r="B100">
        <v>52</v>
      </c>
      <c r="C100">
        <v>154</v>
      </c>
      <c r="D100">
        <v>155</v>
      </c>
      <c r="E100" s="6">
        <v>270</v>
      </c>
    </row>
    <row r="101" spans="1:5" x14ac:dyDescent="0.35">
      <c r="A101" s="8">
        <v>2</v>
      </c>
      <c r="B101" s="9">
        <v>46</v>
      </c>
      <c r="C101" s="9">
        <v>120</v>
      </c>
      <c r="D101" s="9">
        <v>116</v>
      </c>
      <c r="E101" s="10">
        <v>214</v>
      </c>
    </row>
  </sheetData>
  <mergeCells count="6">
    <mergeCell ref="G93:Q94"/>
    <mergeCell ref="G7:I7"/>
    <mergeCell ref="M6:T8"/>
    <mergeCell ref="G44:Q49"/>
    <mergeCell ref="G60:Q68"/>
    <mergeCell ref="G81:Q84"/>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ED3791-3687-4162-99E0-4F04DC71A622}">
  <dimension ref="A2:T238"/>
  <sheetViews>
    <sheetView zoomScale="82" zoomScaleNormal="82" workbookViewId="0">
      <selection activeCell="N156" sqref="N156"/>
    </sheetView>
  </sheetViews>
  <sheetFormatPr baseColWidth="10" defaultRowHeight="14.5" x14ac:dyDescent="0.35"/>
  <cols>
    <col min="1" max="1" width="6.26953125" bestFit="1" customWidth="1"/>
    <col min="2" max="2" width="5" bestFit="1" customWidth="1"/>
    <col min="3" max="3" width="19.7265625" bestFit="1" customWidth="1"/>
    <col min="4" max="4" width="22.36328125" bestFit="1" customWidth="1"/>
    <col min="5" max="5" width="14" bestFit="1" customWidth="1"/>
    <col min="7" max="7" width="12.54296875" customWidth="1"/>
    <col min="8" max="8" width="12" customWidth="1"/>
    <col min="9" max="9" width="13.90625" customWidth="1"/>
    <col min="14" max="14" width="11.54296875" bestFit="1" customWidth="1"/>
    <col min="16" max="16" width="11.26953125" bestFit="1" customWidth="1"/>
  </cols>
  <sheetData>
    <row r="2" spans="1:20" x14ac:dyDescent="0.35">
      <c r="A2" s="2" t="s">
        <v>3</v>
      </c>
      <c r="B2" s="3" t="s">
        <v>0</v>
      </c>
      <c r="C2" s="4" t="s">
        <v>1</v>
      </c>
      <c r="D2" s="4" t="s">
        <v>2</v>
      </c>
      <c r="E2" s="4" t="s">
        <v>4</v>
      </c>
      <c r="G2" s="40" t="s">
        <v>139</v>
      </c>
    </row>
    <row r="3" spans="1:20" x14ac:dyDescent="0.35">
      <c r="A3" s="5">
        <v>1</v>
      </c>
      <c r="B3">
        <v>30</v>
      </c>
      <c r="C3">
        <v>126</v>
      </c>
      <c r="D3">
        <v>118</v>
      </c>
      <c r="E3" s="6">
        <v>191</v>
      </c>
      <c r="G3" s="32"/>
    </row>
    <row r="4" spans="1:20" x14ac:dyDescent="0.35">
      <c r="A4" s="5">
        <v>1</v>
      </c>
      <c r="B4">
        <v>25</v>
      </c>
      <c r="C4">
        <v>114</v>
      </c>
      <c r="D4">
        <v>110</v>
      </c>
      <c r="E4" s="6">
        <v>174</v>
      </c>
    </row>
    <row r="5" spans="1:20" x14ac:dyDescent="0.35">
      <c r="A5" s="5">
        <v>1</v>
      </c>
      <c r="B5">
        <v>27</v>
      </c>
      <c r="C5">
        <v>110</v>
      </c>
      <c r="D5">
        <v>110</v>
      </c>
      <c r="E5" s="6">
        <v>175</v>
      </c>
      <c r="G5" s="64" t="s">
        <v>74</v>
      </c>
      <c r="H5" s="64"/>
      <c r="I5" s="64"/>
      <c r="J5" s="64"/>
      <c r="K5" s="64"/>
      <c r="L5" s="64"/>
      <c r="M5" s="64"/>
      <c r="N5" s="64"/>
      <c r="O5" s="64"/>
      <c r="P5" s="64"/>
      <c r="Q5" s="64"/>
      <c r="R5" s="64"/>
      <c r="S5" s="64"/>
      <c r="T5" s="64"/>
    </row>
    <row r="6" spans="1:20" x14ac:dyDescent="0.35">
      <c r="A6" s="5">
        <v>1</v>
      </c>
      <c r="B6">
        <v>34</v>
      </c>
      <c r="C6">
        <v>108</v>
      </c>
      <c r="D6">
        <v>105</v>
      </c>
      <c r="E6" s="6">
        <v>173</v>
      </c>
      <c r="G6" s="64"/>
      <c r="H6" s="64"/>
      <c r="I6" s="64"/>
      <c r="J6" s="64"/>
      <c r="K6" s="64"/>
      <c r="L6" s="64"/>
      <c r="M6" s="64"/>
      <c r="N6" s="64"/>
      <c r="O6" s="64"/>
      <c r="P6" s="64"/>
      <c r="Q6" s="64"/>
      <c r="R6" s="64"/>
      <c r="S6" s="64"/>
      <c r="T6" s="64"/>
    </row>
    <row r="7" spans="1:20" x14ac:dyDescent="0.35">
      <c r="A7" s="5">
        <v>1</v>
      </c>
      <c r="B7">
        <v>35</v>
      </c>
      <c r="C7">
        <v>131</v>
      </c>
      <c r="D7">
        <v>132</v>
      </c>
      <c r="E7" s="6">
        <v>200</v>
      </c>
      <c r="G7" s="64"/>
      <c r="H7" s="64"/>
      <c r="I7" s="64"/>
      <c r="J7" s="64"/>
      <c r="K7" s="64"/>
      <c r="L7" s="64"/>
      <c r="M7" s="64"/>
      <c r="N7" s="64"/>
      <c r="O7" s="64"/>
      <c r="P7" s="64"/>
      <c r="Q7" s="64"/>
      <c r="R7" s="64"/>
      <c r="S7" s="64"/>
      <c r="T7" s="64"/>
    </row>
    <row r="8" spans="1:20" x14ac:dyDescent="0.35">
      <c r="A8" s="5">
        <v>1</v>
      </c>
      <c r="B8">
        <v>18</v>
      </c>
      <c r="C8">
        <v>109</v>
      </c>
      <c r="D8">
        <v>110</v>
      </c>
      <c r="E8" s="6">
        <v>184</v>
      </c>
      <c r="G8" s="64"/>
      <c r="H8" s="64"/>
      <c r="I8" s="64"/>
      <c r="J8" s="64"/>
      <c r="K8" s="64"/>
      <c r="L8" s="64"/>
      <c r="M8" s="64"/>
      <c r="N8" s="64"/>
      <c r="O8" s="64"/>
      <c r="P8" s="64"/>
      <c r="Q8" s="64"/>
      <c r="R8" s="64"/>
      <c r="S8" s="64"/>
      <c r="T8" s="64"/>
    </row>
    <row r="9" spans="1:20" x14ac:dyDescent="0.35">
      <c r="A9" s="5">
        <v>1</v>
      </c>
      <c r="B9">
        <v>18</v>
      </c>
      <c r="C9">
        <v>121</v>
      </c>
      <c r="D9">
        <v>115</v>
      </c>
      <c r="E9" s="6">
        <v>185</v>
      </c>
    </row>
    <row r="10" spans="1:20" x14ac:dyDescent="0.35">
      <c r="A10" s="5">
        <v>1</v>
      </c>
      <c r="B10">
        <v>22</v>
      </c>
      <c r="C10">
        <v>123</v>
      </c>
      <c r="D10">
        <v>110</v>
      </c>
      <c r="E10" s="6">
        <v>178</v>
      </c>
      <c r="G10" s="13" t="s">
        <v>15</v>
      </c>
    </row>
    <row r="11" spans="1:20" x14ac:dyDescent="0.35">
      <c r="A11" s="5">
        <v>1</v>
      </c>
      <c r="B11">
        <v>21</v>
      </c>
      <c r="C11">
        <v>127</v>
      </c>
      <c r="D11">
        <v>122</v>
      </c>
      <c r="E11" s="6">
        <v>190</v>
      </c>
    </row>
    <row r="12" spans="1:20" x14ac:dyDescent="0.35">
      <c r="A12" s="5">
        <v>1</v>
      </c>
      <c r="B12">
        <v>29</v>
      </c>
      <c r="C12">
        <v>128</v>
      </c>
      <c r="D12">
        <v>120</v>
      </c>
      <c r="E12" s="6">
        <v>192</v>
      </c>
      <c r="G12" s="72" t="s">
        <v>7</v>
      </c>
      <c r="H12" s="72"/>
      <c r="I12">
        <f>AVERAGE(C43:C102)</f>
        <v>127.48333333333333</v>
      </c>
    </row>
    <row r="13" spans="1:20" x14ac:dyDescent="0.35">
      <c r="A13" s="5">
        <v>1</v>
      </c>
      <c r="B13">
        <v>26</v>
      </c>
      <c r="C13">
        <v>125</v>
      </c>
      <c r="D13">
        <v>125</v>
      </c>
      <c r="E13" s="6">
        <v>190</v>
      </c>
      <c r="G13" s="72" t="s">
        <v>12</v>
      </c>
      <c r="H13" s="72"/>
      <c r="I13">
        <f>STDEV(C43:C102)</f>
        <v>13.888773257522391</v>
      </c>
    </row>
    <row r="14" spans="1:20" x14ac:dyDescent="0.35">
      <c r="A14" s="5">
        <v>1</v>
      </c>
      <c r="B14">
        <v>24</v>
      </c>
      <c r="C14">
        <v>131</v>
      </c>
      <c r="D14">
        <v>128</v>
      </c>
      <c r="E14" s="6">
        <v>202</v>
      </c>
      <c r="G14" s="72" t="s">
        <v>33</v>
      </c>
      <c r="H14" s="72"/>
      <c r="I14">
        <v>60</v>
      </c>
    </row>
    <row r="15" spans="1:20" x14ac:dyDescent="0.35">
      <c r="A15" s="5">
        <v>1</v>
      </c>
      <c r="B15">
        <v>23</v>
      </c>
      <c r="C15">
        <v>128</v>
      </c>
      <c r="D15">
        <v>134</v>
      </c>
      <c r="E15" s="6">
        <v>197</v>
      </c>
      <c r="G15" s="72" t="s">
        <v>68</v>
      </c>
      <c r="H15" s="72"/>
      <c r="I15" s="33">
        <v>0.95</v>
      </c>
    </row>
    <row r="16" spans="1:20" x14ac:dyDescent="0.35">
      <c r="A16" s="5">
        <v>1</v>
      </c>
      <c r="B16">
        <v>28</v>
      </c>
      <c r="C16">
        <v>129</v>
      </c>
      <c r="D16">
        <v>132</v>
      </c>
      <c r="E16" s="6">
        <v>193</v>
      </c>
      <c r="G16" s="72" t="s">
        <v>69</v>
      </c>
      <c r="H16" s="72"/>
      <c r="I16" s="34">
        <f>NORMSINV(1-I17/2)</f>
        <v>1.9599639845400536</v>
      </c>
    </row>
    <row r="17" spans="1:13" x14ac:dyDescent="0.35">
      <c r="A17" s="5">
        <v>1</v>
      </c>
      <c r="B17">
        <v>25</v>
      </c>
      <c r="C17">
        <v>134</v>
      </c>
      <c r="D17">
        <v>131</v>
      </c>
      <c r="E17" s="6">
        <v>206</v>
      </c>
      <c r="G17" s="72" t="s">
        <v>70</v>
      </c>
      <c r="H17" s="72"/>
      <c r="I17" s="33">
        <f>1-I15</f>
        <v>5.0000000000000044E-2</v>
      </c>
    </row>
    <row r="18" spans="1:13" x14ac:dyDescent="0.35">
      <c r="A18" s="5">
        <v>1</v>
      </c>
      <c r="B18">
        <v>20</v>
      </c>
      <c r="C18">
        <v>116</v>
      </c>
      <c r="D18">
        <v>115</v>
      </c>
      <c r="E18" s="6">
        <v>180</v>
      </c>
    </row>
    <row r="19" spans="1:13" x14ac:dyDescent="0.35">
      <c r="A19" s="5">
        <v>1</v>
      </c>
      <c r="B19">
        <v>21</v>
      </c>
      <c r="C19">
        <v>105</v>
      </c>
      <c r="D19">
        <v>106</v>
      </c>
      <c r="E19" s="6">
        <v>172</v>
      </c>
    </row>
    <row r="20" spans="1:13" x14ac:dyDescent="0.35">
      <c r="A20" s="5">
        <v>1</v>
      </c>
      <c r="B20">
        <v>19</v>
      </c>
      <c r="C20">
        <v>118</v>
      </c>
      <c r="D20">
        <v>110</v>
      </c>
      <c r="E20" s="6">
        <v>164</v>
      </c>
    </row>
    <row r="21" spans="1:13" x14ac:dyDescent="0.35">
      <c r="A21" s="5">
        <v>1</v>
      </c>
      <c r="B21">
        <v>32</v>
      </c>
      <c r="C21">
        <v>124</v>
      </c>
      <c r="D21">
        <v>118</v>
      </c>
      <c r="E21" s="6">
        <v>188</v>
      </c>
      <c r="G21" s="37" t="s">
        <v>75</v>
      </c>
    </row>
    <row r="22" spans="1:13" x14ac:dyDescent="0.35">
      <c r="A22" s="5">
        <v>1</v>
      </c>
      <c r="B22">
        <v>18</v>
      </c>
      <c r="C22">
        <v>121</v>
      </c>
      <c r="D22">
        <v>117</v>
      </c>
      <c r="E22" s="6">
        <v>185</v>
      </c>
    </row>
    <row r="23" spans="1:13" x14ac:dyDescent="0.35">
      <c r="A23" s="5">
        <v>1</v>
      </c>
      <c r="B23">
        <v>35</v>
      </c>
      <c r="C23">
        <v>127</v>
      </c>
      <c r="D23">
        <v>127</v>
      </c>
      <c r="E23" s="6">
        <v>170</v>
      </c>
      <c r="K23" s="72" t="s">
        <v>72</v>
      </c>
      <c r="L23" s="72"/>
      <c r="M23">
        <f>I12+I24</f>
        <v>130.99761327476961</v>
      </c>
    </row>
    <row r="24" spans="1:13" x14ac:dyDescent="0.35">
      <c r="A24" s="5">
        <v>1</v>
      </c>
      <c r="B24">
        <v>33</v>
      </c>
      <c r="C24">
        <v>142</v>
      </c>
      <c r="D24">
        <v>138</v>
      </c>
      <c r="E24" s="6">
        <v>214</v>
      </c>
      <c r="G24" s="69" t="s">
        <v>71</v>
      </c>
      <c r="H24" s="69"/>
      <c r="I24">
        <f>_xlfn.CONFIDENCE.NORM(I17,I13,I14)</f>
        <v>3.5142799414362735</v>
      </c>
      <c r="K24" s="72" t="s">
        <v>73</v>
      </c>
      <c r="L24" s="72"/>
      <c r="M24">
        <f>I12-I24</f>
        <v>123.96905339189706</v>
      </c>
    </row>
    <row r="25" spans="1:13" x14ac:dyDescent="0.35">
      <c r="A25" s="5">
        <v>1</v>
      </c>
      <c r="B25" s="7">
        <v>31</v>
      </c>
      <c r="C25">
        <v>138</v>
      </c>
      <c r="D25">
        <v>129</v>
      </c>
      <c r="E25" s="6">
        <v>210</v>
      </c>
    </row>
    <row r="26" spans="1:13" x14ac:dyDescent="0.35">
      <c r="A26" s="5">
        <v>1</v>
      </c>
      <c r="B26">
        <v>29</v>
      </c>
      <c r="C26">
        <v>139</v>
      </c>
      <c r="D26">
        <v>125</v>
      </c>
      <c r="E26" s="6">
        <v>200</v>
      </c>
    </row>
    <row r="27" spans="1:13" x14ac:dyDescent="0.35">
      <c r="A27" s="5">
        <v>1</v>
      </c>
      <c r="B27">
        <v>25</v>
      </c>
      <c r="C27">
        <v>110</v>
      </c>
      <c r="D27">
        <v>110</v>
      </c>
      <c r="E27" s="6">
        <v>183</v>
      </c>
    </row>
    <row r="28" spans="1:13" x14ac:dyDescent="0.35">
      <c r="A28" s="5">
        <v>1</v>
      </c>
      <c r="B28">
        <v>29</v>
      </c>
      <c r="C28">
        <v>112</v>
      </c>
      <c r="D28">
        <v>108</v>
      </c>
      <c r="E28" s="6">
        <v>182</v>
      </c>
      <c r="G28" s="36" t="s">
        <v>76</v>
      </c>
    </row>
    <row r="29" spans="1:13" x14ac:dyDescent="0.35">
      <c r="A29" s="5">
        <v>1</v>
      </c>
      <c r="B29">
        <v>33</v>
      </c>
      <c r="C29">
        <v>114</v>
      </c>
      <c r="D29">
        <v>103</v>
      </c>
      <c r="E29" s="6">
        <v>177</v>
      </c>
    </row>
    <row r="30" spans="1:13" x14ac:dyDescent="0.35">
      <c r="A30" s="5">
        <v>1</v>
      </c>
      <c r="B30">
        <v>34</v>
      </c>
      <c r="C30">
        <v>121</v>
      </c>
      <c r="D30">
        <v>115</v>
      </c>
      <c r="E30" s="6">
        <v>185</v>
      </c>
    </row>
    <row r="31" spans="1:13" x14ac:dyDescent="0.35">
      <c r="A31" s="5">
        <v>1</v>
      </c>
      <c r="B31" s="7">
        <v>21</v>
      </c>
      <c r="C31">
        <v>131</v>
      </c>
      <c r="D31">
        <v>142</v>
      </c>
      <c r="E31" s="6">
        <v>200</v>
      </c>
      <c r="G31" s="72" t="s">
        <v>33</v>
      </c>
      <c r="H31" s="72"/>
      <c r="I31">
        <v>60</v>
      </c>
    </row>
    <row r="32" spans="1:13" x14ac:dyDescent="0.35">
      <c r="A32" s="5">
        <v>1</v>
      </c>
      <c r="B32">
        <v>22</v>
      </c>
      <c r="C32">
        <v>125</v>
      </c>
      <c r="D32">
        <v>124</v>
      </c>
      <c r="E32" s="6">
        <v>184</v>
      </c>
      <c r="G32" s="72" t="s">
        <v>68</v>
      </c>
      <c r="H32" s="72"/>
      <c r="I32" s="33">
        <v>0.99</v>
      </c>
    </row>
    <row r="33" spans="1:19" x14ac:dyDescent="0.35">
      <c r="A33" s="5">
        <v>1</v>
      </c>
      <c r="B33">
        <v>23</v>
      </c>
      <c r="C33">
        <v>128</v>
      </c>
      <c r="D33">
        <v>121</v>
      </c>
      <c r="E33" s="6">
        <v>192</v>
      </c>
      <c r="G33" s="72" t="s">
        <v>69</v>
      </c>
      <c r="H33" s="72"/>
      <c r="I33" s="34">
        <f>NORMSINV(1-I34/2)</f>
        <v>2.5758293035488999</v>
      </c>
    </row>
    <row r="34" spans="1:19" x14ac:dyDescent="0.35">
      <c r="A34" s="5">
        <v>1</v>
      </c>
      <c r="B34">
        <v>27</v>
      </c>
      <c r="C34">
        <v>129</v>
      </c>
      <c r="D34">
        <v>123</v>
      </c>
      <c r="E34" s="6">
        <v>189</v>
      </c>
      <c r="G34" s="72" t="s">
        <v>70</v>
      </c>
      <c r="H34" s="72"/>
      <c r="I34" s="33">
        <f>1-I32</f>
        <v>1.0000000000000009E-2</v>
      </c>
    </row>
    <row r="35" spans="1:19" x14ac:dyDescent="0.35">
      <c r="A35" s="5">
        <v>1</v>
      </c>
      <c r="B35">
        <v>28</v>
      </c>
      <c r="C35">
        <v>130</v>
      </c>
      <c r="D35">
        <v>121</v>
      </c>
      <c r="E35" s="6">
        <v>196</v>
      </c>
    </row>
    <row r="36" spans="1:19" x14ac:dyDescent="0.35">
      <c r="A36" s="5">
        <v>1</v>
      </c>
      <c r="B36">
        <v>35</v>
      </c>
      <c r="C36">
        <v>137</v>
      </c>
      <c r="D36">
        <v>131</v>
      </c>
      <c r="E36" s="6">
        <v>210</v>
      </c>
      <c r="K36" s="72" t="s">
        <v>72</v>
      </c>
      <c r="L36" s="72"/>
      <c r="M36">
        <f>I12+I37</f>
        <v>132.10188006451216</v>
      </c>
    </row>
    <row r="37" spans="1:19" x14ac:dyDescent="0.35">
      <c r="A37" s="5">
        <v>1</v>
      </c>
      <c r="B37">
        <v>30</v>
      </c>
      <c r="C37">
        <v>125</v>
      </c>
      <c r="D37">
        <v>121</v>
      </c>
      <c r="E37" s="6">
        <v>177</v>
      </c>
      <c r="G37" s="69" t="s">
        <v>71</v>
      </c>
      <c r="H37" s="69"/>
      <c r="I37">
        <f>_xlfn.CONFIDENCE.NORM(I34,I13,I31)</f>
        <v>4.618546731178812</v>
      </c>
      <c r="K37" s="72" t="s">
        <v>73</v>
      </c>
      <c r="L37" s="72"/>
      <c r="M37">
        <f>I12-I37</f>
        <v>122.86478660215452</v>
      </c>
    </row>
    <row r="38" spans="1:19" x14ac:dyDescent="0.35">
      <c r="A38" s="5">
        <v>1</v>
      </c>
      <c r="B38">
        <v>20</v>
      </c>
      <c r="C38">
        <v>124</v>
      </c>
      <c r="D38">
        <v>120</v>
      </c>
      <c r="E38" s="6">
        <v>179</v>
      </c>
    </row>
    <row r="39" spans="1:19" x14ac:dyDescent="0.35">
      <c r="A39" s="5">
        <v>1</v>
      </c>
      <c r="B39">
        <v>27</v>
      </c>
      <c r="C39">
        <v>123</v>
      </c>
      <c r="D39">
        <v>119</v>
      </c>
      <c r="E39" s="6">
        <v>180</v>
      </c>
      <c r="G39" s="35" t="s">
        <v>77</v>
      </c>
    </row>
    <row r="40" spans="1:19" x14ac:dyDescent="0.35">
      <c r="A40" s="5">
        <v>1</v>
      </c>
      <c r="B40">
        <v>29</v>
      </c>
      <c r="C40">
        <v>122</v>
      </c>
      <c r="D40">
        <v>115</v>
      </c>
      <c r="E40" s="6">
        <v>183</v>
      </c>
    </row>
    <row r="41" spans="1:19" x14ac:dyDescent="0.35">
      <c r="A41" s="5">
        <v>1</v>
      </c>
      <c r="B41">
        <v>25</v>
      </c>
      <c r="C41">
        <v>120</v>
      </c>
      <c r="D41">
        <v>120</v>
      </c>
      <c r="E41" s="6">
        <v>177</v>
      </c>
    </row>
    <row r="42" spans="1:19" ht="14.5" customHeight="1" x14ac:dyDescent="0.35">
      <c r="A42" s="8">
        <v>1</v>
      </c>
      <c r="B42" s="9">
        <v>31</v>
      </c>
      <c r="C42" s="9">
        <v>112</v>
      </c>
      <c r="D42" s="9">
        <v>116</v>
      </c>
      <c r="E42" s="10">
        <v>180</v>
      </c>
      <c r="G42" t="s">
        <v>78</v>
      </c>
      <c r="H42" s="16"/>
      <c r="I42" s="16"/>
      <c r="J42" s="16"/>
      <c r="K42" s="16"/>
      <c r="L42" s="16"/>
      <c r="M42" s="16"/>
      <c r="N42" s="16"/>
      <c r="O42" s="16"/>
      <c r="P42" s="16"/>
      <c r="Q42" s="16"/>
      <c r="R42" s="16"/>
      <c r="S42" s="16"/>
    </row>
    <row r="43" spans="1:19" x14ac:dyDescent="0.35">
      <c r="A43" s="5">
        <v>2</v>
      </c>
      <c r="B43">
        <v>36</v>
      </c>
      <c r="C43">
        <v>126</v>
      </c>
      <c r="D43">
        <v>124</v>
      </c>
      <c r="E43" s="6">
        <v>173</v>
      </c>
      <c r="G43" t="s">
        <v>79</v>
      </c>
      <c r="H43" s="16"/>
      <c r="I43" s="16"/>
      <c r="J43" s="16"/>
      <c r="K43" s="16"/>
      <c r="L43" s="16"/>
      <c r="M43" s="16"/>
      <c r="N43" s="16"/>
      <c r="O43" s="16"/>
      <c r="P43" s="16"/>
      <c r="Q43" s="16"/>
      <c r="R43" s="16"/>
      <c r="S43" s="16"/>
    </row>
    <row r="44" spans="1:19" x14ac:dyDescent="0.35">
      <c r="A44" s="5">
        <v>2</v>
      </c>
      <c r="B44">
        <v>61</v>
      </c>
      <c r="C44">
        <v>125</v>
      </c>
      <c r="D44">
        <v>120</v>
      </c>
      <c r="E44" s="6">
        <v>181</v>
      </c>
      <c r="G44" s="16"/>
      <c r="H44" s="16"/>
      <c r="I44" s="16"/>
      <c r="J44" s="16"/>
      <c r="K44" s="16"/>
      <c r="L44" s="16"/>
      <c r="M44" s="16"/>
      <c r="N44" s="16"/>
      <c r="O44" s="16"/>
      <c r="P44" s="16"/>
      <c r="Q44" s="16"/>
      <c r="R44" s="16"/>
      <c r="S44" s="16"/>
    </row>
    <row r="45" spans="1:19" ht="14.5" customHeight="1" x14ac:dyDescent="0.35">
      <c r="A45" s="5">
        <v>2</v>
      </c>
      <c r="B45">
        <v>76</v>
      </c>
      <c r="C45">
        <v>151</v>
      </c>
      <c r="D45">
        <v>158</v>
      </c>
      <c r="E45" s="6">
        <v>246</v>
      </c>
      <c r="G45" s="64" t="s">
        <v>145</v>
      </c>
      <c r="H45" s="64"/>
      <c r="I45" s="64"/>
      <c r="J45" s="64"/>
      <c r="K45" s="64"/>
      <c r="L45" s="64"/>
      <c r="M45" s="64"/>
      <c r="N45" s="64"/>
      <c r="O45" s="64"/>
      <c r="P45" s="64"/>
      <c r="Q45" s="64"/>
      <c r="R45" s="64"/>
      <c r="S45" s="64"/>
    </row>
    <row r="46" spans="1:19" x14ac:dyDescent="0.35">
      <c r="A46" s="5">
        <v>2</v>
      </c>
      <c r="B46">
        <v>39</v>
      </c>
      <c r="C46">
        <v>141</v>
      </c>
      <c r="D46">
        <v>135</v>
      </c>
      <c r="E46" s="6">
        <v>212</v>
      </c>
      <c r="G46" s="64"/>
      <c r="H46" s="64"/>
      <c r="I46" s="64"/>
      <c r="J46" s="64"/>
      <c r="K46" s="64"/>
      <c r="L46" s="64"/>
      <c r="M46" s="64"/>
      <c r="N46" s="64"/>
      <c r="O46" s="64"/>
      <c r="P46" s="64"/>
      <c r="Q46" s="64"/>
      <c r="R46" s="64"/>
      <c r="S46" s="64"/>
    </row>
    <row r="47" spans="1:19" ht="14.5" customHeight="1" x14ac:dyDescent="0.35">
      <c r="A47" s="5">
        <v>2</v>
      </c>
      <c r="B47">
        <v>41</v>
      </c>
      <c r="C47">
        <v>118</v>
      </c>
      <c r="D47">
        <v>130</v>
      </c>
      <c r="E47" s="6">
        <v>170</v>
      </c>
      <c r="G47" s="64"/>
      <c r="H47" s="64"/>
      <c r="I47" s="64"/>
      <c r="J47" s="64"/>
      <c r="K47" s="64"/>
      <c r="L47" s="64"/>
      <c r="M47" s="64"/>
      <c r="N47" s="64"/>
      <c r="O47" s="64"/>
      <c r="P47" s="64"/>
      <c r="Q47" s="64"/>
      <c r="R47" s="64"/>
      <c r="S47" s="64"/>
    </row>
    <row r="48" spans="1:19" x14ac:dyDescent="0.35">
      <c r="A48" s="5">
        <v>2</v>
      </c>
      <c r="B48">
        <v>54</v>
      </c>
      <c r="C48">
        <v>132</v>
      </c>
      <c r="D48">
        <v>128</v>
      </c>
      <c r="E48" s="6">
        <v>195</v>
      </c>
      <c r="G48" s="64"/>
      <c r="H48" s="64"/>
      <c r="I48" s="64"/>
      <c r="J48" s="64"/>
      <c r="K48" s="64"/>
      <c r="L48" s="64"/>
      <c r="M48" s="64"/>
      <c r="N48" s="64"/>
      <c r="O48" s="64"/>
      <c r="P48" s="64"/>
      <c r="Q48" s="64"/>
      <c r="R48" s="64"/>
      <c r="S48" s="64"/>
    </row>
    <row r="49" spans="1:19" x14ac:dyDescent="0.35">
      <c r="A49" s="5">
        <v>2</v>
      </c>
      <c r="B49">
        <v>53</v>
      </c>
      <c r="C49">
        <v>136</v>
      </c>
      <c r="D49">
        <v>141</v>
      </c>
      <c r="E49" s="6">
        <v>198</v>
      </c>
      <c r="G49" s="16"/>
      <c r="H49" s="16"/>
      <c r="I49" s="16"/>
      <c r="J49" s="16"/>
      <c r="K49" s="16"/>
      <c r="L49" s="16"/>
      <c r="M49" s="16"/>
      <c r="N49" s="16"/>
      <c r="O49" s="16"/>
      <c r="P49" s="16"/>
      <c r="Q49" s="16"/>
      <c r="R49" s="16"/>
      <c r="S49" s="16"/>
    </row>
    <row r="50" spans="1:19" ht="14.5" customHeight="1" x14ac:dyDescent="0.35">
      <c r="A50" s="5">
        <v>2</v>
      </c>
      <c r="B50">
        <v>52</v>
      </c>
      <c r="C50">
        <v>129</v>
      </c>
      <c r="D50">
        <v>123</v>
      </c>
      <c r="E50" s="6">
        <v>210</v>
      </c>
      <c r="G50" s="64" t="s">
        <v>146</v>
      </c>
      <c r="H50" s="64"/>
      <c r="I50" s="64"/>
      <c r="J50" s="64"/>
      <c r="K50" s="64"/>
      <c r="L50" s="64"/>
      <c r="M50" s="64"/>
      <c r="N50" s="64"/>
      <c r="O50" s="64"/>
      <c r="P50" s="64"/>
      <c r="Q50" s="64"/>
      <c r="R50" s="64"/>
      <c r="S50" s="64"/>
    </row>
    <row r="51" spans="1:19" x14ac:dyDescent="0.35">
      <c r="A51" s="5">
        <v>2</v>
      </c>
      <c r="B51">
        <v>61</v>
      </c>
      <c r="C51">
        <v>140</v>
      </c>
      <c r="D51">
        <v>113</v>
      </c>
      <c r="E51" s="6">
        <v>174</v>
      </c>
      <c r="G51" s="64"/>
      <c r="H51" s="64"/>
      <c r="I51" s="64"/>
      <c r="J51" s="64"/>
      <c r="K51" s="64"/>
      <c r="L51" s="64"/>
      <c r="M51" s="64"/>
      <c r="N51" s="64"/>
      <c r="O51" s="64"/>
      <c r="P51" s="64"/>
      <c r="Q51" s="64"/>
      <c r="R51" s="64"/>
      <c r="S51" s="64"/>
    </row>
    <row r="52" spans="1:19" x14ac:dyDescent="0.35">
      <c r="A52" s="5">
        <v>2</v>
      </c>
      <c r="B52">
        <v>66</v>
      </c>
      <c r="C52">
        <v>125</v>
      </c>
      <c r="D52">
        <v>124</v>
      </c>
      <c r="E52" s="6">
        <v>256</v>
      </c>
      <c r="G52" s="64"/>
      <c r="H52" s="64"/>
      <c r="I52" s="64"/>
      <c r="J52" s="64"/>
      <c r="K52" s="64"/>
      <c r="L52" s="64"/>
      <c r="M52" s="64"/>
      <c r="N52" s="64"/>
      <c r="O52" s="64"/>
      <c r="P52" s="64"/>
      <c r="Q52" s="64"/>
      <c r="R52" s="64"/>
      <c r="S52" s="64"/>
    </row>
    <row r="53" spans="1:19" x14ac:dyDescent="0.35">
      <c r="A53" s="5">
        <v>2</v>
      </c>
      <c r="B53">
        <v>49</v>
      </c>
      <c r="C53">
        <v>138</v>
      </c>
      <c r="D53">
        <v>139</v>
      </c>
      <c r="E53" s="6">
        <v>214</v>
      </c>
      <c r="G53" s="64"/>
      <c r="H53" s="64"/>
      <c r="I53" s="64"/>
      <c r="J53" s="64"/>
      <c r="K53" s="64"/>
      <c r="L53" s="64"/>
      <c r="M53" s="64"/>
      <c r="N53" s="64"/>
      <c r="O53" s="64"/>
      <c r="P53" s="64"/>
      <c r="Q53" s="64"/>
      <c r="R53" s="64"/>
      <c r="S53" s="64"/>
    </row>
    <row r="54" spans="1:19" x14ac:dyDescent="0.35">
      <c r="A54" s="5">
        <v>2</v>
      </c>
      <c r="B54">
        <v>50</v>
      </c>
      <c r="C54">
        <v>129</v>
      </c>
      <c r="D54">
        <v>118</v>
      </c>
      <c r="E54" s="6">
        <v>198</v>
      </c>
      <c r="G54" s="64"/>
      <c r="H54" s="64"/>
      <c r="I54" s="64"/>
      <c r="J54" s="64"/>
      <c r="K54" s="64"/>
      <c r="L54" s="64"/>
      <c r="M54" s="64"/>
      <c r="N54" s="64"/>
      <c r="O54" s="64"/>
      <c r="P54" s="64"/>
      <c r="Q54" s="64"/>
      <c r="R54" s="64"/>
      <c r="S54" s="64"/>
    </row>
    <row r="55" spans="1:19" x14ac:dyDescent="0.35">
      <c r="A55" s="5">
        <v>2</v>
      </c>
      <c r="B55">
        <v>57</v>
      </c>
      <c r="C55">
        <v>107</v>
      </c>
      <c r="D55">
        <v>120</v>
      </c>
      <c r="E55" s="6">
        <v>176</v>
      </c>
    </row>
    <row r="56" spans="1:19" x14ac:dyDescent="0.35">
      <c r="A56" s="5">
        <v>2</v>
      </c>
      <c r="B56">
        <v>61</v>
      </c>
      <c r="C56">
        <v>117</v>
      </c>
      <c r="D56">
        <v>118</v>
      </c>
      <c r="E56" s="6">
        <v>191</v>
      </c>
    </row>
    <row r="57" spans="1:19" x14ac:dyDescent="0.35">
      <c r="A57" s="5">
        <v>2</v>
      </c>
      <c r="B57">
        <v>63</v>
      </c>
      <c r="C57">
        <v>96</v>
      </c>
      <c r="D57">
        <v>96</v>
      </c>
      <c r="E57" s="6">
        <v>154</v>
      </c>
    </row>
    <row r="58" spans="1:19" x14ac:dyDescent="0.35">
      <c r="A58" s="5">
        <v>2</v>
      </c>
      <c r="B58">
        <v>57</v>
      </c>
      <c r="C58">
        <v>110</v>
      </c>
      <c r="D58">
        <v>105</v>
      </c>
      <c r="E58" s="6">
        <v>168</v>
      </c>
    </row>
    <row r="59" spans="1:19" x14ac:dyDescent="0.35">
      <c r="A59" s="5">
        <v>2</v>
      </c>
      <c r="B59">
        <v>54</v>
      </c>
      <c r="C59">
        <v>121</v>
      </c>
      <c r="D59">
        <v>110</v>
      </c>
      <c r="E59" s="6">
        <v>179</v>
      </c>
    </row>
    <row r="60" spans="1:19" x14ac:dyDescent="0.35">
      <c r="A60" s="5">
        <v>2</v>
      </c>
      <c r="B60">
        <v>48</v>
      </c>
      <c r="C60">
        <v>145</v>
      </c>
      <c r="D60">
        <v>155</v>
      </c>
      <c r="E60" s="6">
        <v>150</v>
      </c>
      <c r="G60" s="64" t="s">
        <v>80</v>
      </c>
      <c r="H60" s="64"/>
      <c r="I60" s="64"/>
      <c r="J60" s="64"/>
      <c r="K60" s="64"/>
      <c r="L60" s="64"/>
      <c r="M60" s="64"/>
      <c r="N60" s="64"/>
      <c r="O60" s="64"/>
      <c r="P60" s="64"/>
      <c r="Q60" s="64"/>
      <c r="R60" s="64"/>
      <c r="S60" s="64"/>
    </row>
    <row r="61" spans="1:19" x14ac:dyDescent="0.35">
      <c r="A61" s="5">
        <v>2</v>
      </c>
      <c r="B61">
        <v>36</v>
      </c>
      <c r="C61">
        <v>139</v>
      </c>
      <c r="D61">
        <v>135</v>
      </c>
      <c r="E61" s="6">
        <v>201</v>
      </c>
      <c r="G61" s="64"/>
      <c r="H61" s="64"/>
      <c r="I61" s="64"/>
      <c r="J61" s="64"/>
      <c r="K61" s="64"/>
      <c r="L61" s="64"/>
      <c r="M61" s="64"/>
      <c r="N61" s="64"/>
      <c r="O61" s="64"/>
      <c r="P61" s="64"/>
      <c r="Q61" s="64"/>
      <c r="R61" s="64"/>
      <c r="S61" s="64"/>
    </row>
    <row r="62" spans="1:19" x14ac:dyDescent="0.35">
      <c r="A62" s="5">
        <v>2</v>
      </c>
      <c r="B62">
        <v>38</v>
      </c>
      <c r="C62">
        <v>121</v>
      </c>
      <c r="D62">
        <v>120</v>
      </c>
      <c r="E62" s="6">
        <v>167</v>
      </c>
      <c r="G62" s="64"/>
      <c r="H62" s="64"/>
      <c r="I62" s="64"/>
      <c r="J62" s="64"/>
      <c r="K62" s="64"/>
      <c r="L62" s="64"/>
      <c r="M62" s="64"/>
      <c r="N62" s="64"/>
      <c r="O62" s="64"/>
      <c r="P62" s="64"/>
      <c r="Q62" s="64"/>
      <c r="R62" s="64"/>
      <c r="S62" s="64"/>
    </row>
    <row r="63" spans="1:19" x14ac:dyDescent="0.35">
      <c r="A63" s="5">
        <v>2</v>
      </c>
      <c r="B63">
        <v>40</v>
      </c>
      <c r="C63">
        <v>127</v>
      </c>
      <c r="D63">
        <v>115</v>
      </c>
      <c r="E63" s="6">
        <v>219</v>
      </c>
    </row>
    <row r="64" spans="1:19" x14ac:dyDescent="0.35">
      <c r="A64" s="5">
        <v>2</v>
      </c>
      <c r="B64">
        <v>50</v>
      </c>
      <c r="C64">
        <v>153</v>
      </c>
      <c r="D64">
        <v>161</v>
      </c>
      <c r="E64" s="6">
        <v>179</v>
      </c>
    </row>
    <row r="65" spans="1:9" x14ac:dyDescent="0.35">
      <c r="A65" s="5">
        <v>2</v>
      </c>
      <c r="B65">
        <v>58</v>
      </c>
      <c r="C65">
        <v>125</v>
      </c>
      <c r="D65">
        <v>120</v>
      </c>
      <c r="E65" s="6">
        <v>223</v>
      </c>
      <c r="G65" s="73" t="s">
        <v>81</v>
      </c>
      <c r="H65" s="73"/>
      <c r="I65" s="73"/>
    </row>
    <row r="66" spans="1:9" x14ac:dyDescent="0.35">
      <c r="A66" s="5">
        <v>2</v>
      </c>
      <c r="B66">
        <v>70</v>
      </c>
      <c r="C66">
        <v>130</v>
      </c>
      <c r="D66">
        <v>120</v>
      </c>
      <c r="E66" s="6">
        <v>229</v>
      </c>
    </row>
    <row r="67" spans="1:9" x14ac:dyDescent="0.35">
      <c r="A67" s="5">
        <v>2</v>
      </c>
      <c r="B67">
        <v>75</v>
      </c>
      <c r="C67">
        <v>108</v>
      </c>
      <c r="D67">
        <v>102</v>
      </c>
      <c r="E67" s="6">
        <v>160</v>
      </c>
      <c r="G67" s="60" t="s">
        <v>82</v>
      </c>
      <c r="H67" s="60"/>
    </row>
    <row r="68" spans="1:9" x14ac:dyDescent="0.35">
      <c r="A68" s="5">
        <v>2</v>
      </c>
      <c r="B68">
        <v>81</v>
      </c>
      <c r="C68">
        <v>105</v>
      </c>
      <c r="D68">
        <v>83</v>
      </c>
      <c r="E68" s="6">
        <v>187</v>
      </c>
    </row>
    <row r="69" spans="1:9" x14ac:dyDescent="0.35">
      <c r="A69" s="5">
        <v>2</v>
      </c>
      <c r="B69">
        <v>69</v>
      </c>
      <c r="C69">
        <v>112</v>
      </c>
      <c r="D69">
        <v>105</v>
      </c>
      <c r="E69" s="6">
        <v>176</v>
      </c>
      <c r="G69" s="72" t="s">
        <v>83</v>
      </c>
      <c r="H69" s="72"/>
      <c r="I69">
        <f>AVERAGE(D3:D42)</f>
        <v>119.9</v>
      </c>
    </row>
    <row r="70" spans="1:9" x14ac:dyDescent="0.35">
      <c r="A70" s="5">
        <v>2</v>
      </c>
      <c r="B70">
        <v>68</v>
      </c>
      <c r="C70">
        <v>121</v>
      </c>
      <c r="D70">
        <v>90</v>
      </c>
      <c r="E70" s="6">
        <v>184</v>
      </c>
      <c r="G70" s="72" t="s">
        <v>84</v>
      </c>
      <c r="H70" s="72"/>
      <c r="I70">
        <f>STDEV(D3:D42)</f>
        <v>9.333699626511919</v>
      </c>
    </row>
    <row r="71" spans="1:9" x14ac:dyDescent="0.35">
      <c r="A71" s="5">
        <v>2</v>
      </c>
      <c r="B71">
        <v>80</v>
      </c>
      <c r="C71">
        <v>102</v>
      </c>
      <c r="D71">
        <v>101</v>
      </c>
      <c r="E71" s="6">
        <v>183</v>
      </c>
      <c r="G71" s="72" t="s">
        <v>86</v>
      </c>
      <c r="H71" s="72"/>
      <c r="I71">
        <f>COUNT(D3:D42)</f>
        <v>40</v>
      </c>
    </row>
    <row r="72" spans="1:9" x14ac:dyDescent="0.35">
      <c r="A72" s="5">
        <v>2</v>
      </c>
      <c r="B72">
        <v>75</v>
      </c>
      <c r="C72">
        <v>120</v>
      </c>
      <c r="D72">
        <v>115</v>
      </c>
      <c r="E72" s="6">
        <v>191</v>
      </c>
    </row>
    <row r="73" spans="1:9" x14ac:dyDescent="0.35">
      <c r="A73" s="5">
        <v>2</v>
      </c>
      <c r="B73">
        <v>75</v>
      </c>
      <c r="C73">
        <v>115</v>
      </c>
      <c r="D73">
        <v>115</v>
      </c>
      <c r="E73" s="6">
        <v>187</v>
      </c>
      <c r="G73" s="60" t="s">
        <v>85</v>
      </c>
      <c r="H73" s="60"/>
    </row>
    <row r="74" spans="1:9" x14ac:dyDescent="0.35">
      <c r="A74" s="5">
        <v>2</v>
      </c>
      <c r="B74">
        <v>70</v>
      </c>
      <c r="C74">
        <v>143</v>
      </c>
      <c r="D74">
        <v>152</v>
      </c>
      <c r="E74" s="6">
        <v>195</v>
      </c>
    </row>
    <row r="75" spans="1:9" x14ac:dyDescent="0.35">
      <c r="A75" s="5">
        <v>2</v>
      </c>
      <c r="B75">
        <v>68</v>
      </c>
      <c r="C75">
        <v>138</v>
      </c>
      <c r="D75">
        <v>125</v>
      </c>
      <c r="E75" s="6">
        <v>245</v>
      </c>
      <c r="G75" s="72" t="s">
        <v>7</v>
      </c>
      <c r="H75" s="72"/>
      <c r="I75">
        <f>AVERAGE(D43:D102)</f>
        <v>123.45</v>
      </c>
    </row>
    <row r="76" spans="1:9" x14ac:dyDescent="0.35">
      <c r="A76" s="5">
        <v>2</v>
      </c>
      <c r="B76">
        <v>54</v>
      </c>
      <c r="C76">
        <v>135</v>
      </c>
      <c r="D76">
        <v>138</v>
      </c>
      <c r="E76" s="6">
        <v>250</v>
      </c>
      <c r="G76" s="72" t="s">
        <v>84</v>
      </c>
      <c r="H76" s="72"/>
      <c r="I76">
        <f>STDEV(D43:D102)</f>
        <v>17.395133743840582</v>
      </c>
    </row>
    <row r="77" spans="1:9" x14ac:dyDescent="0.35">
      <c r="A77" s="5">
        <v>2</v>
      </c>
      <c r="B77">
        <v>39</v>
      </c>
      <c r="C77">
        <v>140</v>
      </c>
      <c r="D77">
        <v>138</v>
      </c>
      <c r="E77" s="6">
        <v>251</v>
      </c>
      <c r="G77" s="72" t="s">
        <v>87</v>
      </c>
      <c r="H77" s="72"/>
      <c r="I77">
        <f>COUNT(D43:D102)</f>
        <v>60</v>
      </c>
    </row>
    <row r="78" spans="1:9" x14ac:dyDescent="0.35">
      <c r="A78" s="5">
        <v>2</v>
      </c>
      <c r="B78">
        <v>41</v>
      </c>
      <c r="C78">
        <v>143</v>
      </c>
      <c r="D78">
        <v>135</v>
      </c>
      <c r="E78" s="6">
        <v>210</v>
      </c>
    </row>
    <row r="79" spans="1:9" x14ac:dyDescent="0.35">
      <c r="A79" s="5">
        <v>2</v>
      </c>
      <c r="B79">
        <v>43</v>
      </c>
      <c r="C79">
        <v>119</v>
      </c>
      <c r="D79">
        <v>120</v>
      </c>
      <c r="E79" s="6">
        <v>198</v>
      </c>
    </row>
    <row r="80" spans="1:9" x14ac:dyDescent="0.35">
      <c r="A80" s="5">
        <v>2</v>
      </c>
      <c r="B80">
        <v>56</v>
      </c>
      <c r="C80">
        <v>121</v>
      </c>
      <c r="D80">
        <v>118</v>
      </c>
      <c r="E80" s="6">
        <v>198</v>
      </c>
    </row>
    <row r="81" spans="1:10" x14ac:dyDescent="0.35">
      <c r="A81" s="5">
        <v>2</v>
      </c>
      <c r="B81">
        <v>38</v>
      </c>
      <c r="C81">
        <v>143</v>
      </c>
      <c r="D81">
        <v>140</v>
      </c>
      <c r="E81" s="6">
        <v>233</v>
      </c>
      <c r="G81" s="72" t="s">
        <v>88</v>
      </c>
      <c r="H81" s="72"/>
      <c r="I81">
        <f>SQRT((I70^2/I71)+(I76^2/I77))</f>
        <v>2.687215414523072</v>
      </c>
    </row>
    <row r="82" spans="1:10" x14ac:dyDescent="0.35">
      <c r="A82" s="5">
        <v>2</v>
      </c>
      <c r="B82">
        <v>40</v>
      </c>
      <c r="C82">
        <v>138</v>
      </c>
      <c r="D82">
        <v>134</v>
      </c>
      <c r="E82" s="6">
        <v>298</v>
      </c>
    </row>
    <row r="83" spans="1:10" x14ac:dyDescent="0.35">
      <c r="A83" s="5">
        <v>2</v>
      </c>
      <c r="B83">
        <v>45</v>
      </c>
      <c r="C83">
        <v>100</v>
      </c>
      <c r="D83">
        <v>77</v>
      </c>
      <c r="E83" s="6">
        <v>190</v>
      </c>
    </row>
    <row r="84" spans="1:10" x14ac:dyDescent="0.35">
      <c r="A84" s="5">
        <v>2</v>
      </c>
      <c r="B84">
        <v>49</v>
      </c>
      <c r="C84">
        <v>118</v>
      </c>
      <c r="D84">
        <v>121</v>
      </c>
      <c r="E84" s="6">
        <v>201</v>
      </c>
      <c r="G84" s="74" t="s">
        <v>89</v>
      </c>
      <c r="H84" s="74"/>
      <c r="I84" s="74"/>
      <c r="J84" s="74"/>
    </row>
    <row r="85" spans="1:10" x14ac:dyDescent="0.35">
      <c r="A85" s="5">
        <v>2</v>
      </c>
      <c r="B85">
        <v>57</v>
      </c>
      <c r="C85">
        <v>121</v>
      </c>
      <c r="D85">
        <v>120</v>
      </c>
      <c r="E85" s="6">
        <v>189</v>
      </c>
    </row>
    <row r="86" spans="1:10" x14ac:dyDescent="0.35">
      <c r="A86" s="5">
        <v>2</v>
      </c>
      <c r="B86">
        <v>63</v>
      </c>
      <c r="C86">
        <v>126</v>
      </c>
      <c r="D86">
        <v>121</v>
      </c>
      <c r="E86" s="6">
        <v>180</v>
      </c>
      <c r="G86" s="72" t="s">
        <v>92</v>
      </c>
      <c r="H86" s="72"/>
      <c r="I86">
        <f>TINV(I89,I90)</f>
        <v>2.2763618074452694</v>
      </c>
    </row>
    <row r="87" spans="1:10" x14ac:dyDescent="0.35">
      <c r="A87" s="5">
        <v>2</v>
      </c>
      <c r="B87">
        <v>65</v>
      </c>
      <c r="C87">
        <v>135</v>
      </c>
      <c r="D87">
        <v>130</v>
      </c>
      <c r="E87" s="6">
        <v>210</v>
      </c>
    </row>
    <row r="88" spans="1:10" x14ac:dyDescent="0.35">
      <c r="A88" s="5">
        <v>2</v>
      </c>
      <c r="B88">
        <v>76</v>
      </c>
      <c r="C88">
        <v>134</v>
      </c>
      <c r="D88">
        <v>133</v>
      </c>
      <c r="E88" s="6">
        <v>222</v>
      </c>
      <c r="G88" s="72" t="s">
        <v>90</v>
      </c>
      <c r="H88" s="72"/>
      <c r="I88" s="33">
        <v>0.95</v>
      </c>
    </row>
    <row r="89" spans="1:10" x14ac:dyDescent="0.35">
      <c r="A89" s="5">
        <v>2</v>
      </c>
      <c r="B89">
        <v>74</v>
      </c>
      <c r="C89">
        <v>149</v>
      </c>
      <c r="D89">
        <v>145</v>
      </c>
      <c r="E89" s="6">
        <v>190</v>
      </c>
      <c r="I89">
        <f>(1-I88)/2</f>
        <v>2.5000000000000022E-2</v>
      </c>
    </row>
    <row r="90" spans="1:10" x14ac:dyDescent="0.35">
      <c r="A90" s="5">
        <v>2</v>
      </c>
      <c r="B90">
        <v>70</v>
      </c>
      <c r="C90">
        <v>121</v>
      </c>
      <c r="D90">
        <v>122</v>
      </c>
      <c r="E90" s="6">
        <v>160</v>
      </c>
      <c r="G90" s="72" t="s">
        <v>91</v>
      </c>
      <c r="H90" s="72"/>
      <c r="I90">
        <f>I71+I77-2</f>
        <v>98</v>
      </c>
    </row>
    <row r="91" spans="1:10" x14ac:dyDescent="0.35">
      <c r="A91" s="5">
        <v>2</v>
      </c>
      <c r="B91">
        <v>65</v>
      </c>
      <c r="C91">
        <v>125</v>
      </c>
      <c r="D91">
        <v>120</v>
      </c>
      <c r="E91" s="6">
        <v>167</v>
      </c>
    </row>
    <row r="92" spans="1:10" x14ac:dyDescent="0.35">
      <c r="A92" s="5">
        <v>2</v>
      </c>
      <c r="B92">
        <v>64</v>
      </c>
      <c r="C92">
        <v>136</v>
      </c>
      <c r="D92">
        <v>134</v>
      </c>
      <c r="E92" s="6">
        <v>198</v>
      </c>
    </row>
    <row r="93" spans="1:10" x14ac:dyDescent="0.35">
      <c r="A93" s="5">
        <v>2</v>
      </c>
      <c r="B93">
        <v>62</v>
      </c>
      <c r="C93">
        <v>140</v>
      </c>
      <c r="D93">
        <v>135</v>
      </c>
      <c r="E93" s="6">
        <v>269</v>
      </c>
    </row>
    <row r="94" spans="1:10" x14ac:dyDescent="0.35">
      <c r="A94" s="5">
        <v>2</v>
      </c>
      <c r="B94">
        <v>50</v>
      </c>
      <c r="C94">
        <v>142</v>
      </c>
      <c r="D94">
        <v>138</v>
      </c>
      <c r="E94" s="6">
        <v>280</v>
      </c>
      <c r="G94" s="72" t="s">
        <v>94</v>
      </c>
      <c r="H94" s="72"/>
      <c r="I94">
        <f>I69-I75</f>
        <v>-3.5499999999999972</v>
      </c>
    </row>
    <row r="95" spans="1:10" x14ac:dyDescent="0.35">
      <c r="A95" s="5">
        <v>2</v>
      </c>
      <c r="B95">
        <v>52</v>
      </c>
      <c r="C95">
        <v>135</v>
      </c>
      <c r="D95">
        <v>130</v>
      </c>
      <c r="E95" s="6">
        <v>195</v>
      </c>
    </row>
    <row r="96" spans="1:10" x14ac:dyDescent="0.35">
      <c r="A96" s="5">
        <v>2</v>
      </c>
      <c r="B96">
        <v>56</v>
      </c>
      <c r="C96">
        <v>108</v>
      </c>
      <c r="D96">
        <v>105</v>
      </c>
      <c r="E96" s="6">
        <v>179</v>
      </c>
      <c r="G96" s="69" t="s">
        <v>95</v>
      </c>
      <c r="H96" s="69"/>
    </row>
    <row r="97" spans="1:19" x14ac:dyDescent="0.35">
      <c r="A97" s="5">
        <v>2</v>
      </c>
      <c r="B97">
        <v>86</v>
      </c>
      <c r="C97">
        <v>115</v>
      </c>
      <c r="D97">
        <v>110</v>
      </c>
      <c r="E97" s="6">
        <v>180</v>
      </c>
      <c r="G97" s="72" t="s">
        <v>73</v>
      </c>
      <c r="H97" s="72"/>
      <c r="I97">
        <f>I94-(I86*I81)</f>
        <v>-9.667074537998527</v>
      </c>
    </row>
    <row r="98" spans="1:19" x14ac:dyDescent="0.35">
      <c r="A98" s="5">
        <v>2</v>
      </c>
      <c r="B98">
        <v>54</v>
      </c>
      <c r="C98">
        <v>117</v>
      </c>
      <c r="D98">
        <v>100</v>
      </c>
      <c r="E98" s="6">
        <v>194</v>
      </c>
      <c r="G98" s="72" t="s">
        <v>96</v>
      </c>
      <c r="H98" s="72"/>
      <c r="I98">
        <f>I94+(I86*I81)</f>
        <v>2.5670745379985318</v>
      </c>
    </row>
    <row r="99" spans="1:19" x14ac:dyDescent="0.35">
      <c r="A99" s="5">
        <v>2</v>
      </c>
      <c r="B99">
        <v>50</v>
      </c>
      <c r="C99">
        <v>148</v>
      </c>
      <c r="D99">
        <v>141</v>
      </c>
      <c r="E99" s="6">
        <v>239</v>
      </c>
    </row>
    <row r="100" spans="1:19" x14ac:dyDescent="0.35">
      <c r="A100" s="5">
        <v>2</v>
      </c>
      <c r="B100">
        <v>54</v>
      </c>
      <c r="C100">
        <v>121</v>
      </c>
      <c r="D100">
        <v>115</v>
      </c>
      <c r="E100" s="6">
        <v>196</v>
      </c>
    </row>
    <row r="101" spans="1:19" x14ac:dyDescent="0.35">
      <c r="A101" s="5">
        <v>2</v>
      </c>
      <c r="B101">
        <v>52</v>
      </c>
      <c r="C101">
        <v>154</v>
      </c>
      <c r="D101">
        <v>155</v>
      </c>
      <c r="E101" s="6">
        <v>270</v>
      </c>
      <c r="G101" s="64" t="s">
        <v>97</v>
      </c>
      <c r="H101" s="64"/>
      <c r="I101" s="64"/>
      <c r="J101" s="64"/>
      <c r="K101" s="64"/>
      <c r="L101" s="64"/>
      <c r="M101" s="64"/>
      <c r="N101" s="64"/>
      <c r="O101" s="64"/>
      <c r="P101" s="64"/>
      <c r="Q101" s="64"/>
      <c r="R101" s="64"/>
      <c r="S101" s="64"/>
    </row>
    <row r="102" spans="1:19" x14ac:dyDescent="0.35">
      <c r="A102" s="8">
        <v>2</v>
      </c>
      <c r="B102" s="9">
        <v>46</v>
      </c>
      <c r="C102" s="9">
        <v>120</v>
      </c>
      <c r="D102" s="9">
        <v>116</v>
      </c>
      <c r="E102" s="10">
        <v>214</v>
      </c>
      <c r="G102" s="64"/>
      <c r="H102" s="64"/>
      <c r="I102" s="64"/>
      <c r="J102" s="64"/>
      <c r="K102" s="64"/>
      <c r="L102" s="64"/>
      <c r="M102" s="64"/>
      <c r="N102" s="64"/>
      <c r="O102" s="64"/>
      <c r="P102" s="64"/>
      <c r="Q102" s="64"/>
      <c r="R102" s="64"/>
      <c r="S102" s="64"/>
    </row>
    <row r="103" spans="1:19" x14ac:dyDescent="0.35">
      <c r="G103" s="64"/>
      <c r="H103" s="64"/>
      <c r="I103" s="64"/>
      <c r="J103" s="64"/>
      <c r="K103" s="64"/>
      <c r="L103" s="64"/>
      <c r="M103" s="64"/>
      <c r="N103" s="64"/>
      <c r="O103" s="64"/>
      <c r="P103" s="64"/>
      <c r="Q103" s="64"/>
      <c r="R103" s="64"/>
      <c r="S103" s="64"/>
    </row>
    <row r="105" spans="1:19" x14ac:dyDescent="0.35">
      <c r="G105" s="64" t="s">
        <v>98</v>
      </c>
      <c r="H105" s="64"/>
      <c r="I105" s="64"/>
      <c r="J105" s="64"/>
      <c r="K105" s="64"/>
      <c r="L105" s="64"/>
      <c r="M105" s="64"/>
      <c r="N105" s="64"/>
      <c r="O105" s="64"/>
      <c r="P105" s="64"/>
      <c r="Q105" s="64"/>
      <c r="R105" s="64"/>
      <c r="S105" s="64"/>
    </row>
    <row r="106" spans="1:19" x14ac:dyDescent="0.35">
      <c r="G106" s="64"/>
      <c r="H106" s="64"/>
      <c r="I106" s="64"/>
      <c r="J106" s="64"/>
      <c r="K106" s="64"/>
      <c r="L106" s="64"/>
      <c r="M106" s="64"/>
      <c r="N106" s="64"/>
      <c r="O106" s="64"/>
      <c r="P106" s="64"/>
      <c r="Q106" s="64"/>
      <c r="R106" s="64"/>
      <c r="S106" s="64"/>
    </row>
    <row r="111" spans="1:19" x14ac:dyDescent="0.35">
      <c r="G111" s="64" t="s">
        <v>99</v>
      </c>
      <c r="H111" s="64"/>
      <c r="I111" s="64"/>
      <c r="J111" s="64"/>
      <c r="K111" s="64"/>
      <c r="L111" s="64"/>
      <c r="M111" s="64"/>
      <c r="N111" s="64"/>
      <c r="O111" s="64"/>
      <c r="P111" s="64"/>
      <c r="Q111" s="64"/>
      <c r="R111" s="64"/>
      <c r="S111" s="64"/>
    </row>
    <row r="112" spans="1:19" x14ac:dyDescent="0.35">
      <c r="G112" s="64"/>
      <c r="H112" s="64"/>
      <c r="I112" s="64"/>
      <c r="J112" s="64"/>
      <c r="K112" s="64"/>
      <c r="L112" s="64"/>
      <c r="M112" s="64"/>
      <c r="N112" s="64"/>
      <c r="O112" s="64"/>
      <c r="P112" s="64"/>
      <c r="Q112" s="64"/>
      <c r="R112" s="64"/>
      <c r="S112" s="64"/>
    </row>
    <row r="113" spans="7:19" x14ac:dyDescent="0.35">
      <c r="G113" s="64"/>
      <c r="H113" s="64"/>
      <c r="I113" s="64"/>
      <c r="J113" s="64"/>
      <c r="K113" s="64"/>
      <c r="L113" s="64"/>
      <c r="M113" s="64"/>
      <c r="N113" s="64"/>
      <c r="O113" s="64"/>
      <c r="P113" s="64"/>
      <c r="Q113" s="64"/>
      <c r="R113" s="64"/>
      <c r="S113" s="64"/>
    </row>
    <row r="114" spans="7:19" x14ac:dyDescent="0.35">
      <c r="G114" s="64"/>
      <c r="H114" s="64"/>
      <c r="I114" s="64"/>
      <c r="J114" s="64"/>
      <c r="K114" s="64"/>
      <c r="L114" s="64"/>
      <c r="M114" s="64"/>
      <c r="N114" s="64"/>
      <c r="O114" s="64"/>
      <c r="P114" s="64"/>
      <c r="Q114" s="64"/>
      <c r="R114" s="64"/>
      <c r="S114" s="64"/>
    </row>
    <row r="115" spans="7:19" x14ac:dyDescent="0.35">
      <c r="G115" s="64"/>
      <c r="H115" s="64"/>
      <c r="I115" s="64"/>
      <c r="J115" s="64"/>
      <c r="K115" s="64"/>
      <c r="L115" s="64"/>
      <c r="M115" s="64"/>
      <c r="N115" s="64"/>
      <c r="O115" s="64"/>
      <c r="P115" s="64"/>
      <c r="Q115" s="64"/>
      <c r="R115" s="64"/>
      <c r="S115" s="64"/>
    </row>
    <row r="116" spans="7:19" x14ac:dyDescent="0.35">
      <c r="G116" s="64"/>
      <c r="H116" s="64"/>
      <c r="I116" s="64"/>
      <c r="J116" s="64"/>
      <c r="K116" s="64"/>
      <c r="L116" s="64"/>
      <c r="M116" s="64"/>
      <c r="N116" s="64"/>
      <c r="O116" s="64"/>
      <c r="P116" s="64"/>
      <c r="Q116" s="64"/>
      <c r="R116" s="64"/>
      <c r="S116" s="64"/>
    </row>
    <row r="117" spans="7:19" x14ac:dyDescent="0.35">
      <c r="G117" s="55"/>
      <c r="H117" s="55"/>
      <c r="I117" s="55"/>
      <c r="J117" s="55"/>
      <c r="K117" s="55"/>
      <c r="L117" s="55"/>
      <c r="M117" s="55"/>
      <c r="N117" s="55"/>
      <c r="O117" s="55"/>
      <c r="P117" s="55"/>
      <c r="Q117" s="55"/>
      <c r="R117" s="55"/>
      <c r="S117" s="55"/>
    </row>
    <row r="118" spans="7:19" x14ac:dyDescent="0.35">
      <c r="G118" s="55"/>
      <c r="H118" s="55"/>
      <c r="I118" s="55"/>
      <c r="J118" s="55"/>
      <c r="K118" s="55"/>
      <c r="L118" s="55"/>
      <c r="M118" s="55"/>
      <c r="N118" s="55"/>
      <c r="O118" s="55"/>
      <c r="P118" s="55"/>
      <c r="Q118" s="55"/>
      <c r="R118" s="55"/>
      <c r="S118" s="55"/>
    </row>
    <row r="119" spans="7:19" x14ac:dyDescent="0.35">
      <c r="G119" s="56" t="s">
        <v>190</v>
      </c>
      <c r="H119" s="56"/>
      <c r="I119" s="56"/>
      <c r="J119" s="56"/>
      <c r="K119" s="56"/>
      <c r="L119" s="56"/>
      <c r="M119" s="56"/>
      <c r="N119" s="56"/>
      <c r="O119" s="56"/>
      <c r="P119" s="56"/>
      <c r="Q119" s="56"/>
      <c r="R119" s="56"/>
      <c r="S119" s="55"/>
    </row>
    <row r="120" spans="7:19" x14ac:dyDescent="0.35">
      <c r="G120" s="56" t="s">
        <v>189</v>
      </c>
      <c r="H120" s="55"/>
      <c r="I120" s="55"/>
      <c r="J120" s="55"/>
      <c r="K120" s="55"/>
      <c r="L120" s="55"/>
      <c r="M120" s="55"/>
      <c r="N120" s="55"/>
      <c r="O120" s="55"/>
      <c r="P120" s="55"/>
      <c r="Q120" s="55"/>
      <c r="R120" s="55"/>
      <c r="S120" s="55"/>
    </row>
    <row r="121" spans="7:19" x14ac:dyDescent="0.35">
      <c r="G121" s="55"/>
      <c r="H121" s="55"/>
      <c r="I121" s="55"/>
      <c r="J121" s="55"/>
      <c r="K121" s="55"/>
      <c r="L121" s="55"/>
      <c r="M121" s="55"/>
      <c r="N121" s="55"/>
      <c r="O121" s="55"/>
      <c r="P121" s="55"/>
      <c r="Q121" s="55"/>
      <c r="R121" s="55"/>
      <c r="S121" s="55"/>
    </row>
    <row r="122" spans="7:19" x14ac:dyDescent="0.35">
      <c r="G122" s="55"/>
      <c r="H122" s="55"/>
      <c r="I122" s="55"/>
      <c r="J122" s="55"/>
      <c r="K122" s="55"/>
      <c r="L122" s="55"/>
      <c r="M122" s="55"/>
      <c r="N122" s="55"/>
      <c r="O122" s="55"/>
      <c r="P122" s="55"/>
      <c r="Q122" s="55"/>
      <c r="R122" s="55"/>
      <c r="S122" s="55"/>
    </row>
    <row r="124" spans="7:19" x14ac:dyDescent="0.35">
      <c r="G124" s="69" t="s">
        <v>114</v>
      </c>
      <c r="H124" s="69"/>
      <c r="I124" s="69"/>
      <c r="J124" s="69"/>
      <c r="K124" s="69"/>
    </row>
    <row r="125" spans="7:19" x14ac:dyDescent="0.35">
      <c r="G125" s="15"/>
      <c r="H125" s="15"/>
      <c r="I125" s="15"/>
      <c r="J125" s="15"/>
      <c r="K125" s="15"/>
    </row>
    <row r="126" spans="7:19" x14ac:dyDescent="0.35">
      <c r="G126" s="72" t="s">
        <v>118</v>
      </c>
      <c r="H126" s="72"/>
      <c r="I126" s="72"/>
      <c r="J126" s="72"/>
      <c r="K126" s="15"/>
    </row>
    <row r="128" spans="7:19" x14ac:dyDescent="0.35">
      <c r="G128" t="s">
        <v>100</v>
      </c>
      <c r="I128">
        <f>COUNTIF(C3:C42,"&gt;=130")</f>
        <v>9</v>
      </c>
      <c r="L128" t="s">
        <v>109</v>
      </c>
      <c r="R128">
        <f>I128/40</f>
        <v>0.22500000000000001</v>
      </c>
    </row>
    <row r="129" spans="7:18" x14ac:dyDescent="0.35">
      <c r="G129" t="s">
        <v>101</v>
      </c>
      <c r="I129">
        <f>COUNTIF(C43:C102,"&gt;=130")</f>
        <v>26</v>
      </c>
      <c r="L129" t="s">
        <v>108</v>
      </c>
      <c r="R129">
        <f>I129/60</f>
        <v>0.43333333333333335</v>
      </c>
    </row>
    <row r="132" spans="7:18" x14ac:dyDescent="0.35">
      <c r="G132" t="s">
        <v>102</v>
      </c>
      <c r="I132">
        <v>40</v>
      </c>
    </row>
    <row r="133" spans="7:18" x14ac:dyDescent="0.35">
      <c r="G133" t="s">
        <v>103</v>
      </c>
      <c r="I133">
        <v>60</v>
      </c>
    </row>
    <row r="136" spans="7:18" x14ac:dyDescent="0.35">
      <c r="G136" s="60" t="s">
        <v>119</v>
      </c>
      <c r="H136" s="60"/>
      <c r="I136" s="60"/>
      <c r="J136" s="60"/>
    </row>
    <row r="138" spans="7:18" x14ac:dyDescent="0.35">
      <c r="G138" t="s">
        <v>104</v>
      </c>
      <c r="K138">
        <f>SQRT((R128*(1-R128))/I132)</f>
        <v>6.6025563231221288E-2</v>
      </c>
    </row>
    <row r="139" spans="7:18" x14ac:dyDescent="0.35">
      <c r="G139" t="s">
        <v>105</v>
      </c>
      <c r="K139">
        <f>SQRT((R129*(1-R129))/I133)</f>
        <v>6.3973374091043478E-2</v>
      </c>
    </row>
    <row r="145" spans="7:14" x14ac:dyDescent="0.35">
      <c r="G145" t="s">
        <v>93</v>
      </c>
      <c r="I145" s="33">
        <v>0.99</v>
      </c>
    </row>
    <row r="147" spans="7:14" x14ac:dyDescent="0.35">
      <c r="G147" s="60" t="s">
        <v>106</v>
      </c>
      <c r="H147" s="60"/>
      <c r="I147" s="60"/>
      <c r="J147" t="s">
        <v>115</v>
      </c>
      <c r="K147">
        <v>39</v>
      </c>
    </row>
    <row r="149" spans="7:14" x14ac:dyDescent="0.35">
      <c r="G149" t="s">
        <v>107</v>
      </c>
      <c r="I149">
        <f>R128-(N149*K138)</f>
        <v>0.2241671486393069</v>
      </c>
      <c r="M149" t="s">
        <v>110</v>
      </c>
      <c r="N149">
        <f>TINV(I145,K147)</f>
        <v>1.2614074305984735E-2</v>
      </c>
    </row>
    <row r="150" spans="7:14" x14ac:dyDescent="0.35">
      <c r="G150" t="s">
        <v>111</v>
      </c>
      <c r="I150">
        <f>R128+(N149*K138)</f>
        <v>0.22583285136069312</v>
      </c>
    </row>
    <row r="154" spans="7:14" x14ac:dyDescent="0.35">
      <c r="G154" t="s">
        <v>89</v>
      </c>
      <c r="I154" s="33">
        <v>0.99</v>
      </c>
      <c r="J154" t="s">
        <v>115</v>
      </c>
      <c r="K154">
        <v>59</v>
      </c>
    </row>
    <row r="156" spans="7:14" x14ac:dyDescent="0.35">
      <c r="G156" s="60" t="s">
        <v>113</v>
      </c>
      <c r="H156" s="60"/>
      <c r="I156" s="60"/>
      <c r="M156" t="s">
        <v>112</v>
      </c>
      <c r="N156">
        <f>TINV(I154,K154)</f>
        <v>1.2586695990219802E-2</v>
      </c>
    </row>
    <row r="158" spans="7:14" x14ac:dyDescent="0.35">
      <c r="G158" t="s">
        <v>107</v>
      </c>
      <c r="I158" s="17">
        <f>R129-(N156*K139)</f>
        <v>0.43252811992218076</v>
      </c>
    </row>
    <row r="159" spans="7:14" x14ac:dyDescent="0.35">
      <c r="G159" t="s">
        <v>96</v>
      </c>
      <c r="I159">
        <f>R129+(N156*K139)</f>
        <v>0.43413854674448593</v>
      </c>
    </row>
    <row r="163" spans="7:19" x14ac:dyDescent="0.35">
      <c r="G163" s="64" t="s">
        <v>191</v>
      </c>
      <c r="H163" s="64"/>
      <c r="I163" s="64"/>
      <c r="J163" s="64"/>
      <c r="K163" s="64"/>
      <c r="L163" s="64"/>
      <c r="M163" s="64"/>
      <c r="N163" s="64"/>
      <c r="O163" s="64"/>
      <c r="P163" s="64"/>
      <c r="Q163" s="64"/>
      <c r="R163" s="64"/>
      <c r="S163" s="64"/>
    </row>
    <row r="164" spans="7:19" x14ac:dyDescent="0.35">
      <c r="G164" s="64"/>
      <c r="H164" s="64"/>
      <c r="I164" s="64"/>
      <c r="J164" s="64"/>
      <c r="K164" s="64"/>
      <c r="L164" s="64"/>
      <c r="M164" s="64"/>
      <c r="N164" s="64"/>
      <c r="O164" s="64"/>
      <c r="P164" s="64"/>
      <c r="Q164" s="64"/>
      <c r="R164" s="64"/>
      <c r="S164" s="64"/>
    </row>
    <row r="165" spans="7:19" x14ac:dyDescent="0.35">
      <c r="G165" s="64"/>
      <c r="H165" s="64"/>
      <c r="I165" s="64"/>
      <c r="J165" s="64"/>
      <c r="K165" s="64"/>
      <c r="L165" s="64"/>
      <c r="M165" s="64"/>
      <c r="N165" s="64"/>
      <c r="O165" s="64"/>
      <c r="P165" s="64"/>
      <c r="Q165" s="64"/>
      <c r="R165" s="64"/>
      <c r="S165" s="64"/>
    </row>
    <row r="168" spans="7:19" x14ac:dyDescent="0.35">
      <c r="G168" s="64" t="s">
        <v>116</v>
      </c>
      <c r="H168" s="64"/>
      <c r="I168" s="64"/>
      <c r="J168" s="64"/>
      <c r="K168" s="64"/>
      <c r="L168" s="64"/>
      <c r="M168" s="64"/>
      <c r="N168" s="64"/>
      <c r="O168" s="64"/>
      <c r="P168" s="64"/>
      <c r="Q168" s="64"/>
      <c r="R168" s="64"/>
      <c r="S168" s="64"/>
    </row>
    <row r="169" spans="7:19" x14ac:dyDescent="0.35">
      <c r="G169" s="64"/>
      <c r="H169" s="64"/>
      <c r="I169" s="64"/>
      <c r="J169" s="64"/>
      <c r="K169" s="64"/>
      <c r="L169" s="64"/>
      <c r="M169" s="64"/>
      <c r="N169" s="64"/>
      <c r="O169" s="64"/>
      <c r="P169" s="64"/>
      <c r="Q169" s="64"/>
      <c r="R169" s="64"/>
      <c r="S169" s="64"/>
    </row>
    <row r="172" spans="7:19" x14ac:dyDescent="0.35">
      <c r="G172" s="64" t="s">
        <v>117</v>
      </c>
      <c r="H172" s="64"/>
      <c r="I172" s="64"/>
      <c r="J172" s="64"/>
      <c r="K172" s="64"/>
      <c r="L172" s="64"/>
      <c r="M172" s="64"/>
      <c r="N172" s="64"/>
      <c r="O172" s="64"/>
      <c r="P172" s="64"/>
      <c r="Q172" s="64"/>
      <c r="R172" s="64"/>
      <c r="S172" s="64"/>
    </row>
    <row r="173" spans="7:19" x14ac:dyDescent="0.35">
      <c r="G173" s="64"/>
      <c r="H173" s="64"/>
      <c r="I173" s="64"/>
      <c r="J173" s="64"/>
      <c r="K173" s="64"/>
      <c r="L173" s="64"/>
      <c r="M173" s="64"/>
      <c r="N173" s="64"/>
      <c r="O173" s="64"/>
      <c r="P173" s="64"/>
      <c r="Q173" s="64"/>
      <c r="R173" s="64"/>
      <c r="S173" s="64"/>
    </row>
    <row r="174" spans="7:19" x14ac:dyDescent="0.35">
      <c r="G174" s="64"/>
      <c r="H174" s="64"/>
      <c r="I174" s="64"/>
      <c r="J174" s="64"/>
      <c r="K174" s="64"/>
      <c r="L174" s="64"/>
      <c r="M174" s="64"/>
      <c r="N174" s="64"/>
      <c r="O174" s="64"/>
      <c r="P174" s="64"/>
      <c r="Q174" s="64"/>
      <c r="R174" s="64"/>
      <c r="S174" s="64"/>
    </row>
    <row r="178" spans="3:19" x14ac:dyDescent="0.35">
      <c r="C178" s="4" t="s">
        <v>1</v>
      </c>
      <c r="D178" s="4" t="s">
        <v>2</v>
      </c>
      <c r="E178" s="39" t="s">
        <v>127</v>
      </c>
      <c r="G178" s="64" t="s">
        <v>120</v>
      </c>
      <c r="H178" s="64"/>
      <c r="I178" s="64"/>
      <c r="J178" s="64"/>
      <c r="K178" s="64"/>
      <c r="L178" s="64"/>
      <c r="M178" s="64"/>
      <c r="N178" s="64"/>
      <c r="O178" s="64"/>
      <c r="P178" s="64"/>
      <c r="Q178" s="64"/>
      <c r="R178" s="64"/>
      <c r="S178" s="64"/>
    </row>
    <row r="179" spans="3:19" x14ac:dyDescent="0.35">
      <c r="C179" s="5">
        <v>126</v>
      </c>
      <c r="D179">
        <v>124</v>
      </c>
      <c r="E179" s="6">
        <f>D179-C179</f>
        <v>-2</v>
      </c>
      <c r="G179" s="64"/>
      <c r="H179" s="64"/>
      <c r="I179" s="64"/>
      <c r="J179" s="64"/>
      <c r="K179" s="64"/>
      <c r="L179" s="64"/>
      <c r="M179" s="64"/>
      <c r="N179" s="64"/>
      <c r="O179" s="64"/>
      <c r="P179" s="64"/>
      <c r="Q179" s="64"/>
      <c r="R179" s="64"/>
      <c r="S179" s="64"/>
    </row>
    <row r="180" spans="3:19" x14ac:dyDescent="0.35">
      <c r="C180" s="5">
        <v>125</v>
      </c>
      <c r="D180">
        <v>120</v>
      </c>
      <c r="E180" s="6">
        <f t="shared" ref="E180:E238" si="0">D180-C180</f>
        <v>-5</v>
      </c>
      <c r="G180" s="64"/>
      <c r="H180" s="64"/>
      <c r="I180" s="64"/>
      <c r="J180" s="64"/>
      <c r="K180" s="64"/>
      <c r="L180" s="64"/>
      <c r="M180" s="64"/>
      <c r="N180" s="64"/>
      <c r="O180" s="64"/>
      <c r="P180" s="64"/>
      <c r="Q180" s="64"/>
      <c r="R180" s="64"/>
      <c r="S180" s="64"/>
    </row>
    <row r="181" spans="3:19" x14ac:dyDescent="0.35">
      <c r="C181" s="5">
        <v>151</v>
      </c>
      <c r="D181">
        <v>158</v>
      </c>
      <c r="E181" s="6">
        <f t="shared" si="0"/>
        <v>7</v>
      </c>
      <c r="G181" s="64"/>
      <c r="H181" s="64"/>
      <c r="I181" s="64"/>
      <c r="J181" s="64"/>
      <c r="K181" s="64"/>
      <c r="L181" s="64"/>
      <c r="M181" s="64"/>
      <c r="N181" s="64"/>
      <c r="O181" s="64"/>
      <c r="P181" s="64"/>
      <c r="Q181" s="64"/>
      <c r="R181" s="64"/>
      <c r="S181" s="64"/>
    </row>
    <row r="182" spans="3:19" x14ac:dyDescent="0.35">
      <c r="C182" s="5">
        <v>141</v>
      </c>
      <c r="D182">
        <v>135</v>
      </c>
      <c r="E182" s="6">
        <f t="shared" si="0"/>
        <v>-6</v>
      </c>
      <c r="G182" s="64"/>
      <c r="H182" s="64"/>
      <c r="I182" s="64"/>
      <c r="J182" s="64"/>
      <c r="K182" s="64"/>
      <c r="L182" s="64"/>
      <c r="M182" s="64"/>
      <c r="N182" s="64"/>
      <c r="O182" s="64"/>
      <c r="P182" s="64"/>
      <c r="Q182" s="64"/>
      <c r="R182" s="64"/>
      <c r="S182" s="64"/>
    </row>
    <row r="183" spans="3:19" x14ac:dyDescent="0.35">
      <c r="C183" s="5">
        <v>118</v>
      </c>
      <c r="D183">
        <v>130</v>
      </c>
      <c r="E183" s="6">
        <f t="shared" si="0"/>
        <v>12</v>
      </c>
    </row>
    <row r="184" spans="3:19" x14ac:dyDescent="0.35">
      <c r="C184" s="5">
        <v>132</v>
      </c>
      <c r="D184">
        <v>128</v>
      </c>
      <c r="E184" s="6">
        <f t="shared" si="0"/>
        <v>-4</v>
      </c>
    </row>
    <row r="185" spans="3:19" x14ac:dyDescent="0.35">
      <c r="C185" s="5">
        <v>136</v>
      </c>
      <c r="D185">
        <v>141</v>
      </c>
      <c r="E185" s="6">
        <f t="shared" si="0"/>
        <v>5</v>
      </c>
      <c r="G185" s="69" t="s">
        <v>121</v>
      </c>
      <c r="H185" s="69"/>
      <c r="I185" s="69"/>
      <c r="J185" s="69"/>
      <c r="K185" s="69"/>
      <c r="L185" s="69"/>
      <c r="M185" s="69"/>
    </row>
    <row r="186" spans="3:19" x14ac:dyDescent="0.35">
      <c r="C186" s="5">
        <v>129</v>
      </c>
      <c r="D186">
        <v>123</v>
      </c>
      <c r="E186" s="6">
        <f t="shared" si="0"/>
        <v>-6</v>
      </c>
    </row>
    <row r="187" spans="3:19" x14ac:dyDescent="0.35">
      <c r="C187" s="5">
        <v>140</v>
      </c>
      <c r="D187">
        <v>113</v>
      </c>
      <c r="E187" s="6">
        <f t="shared" si="0"/>
        <v>-27</v>
      </c>
      <c r="G187" s="69" t="s">
        <v>125</v>
      </c>
      <c r="H187" s="69"/>
      <c r="I187" t="s">
        <v>122</v>
      </c>
    </row>
    <row r="188" spans="3:19" x14ac:dyDescent="0.35">
      <c r="C188" s="5">
        <v>125</v>
      </c>
      <c r="D188">
        <v>124</v>
      </c>
      <c r="E188" s="6">
        <f t="shared" si="0"/>
        <v>-1</v>
      </c>
      <c r="G188" s="69" t="s">
        <v>126</v>
      </c>
      <c r="H188" s="69"/>
      <c r="I188" t="s">
        <v>123</v>
      </c>
    </row>
    <row r="189" spans="3:19" x14ac:dyDescent="0.35">
      <c r="C189" s="5">
        <v>138</v>
      </c>
      <c r="D189">
        <v>139</v>
      </c>
      <c r="E189" s="6">
        <f t="shared" si="0"/>
        <v>1</v>
      </c>
    </row>
    <row r="190" spans="3:19" x14ac:dyDescent="0.35">
      <c r="C190" s="5">
        <v>129</v>
      </c>
      <c r="D190">
        <v>118</v>
      </c>
      <c r="E190" s="6">
        <f t="shared" si="0"/>
        <v>-11</v>
      </c>
      <c r="G190" s="69" t="s">
        <v>124</v>
      </c>
      <c r="H190" s="69"/>
      <c r="I190" s="33">
        <v>0.05</v>
      </c>
    </row>
    <row r="191" spans="3:19" x14ac:dyDescent="0.35">
      <c r="C191" s="5">
        <v>107</v>
      </c>
      <c r="D191">
        <v>120</v>
      </c>
      <c r="E191" s="6">
        <f t="shared" si="0"/>
        <v>13</v>
      </c>
      <c r="G191" s="69" t="s">
        <v>86</v>
      </c>
      <c r="H191" s="69"/>
      <c r="I191">
        <v>60</v>
      </c>
    </row>
    <row r="192" spans="3:19" x14ac:dyDescent="0.35">
      <c r="C192" s="5">
        <v>117</v>
      </c>
      <c r="D192">
        <v>118</v>
      </c>
      <c r="E192" s="6">
        <f t="shared" si="0"/>
        <v>1</v>
      </c>
    </row>
    <row r="193" spans="3:19" x14ac:dyDescent="0.35">
      <c r="C193" s="5">
        <v>96</v>
      </c>
      <c r="D193">
        <v>96</v>
      </c>
      <c r="E193" s="6">
        <f t="shared" si="0"/>
        <v>0</v>
      </c>
    </row>
    <row r="194" spans="3:19" x14ac:dyDescent="0.35">
      <c r="C194" s="5">
        <v>110</v>
      </c>
      <c r="D194">
        <v>105</v>
      </c>
      <c r="E194" s="6">
        <f t="shared" si="0"/>
        <v>-5</v>
      </c>
      <c r="G194" s="69" t="s">
        <v>7</v>
      </c>
      <c r="H194" s="69"/>
      <c r="I194">
        <f>AVERAGE(E179:E238)</f>
        <v>-4.0333333333333332</v>
      </c>
    </row>
    <row r="195" spans="3:19" x14ac:dyDescent="0.35">
      <c r="C195" s="5">
        <v>121</v>
      </c>
      <c r="D195">
        <v>110</v>
      </c>
      <c r="E195" s="6">
        <f t="shared" si="0"/>
        <v>-11</v>
      </c>
      <c r="G195" s="69" t="s">
        <v>84</v>
      </c>
      <c r="H195" s="69"/>
      <c r="I195">
        <f>STDEV(E179:E238)</f>
        <v>8.2564133606500647</v>
      </c>
    </row>
    <row r="196" spans="3:19" x14ac:dyDescent="0.35">
      <c r="C196" s="5">
        <v>145</v>
      </c>
      <c r="D196">
        <v>155</v>
      </c>
      <c r="E196" s="6">
        <f t="shared" si="0"/>
        <v>10</v>
      </c>
    </row>
    <row r="197" spans="3:19" x14ac:dyDescent="0.35">
      <c r="C197" s="5">
        <v>139</v>
      </c>
      <c r="D197">
        <v>135</v>
      </c>
      <c r="E197" s="6">
        <f t="shared" si="0"/>
        <v>-4</v>
      </c>
    </row>
    <row r="198" spans="3:19" x14ac:dyDescent="0.35">
      <c r="C198" s="5">
        <v>121</v>
      </c>
      <c r="D198">
        <v>120</v>
      </c>
      <c r="E198" s="6">
        <f t="shared" si="0"/>
        <v>-1</v>
      </c>
      <c r="G198" s="69" t="s">
        <v>128</v>
      </c>
      <c r="H198" s="69"/>
      <c r="I198" s="34">
        <f>I194/(I195/SQRT(I191))</f>
        <v>-3.7839754739395297</v>
      </c>
    </row>
    <row r="199" spans="3:19" x14ac:dyDescent="0.35">
      <c r="C199" s="5">
        <v>127</v>
      </c>
      <c r="D199">
        <v>115</v>
      </c>
      <c r="E199" s="6">
        <f t="shared" si="0"/>
        <v>-12</v>
      </c>
    </row>
    <row r="200" spans="3:19" x14ac:dyDescent="0.35">
      <c r="C200" s="5">
        <v>153</v>
      </c>
      <c r="D200">
        <v>161</v>
      </c>
      <c r="E200" s="6">
        <f t="shared" si="0"/>
        <v>8</v>
      </c>
    </row>
    <row r="201" spans="3:19" x14ac:dyDescent="0.35">
      <c r="C201" s="5">
        <v>125</v>
      </c>
      <c r="D201">
        <v>120</v>
      </c>
      <c r="E201" s="6">
        <f t="shared" si="0"/>
        <v>-5</v>
      </c>
      <c r="G201" s="69" t="s">
        <v>130</v>
      </c>
      <c r="H201" s="69"/>
      <c r="I201" s="38">
        <v>59</v>
      </c>
    </row>
    <row r="202" spans="3:19" x14ac:dyDescent="0.35">
      <c r="C202" s="5">
        <v>130</v>
      </c>
      <c r="D202">
        <v>120</v>
      </c>
      <c r="E202" s="6">
        <f t="shared" si="0"/>
        <v>-10</v>
      </c>
    </row>
    <row r="203" spans="3:19" x14ac:dyDescent="0.35">
      <c r="C203" s="5">
        <v>108</v>
      </c>
      <c r="D203">
        <v>102</v>
      </c>
      <c r="E203" s="6">
        <f t="shared" si="0"/>
        <v>-6</v>
      </c>
    </row>
    <row r="204" spans="3:19" x14ac:dyDescent="0.35">
      <c r="C204" s="5">
        <v>105</v>
      </c>
      <c r="D204">
        <v>83</v>
      </c>
      <c r="E204" s="6">
        <f t="shared" si="0"/>
        <v>-22</v>
      </c>
      <c r="G204" s="69" t="s">
        <v>129</v>
      </c>
      <c r="H204" s="69"/>
      <c r="I204" s="17">
        <f>TDIST(ABS(I198),I201,2)</f>
        <v>3.6311775489927231E-4</v>
      </c>
    </row>
    <row r="205" spans="3:19" x14ac:dyDescent="0.35">
      <c r="C205" s="5">
        <v>112</v>
      </c>
      <c r="D205">
        <v>105</v>
      </c>
      <c r="E205" s="6">
        <f t="shared" si="0"/>
        <v>-7</v>
      </c>
    </row>
    <row r="206" spans="3:19" x14ac:dyDescent="0.35">
      <c r="C206" s="5">
        <v>121</v>
      </c>
      <c r="D206">
        <v>90</v>
      </c>
      <c r="E206" s="6">
        <f t="shared" si="0"/>
        <v>-31</v>
      </c>
    </row>
    <row r="207" spans="3:19" x14ac:dyDescent="0.35">
      <c r="C207" s="5">
        <v>102</v>
      </c>
      <c r="D207">
        <v>101</v>
      </c>
      <c r="E207" s="6">
        <f t="shared" si="0"/>
        <v>-1</v>
      </c>
    </row>
    <row r="208" spans="3:19" x14ac:dyDescent="0.35">
      <c r="C208" s="5">
        <v>120</v>
      </c>
      <c r="D208">
        <v>115</v>
      </c>
      <c r="E208" s="6">
        <f t="shared" si="0"/>
        <v>-5</v>
      </c>
      <c r="G208" s="64" t="s">
        <v>131</v>
      </c>
      <c r="H208" s="64"/>
      <c r="I208" s="64"/>
      <c r="J208" s="64"/>
      <c r="K208" s="64"/>
      <c r="L208" s="64"/>
      <c r="M208" s="64"/>
      <c r="N208" s="64"/>
      <c r="O208" s="64"/>
      <c r="P208" s="64"/>
      <c r="Q208" s="64"/>
      <c r="R208" s="64"/>
      <c r="S208" s="64"/>
    </row>
    <row r="209" spans="3:19" x14ac:dyDescent="0.35">
      <c r="C209" s="5">
        <v>115</v>
      </c>
      <c r="D209">
        <v>115</v>
      </c>
      <c r="E209" s="6">
        <f t="shared" si="0"/>
        <v>0</v>
      </c>
      <c r="G209" s="64"/>
      <c r="H209" s="64"/>
      <c r="I209" s="64"/>
      <c r="J209" s="64"/>
      <c r="K209" s="64"/>
      <c r="L209" s="64"/>
      <c r="M209" s="64"/>
      <c r="N209" s="64"/>
      <c r="O209" s="64"/>
      <c r="P209" s="64"/>
      <c r="Q209" s="64"/>
      <c r="R209" s="64"/>
      <c r="S209" s="64"/>
    </row>
    <row r="210" spans="3:19" x14ac:dyDescent="0.35">
      <c r="C210" s="5">
        <v>143</v>
      </c>
      <c r="D210">
        <v>152</v>
      </c>
      <c r="E210" s="6">
        <f t="shared" si="0"/>
        <v>9</v>
      </c>
      <c r="G210" s="64"/>
      <c r="H210" s="64"/>
      <c r="I210" s="64"/>
      <c r="J210" s="64"/>
      <c r="K210" s="64"/>
      <c r="L210" s="64"/>
      <c r="M210" s="64"/>
      <c r="N210" s="64"/>
      <c r="O210" s="64"/>
      <c r="P210" s="64"/>
      <c r="Q210" s="64"/>
      <c r="R210" s="64"/>
      <c r="S210" s="64"/>
    </row>
    <row r="211" spans="3:19" x14ac:dyDescent="0.35">
      <c r="C211" s="5">
        <v>138</v>
      </c>
      <c r="D211">
        <v>125</v>
      </c>
      <c r="E211" s="6">
        <f t="shared" si="0"/>
        <v>-13</v>
      </c>
      <c r="G211" s="64"/>
      <c r="H211" s="64"/>
      <c r="I211" s="64"/>
      <c r="J211" s="64"/>
      <c r="K211" s="64"/>
      <c r="L211" s="64"/>
      <c r="M211" s="64"/>
      <c r="N211" s="64"/>
      <c r="O211" s="64"/>
      <c r="P211" s="64"/>
      <c r="Q211" s="64"/>
      <c r="R211" s="64"/>
      <c r="S211" s="64"/>
    </row>
    <row r="212" spans="3:19" x14ac:dyDescent="0.35">
      <c r="C212" s="5">
        <v>135</v>
      </c>
      <c r="D212">
        <v>138</v>
      </c>
      <c r="E212" s="6">
        <f t="shared" si="0"/>
        <v>3</v>
      </c>
      <c r="G212" s="64"/>
      <c r="H212" s="64"/>
      <c r="I212" s="64"/>
      <c r="J212" s="64"/>
      <c r="K212" s="64"/>
      <c r="L212" s="64"/>
      <c r="M212" s="64"/>
      <c r="N212" s="64"/>
      <c r="O212" s="64"/>
      <c r="P212" s="64"/>
      <c r="Q212" s="64"/>
      <c r="R212" s="64"/>
      <c r="S212" s="64"/>
    </row>
    <row r="213" spans="3:19" x14ac:dyDescent="0.35">
      <c r="C213" s="5">
        <v>140</v>
      </c>
      <c r="D213">
        <v>138</v>
      </c>
      <c r="E213" s="6">
        <f t="shared" si="0"/>
        <v>-2</v>
      </c>
      <c r="G213" s="64"/>
      <c r="H213" s="64"/>
      <c r="I213" s="64"/>
      <c r="J213" s="64"/>
      <c r="K213" s="64"/>
      <c r="L213" s="64"/>
      <c r="M213" s="64"/>
      <c r="N213" s="64"/>
      <c r="O213" s="64"/>
      <c r="P213" s="64"/>
      <c r="Q213" s="64"/>
      <c r="R213" s="64"/>
      <c r="S213" s="64"/>
    </row>
    <row r="214" spans="3:19" x14ac:dyDescent="0.35">
      <c r="C214" s="5">
        <v>143</v>
      </c>
      <c r="D214">
        <v>135</v>
      </c>
      <c r="E214" s="6">
        <f t="shared" si="0"/>
        <v>-8</v>
      </c>
      <c r="G214" s="64"/>
      <c r="H214" s="64"/>
      <c r="I214" s="64"/>
      <c r="J214" s="64"/>
      <c r="K214" s="64"/>
      <c r="L214" s="64"/>
      <c r="M214" s="64"/>
      <c r="N214" s="64"/>
      <c r="O214" s="64"/>
      <c r="P214" s="64"/>
      <c r="Q214" s="64"/>
      <c r="R214" s="64"/>
      <c r="S214" s="64"/>
    </row>
    <row r="215" spans="3:19" x14ac:dyDescent="0.35">
      <c r="C215" s="5">
        <v>119</v>
      </c>
      <c r="D215">
        <v>120</v>
      </c>
      <c r="E215" s="6">
        <f t="shared" si="0"/>
        <v>1</v>
      </c>
      <c r="G215" s="64"/>
      <c r="H215" s="64"/>
      <c r="I215" s="64"/>
      <c r="J215" s="64"/>
      <c r="K215" s="64"/>
      <c r="L215" s="64"/>
      <c r="M215" s="64"/>
      <c r="N215" s="64"/>
      <c r="O215" s="64"/>
      <c r="P215" s="64"/>
      <c r="Q215" s="64"/>
      <c r="R215" s="64"/>
      <c r="S215" s="64"/>
    </row>
    <row r="216" spans="3:19" x14ac:dyDescent="0.35">
      <c r="C216" s="5">
        <v>121</v>
      </c>
      <c r="D216">
        <v>118</v>
      </c>
      <c r="E216" s="6">
        <f t="shared" si="0"/>
        <v>-3</v>
      </c>
      <c r="G216" s="64"/>
      <c r="H216" s="64"/>
      <c r="I216" s="64"/>
      <c r="J216" s="64"/>
      <c r="K216" s="64"/>
      <c r="L216" s="64"/>
      <c r="M216" s="64"/>
      <c r="N216" s="64"/>
      <c r="O216" s="64"/>
      <c r="P216" s="64"/>
      <c r="Q216" s="64"/>
      <c r="R216" s="64"/>
      <c r="S216" s="64"/>
    </row>
    <row r="217" spans="3:19" x14ac:dyDescent="0.35">
      <c r="C217" s="5">
        <v>143</v>
      </c>
      <c r="D217">
        <v>140</v>
      </c>
      <c r="E217" s="6">
        <f t="shared" si="0"/>
        <v>-3</v>
      </c>
    </row>
    <row r="218" spans="3:19" x14ac:dyDescent="0.35">
      <c r="C218" s="5">
        <v>138</v>
      </c>
      <c r="D218">
        <v>134</v>
      </c>
      <c r="E218" s="6">
        <f t="shared" si="0"/>
        <v>-4</v>
      </c>
    </row>
    <row r="219" spans="3:19" x14ac:dyDescent="0.35">
      <c r="C219" s="5">
        <v>100</v>
      </c>
      <c r="D219">
        <v>77</v>
      </c>
      <c r="E219" s="6">
        <f t="shared" si="0"/>
        <v>-23</v>
      </c>
    </row>
    <row r="220" spans="3:19" x14ac:dyDescent="0.35">
      <c r="C220" s="5">
        <v>118</v>
      </c>
      <c r="D220">
        <v>121</v>
      </c>
      <c r="E220" s="6">
        <f t="shared" si="0"/>
        <v>3</v>
      </c>
    </row>
    <row r="221" spans="3:19" x14ac:dyDescent="0.35">
      <c r="C221" s="5">
        <v>121</v>
      </c>
      <c r="D221">
        <v>120</v>
      </c>
      <c r="E221" s="6">
        <f t="shared" si="0"/>
        <v>-1</v>
      </c>
    </row>
    <row r="222" spans="3:19" x14ac:dyDescent="0.35">
      <c r="C222" s="5">
        <v>126</v>
      </c>
      <c r="D222">
        <v>121</v>
      </c>
      <c r="E222" s="6">
        <f t="shared" si="0"/>
        <v>-5</v>
      </c>
    </row>
    <row r="223" spans="3:19" x14ac:dyDescent="0.35">
      <c r="C223" s="5">
        <v>135</v>
      </c>
      <c r="D223">
        <v>130</v>
      </c>
      <c r="E223" s="6">
        <f t="shared" si="0"/>
        <v>-5</v>
      </c>
    </row>
    <row r="224" spans="3:19" x14ac:dyDescent="0.35">
      <c r="C224" s="5">
        <v>134</v>
      </c>
      <c r="D224">
        <v>133</v>
      </c>
      <c r="E224" s="6">
        <f t="shared" si="0"/>
        <v>-1</v>
      </c>
    </row>
    <row r="225" spans="3:5" x14ac:dyDescent="0.35">
      <c r="C225" s="5">
        <v>149</v>
      </c>
      <c r="D225">
        <v>145</v>
      </c>
      <c r="E225" s="6">
        <f t="shared" si="0"/>
        <v>-4</v>
      </c>
    </row>
    <row r="226" spans="3:5" x14ac:dyDescent="0.35">
      <c r="C226" s="5">
        <v>121</v>
      </c>
      <c r="D226">
        <v>122</v>
      </c>
      <c r="E226" s="6">
        <f t="shared" si="0"/>
        <v>1</v>
      </c>
    </row>
    <row r="227" spans="3:5" x14ac:dyDescent="0.35">
      <c r="C227" s="5">
        <v>125</v>
      </c>
      <c r="D227">
        <v>120</v>
      </c>
      <c r="E227" s="6">
        <f t="shared" si="0"/>
        <v>-5</v>
      </c>
    </row>
    <row r="228" spans="3:5" x14ac:dyDescent="0.35">
      <c r="C228" s="5">
        <v>136</v>
      </c>
      <c r="D228">
        <v>134</v>
      </c>
      <c r="E228" s="6">
        <f t="shared" si="0"/>
        <v>-2</v>
      </c>
    </row>
    <row r="229" spans="3:5" x14ac:dyDescent="0.35">
      <c r="C229" s="5">
        <v>140</v>
      </c>
      <c r="D229">
        <v>135</v>
      </c>
      <c r="E229" s="6">
        <f t="shared" si="0"/>
        <v>-5</v>
      </c>
    </row>
    <row r="230" spans="3:5" x14ac:dyDescent="0.35">
      <c r="C230" s="5">
        <v>142</v>
      </c>
      <c r="D230">
        <v>138</v>
      </c>
      <c r="E230" s="6">
        <f t="shared" si="0"/>
        <v>-4</v>
      </c>
    </row>
    <row r="231" spans="3:5" x14ac:dyDescent="0.35">
      <c r="C231" s="5">
        <v>135</v>
      </c>
      <c r="D231">
        <v>130</v>
      </c>
      <c r="E231" s="6">
        <f t="shared" si="0"/>
        <v>-5</v>
      </c>
    </row>
    <row r="232" spans="3:5" x14ac:dyDescent="0.35">
      <c r="C232" s="5">
        <v>108</v>
      </c>
      <c r="D232">
        <v>105</v>
      </c>
      <c r="E232" s="6">
        <f t="shared" si="0"/>
        <v>-3</v>
      </c>
    </row>
    <row r="233" spans="3:5" x14ac:dyDescent="0.35">
      <c r="C233" s="5">
        <v>115</v>
      </c>
      <c r="D233">
        <v>110</v>
      </c>
      <c r="E233" s="6">
        <f t="shared" si="0"/>
        <v>-5</v>
      </c>
    </row>
    <row r="234" spans="3:5" x14ac:dyDescent="0.35">
      <c r="C234" s="5">
        <v>117</v>
      </c>
      <c r="D234">
        <v>100</v>
      </c>
      <c r="E234" s="6">
        <f t="shared" si="0"/>
        <v>-17</v>
      </c>
    </row>
    <row r="235" spans="3:5" x14ac:dyDescent="0.35">
      <c r="C235" s="5">
        <v>148</v>
      </c>
      <c r="D235">
        <v>141</v>
      </c>
      <c r="E235" s="6">
        <f t="shared" si="0"/>
        <v>-7</v>
      </c>
    </row>
    <row r="236" spans="3:5" x14ac:dyDescent="0.35">
      <c r="C236" s="5">
        <v>121</v>
      </c>
      <c r="D236">
        <v>115</v>
      </c>
      <c r="E236" s="6">
        <f t="shared" si="0"/>
        <v>-6</v>
      </c>
    </row>
    <row r="237" spans="3:5" x14ac:dyDescent="0.35">
      <c r="C237" s="5">
        <v>154</v>
      </c>
      <c r="D237">
        <v>155</v>
      </c>
      <c r="E237" s="6">
        <f t="shared" si="0"/>
        <v>1</v>
      </c>
    </row>
    <row r="238" spans="3:5" x14ac:dyDescent="0.35">
      <c r="C238" s="8">
        <v>120</v>
      </c>
      <c r="D238" s="9">
        <v>116</v>
      </c>
      <c r="E238" s="10">
        <f t="shared" si="0"/>
        <v>-4</v>
      </c>
    </row>
  </sheetData>
  <mergeCells count="61">
    <mergeCell ref="G172:S174"/>
    <mergeCell ref="G178:S182"/>
    <mergeCell ref="G208:S216"/>
    <mergeCell ref="G50:S54"/>
    <mergeCell ref="G45:S48"/>
    <mergeCell ref="G76:H76"/>
    <mergeCell ref="G75:H75"/>
    <mergeCell ref="G65:I65"/>
    <mergeCell ref="G71:H71"/>
    <mergeCell ref="G60:S62"/>
    <mergeCell ref="G67:H67"/>
    <mergeCell ref="G73:H73"/>
    <mergeCell ref="G69:H69"/>
    <mergeCell ref="G70:H70"/>
    <mergeCell ref="G84:J84"/>
    <mergeCell ref="G101:S103"/>
    <mergeCell ref="G31:H31"/>
    <mergeCell ref="G32:H32"/>
    <mergeCell ref="G33:H33"/>
    <mergeCell ref="G81:H81"/>
    <mergeCell ref="G37:H37"/>
    <mergeCell ref="G34:H34"/>
    <mergeCell ref="G5:T8"/>
    <mergeCell ref="G24:H24"/>
    <mergeCell ref="G13:H13"/>
    <mergeCell ref="G12:H12"/>
    <mergeCell ref="G14:H14"/>
    <mergeCell ref="G15:H15"/>
    <mergeCell ref="G16:H16"/>
    <mergeCell ref="G17:H17"/>
    <mergeCell ref="K23:L23"/>
    <mergeCell ref="K24:L24"/>
    <mergeCell ref="G105:S106"/>
    <mergeCell ref="G111:S116"/>
    <mergeCell ref="G77:H77"/>
    <mergeCell ref="K36:L36"/>
    <mergeCell ref="K37:L37"/>
    <mergeCell ref="G86:H86"/>
    <mergeCell ref="G96:H96"/>
    <mergeCell ref="G97:H97"/>
    <mergeCell ref="G98:H98"/>
    <mergeCell ref="G94:H94"/>
    <mergeCell ref="G88:H88"/>
    <mergeCell ref="G90:H90"/>
    <mergeCell ref="G168:S169"/>
    <mergeCell ref="G124:K124"/>
    <mergeCell ref="G126:J126"/>
    <mergeCell ref="G136:J136"/>
    <mergeCell ref="G147:I147"/>
    <mergeCell ref="G156:I156"/>
    <mergeCell ref="G163:S165"/>
    <mergeCell ref="G185:M185"/>
    <mergeCell ref="G204:H204"/>
    <mergeCell ref="G201:H201"/>
    <mergeCell ref="G198:H198"/>
    <mergeCell ref="G195:H195"/>
    <mergeCell ref="G194:H194"/>
    <mergeCell ref="G191:H191"/>
    <mergeCell ref="G190:H190"/>
    <mergeCell ref="G187:H187"/>
    <mergeCell ref="G188:H18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Ejercicio 1</vt:lpstr>
      <vt:lpstr>Ejercicio 2</vt:lpstr>
      <vt:lpstr>Ejercicio 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DOCENCIA</dc:creator>
  <cp:lastModifiedBy>Leonardo José Rodrigues Quintal</cp:lastModifiedBy>
  <dcterms:created xsi:type="dcterms:W3CDTF">2023-08-08T11:12:30Z</dcterms:created>
  <dcterms:modified xsi:type="dcterms:W3CDTF">2023-12-19T18:29:53Z</dcterms:modified>
</cp:coreProperties>
</file>